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2000" windowHeight="5235" tabRatio="796" firstSheet="1" activeTab="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state="hidden" r:id="rId10"/>
    <sheet name="8. Venta de Servicios" sheetId="43" state="hidden" r:id="rId11"/>
    <sheet name="Desarrollo e Innov. Curricular" sheetId="28" state="hidden" r:id="rId12"/>
    <sheet name="Investigación Científica" sheetId="21" state="hidden" r:id="rId13"/>
    <sheet name="Vinculación Univ. Sociedad" sheetId="22" state="hidden" r:id="rId14"/>
    <sheet name="Docencia y Profesorado Universi" sheetId="29" state="hidden" r:id="rId15"/>
    <sheet name="Estudiantes y Graduados" sheetId="30" r:id="rId16"/>
    <sheet name="Gestión del Conocimiento" sheetId="23" state="hidden" r:id="rId17"/>
    <sheet name="Lo Esencial de la Reforma Univ." sheetId="45" state="hidden" r:id="rId18"/>
    <sheet name="Aseguramiento y M. Ambiental" sheetId="33" state="hidden" r:id="rId19"/>
    <sheet name="Cultura de Innovación Insti..." sheetId="47" state="hidden" r:id="rId20"/>
    <sheet name="Gestion Administrativa" sheetId="24" state="hidden" r:id="rId21"/>
    <sheet name="Gestión del Talento Humano" sheetId="44" state="hidden" r:id="rId22"/>
    <sheet name="Gestión Académica" sheetId="31" state="hidden" r:id="rId23"/>
    <sheet name="Internacionalización de la E.S." sheetId="46" state="hidden" r:id="rId24"/>
    <sheet name="Gobernabilidad y Procesos..." sheetId="34" state="hidden" r:id="rId25"/>
  </sheets>
  <externalReferences>
    <externalReference r:id="rId26"/>
    <externalReference r:id="rId27"/>
    <externalReference r:id="rId28"/>
    <externalReference r:id="rId29"/>
    <externalReference r:id="rId30"/>
  </externalReferences>
  <definedNames>
    <definedName name="_xlnm._FilterDatabase" localSheetId="3" hidden="1">'1. TALLERES SEMINARIOS'!$I$11:$I$224</definedName>
    <definedName name="_xlnm._FilterDatabase" localSheetId="5" hidden="1">'3. EQUIPO DE OFICINA'!$H$7:$H$104</definedName>
    <definedName name="_xlnm._FilterDatabase" localSheetId="7" hidden="1">'5. ACTIVIDADES ESPECIALES'!$C$7:$K$785</definedName>
    <definedName name="_xlnm._FilterDatabase" localSheetId="0" hidden="1">'CME VACIO'!$B$7:$AJ$18</definedName>
    <definedName name="_xlnm._FilterDatabase" localSheetId="2" hidden="1">Presupuesto!$D$11:$F$566</definedName>
    <definedName name="_xlnm.Print_Area" localSheetId="0">'CME VACIO'!$A$1:$AK$32</definedName>
    <definedName name="_xlnm.Print_Titles" localSheetId="0">'CME VACIO'!$1:$9</definedName>
    <definedName name="_xlnm.Print_Titles" localSheetId="11">'Desarrollo e Innov. Curricular'!$5:$7</definedName>
    <definedName name="_xlnm.Print_Titles" localSheetId="12">'Investigación Científica'!#REF!</definedName>
    <definedName name="_xlnm.Print_Titles" localSheetId="13">'Vinculación Univ. Sociedad'!#REF!</definedName>
  </definedNames>
  <calcPr calcId="145621"/>
</workbook>
</file>

<file path=xl/calcChain.xml><?xml version="1.0" encoding="utf-8"?>
<calcChain xmlns="http://schemas.openxmlformats.org/spreadsheetml/2006/main">
  <c r="J11" i="30" l="1"/>
  <c r="H11" i="30"/>
  <c r="L10" i="30"/>
  <c r="H10" i="30"/>
  <c r="N76" i="30"/>
  <c r="L76" i="30"/>
  <c r="J76" i="30"/>
  <c r="H76" i="30"/>
  <c r="D613" i="12" l="1"/>
  <c r="D117" i="10"/>
  <c r="D96" i="10"/>
  <c r="J126" i="10"/>
  <c r="J127" i="10"/>
  <c r="J128" i="10"/>
  <c r="J129" i="10"/>
  <c r="J130" i="10"/>
  <c r="J131" i="10"/>
  <c r="J132" i="10"/>
  <c r="J133" i="10"/>
  <c r="J134" i="10"/>
  <c r="J125" i="10"/>
  <c r="I425" i="12"/>
  <c r="I424" i="12"/>
  <c r="I423" i="12"/>
  <c r="I422" i="12"/>
  <c r="I421" i="12"/>
  <c r="I420" i="12"/>
  <c r="I419" i="12"/>
  <c r="I418" i="12"/>
  <c r="I417" i="12"/>
  <c r="I416" i="12"/>
  <c r="I415" i="12"/>
  <c r="I414" i="12"/>
  <c r="I413" i="12"/>
  <c r="I412" i="12"/>
  <c r="I411" i="12"/>
  <c r="I410" i="12"/>
  <c r="I409" i="12"/>
  <c r="I408" i="12"/>
  <c r="I407" i="12"/>
  <c r="I406" i="12"/>
  <c r="I405" i="12"/>
  <c r="I404" i="12"/>
  <c r="I403" i="12"/>
  <c r="I402" i="12"/>
  <c r="I401" i="12"/>
  <c r="I400" i="12"/>
  <c r="I399" i="12"/>
  <c r="I398" i="12"/>
  <c r="I397" i="12"/>
  <c r="I396" i="12"/>
  <c r="I395" i="12"/>
  <c r="I394" i="12"/>
  <c r="I393" i="12"/>
  <c r="I392" i="12"/>
  <c r="I391" i="12"/>
  <c r="I390" i="12"/>
  <c r="I389" i="12"/>
  <c r="I388" i="12"/>
  <c r="I387" i="12"/>
  <c r="I386" i="12"/>
  <c r="I385" i="12"/>
  <c r="I384" i="12"/>
  <c r="I383" i="12"/>
  <c r="I382" i="12"/>
  <c r="I381" i="12"/>
  <c r="I380" i="12"/>
  <c r="I379" i="12"/>
  <c r="I377" i="12"/>
  <c r="I376" i="12"/>
  <c r="I375" i="12"/>
  <c r="I374" i="12"/>
  <c r="I373" i="12"/>
  <c r="I372" i="12"/>
  <c r="I371" i="12"/>
  <c r="I370" i="12"/>
  <c r="I369" i="12"/>
  <c r="I368" i="12"/>
  <c r="I364" i="12"/>
  <c r="I363" i="12"/>
  <c r="I362" i="12"/>
  <c r="I361" i="12"/>
  <c r="I360" i="12"/>
  <c r="I359" i="12"/>
  <c r="I358" i="12"/>
  <c r="I357" i="12"/>
  <c r="I356" i="12"/>
  <c r="I355" i="12"/>
  <c r="I354" i="12"/>
  <c r="I353" i="12"/>
  <c r="I352" i="12"/>
  <c r="I351" i="12"/>
  <c r="I328" i="12"/>
  <c r="I329" i="12"/>
  <c r="I330" i="12"/>
  <c r="I331" i="12"/>
  <c r="I332" i="12"/>
  <c r="I333" i="12"/>
  <c r="I334" i="12"/>
  <c r="I335" i="12"/>
  <c r="I336" i="12"/>
  <c r="I337" i="12"/>
  <c r="I338" i="12"/>
  <c r="I339" i="12"/>
  <c r="I340" i="12"/>
  <c r="I301" i="12"/>
  <c r="I302" i="12"/>
  <c r="I303" i="12"/>
  <c r="I304" i="12"/>
  <c r="I305" i="12"/>
  <c r="I306" i="12"/>
  <c r="I307" i="12"/>
  <c r="I308" i="12"/>
  <c r="I309" i="12"/>
  <c r="I310" i="12"/>
  <c r="I311" i="12"/>
  <c r="I312" i="12"/>
  <c r="I313" i="12"/>
  <c r="I314" i="12"/>
  <c r="I315" i="12"/>
  <c r="I316" i="12"/>
  <c r="I284" i="12"/>
  <c r="I285" i="12"/>
  <c r="I286" i="12"/>
  <c r="I287" i="12"/>
  <c r="I288" i="12"/>
  <c r="I289" i="12"/>
  <c r="I267" i="12"/>
  <c r="I268" i="12"/>
  <c r="I269" i="12"/>
  <c r="I270" i="12"/>
  <c r="I271" i="12"/>
  <c r="I272" i="12"/>
  <c r="I238" i="12"/>
  <c r="I239" i="12"/>
  <c r="I240" i="12"/>
  <c r="I241" i="12"/>
  <c r="I242" i="12"/>
  <c r="I243" i="12"/>
  <c r="I244" i="12"/>
  <c r="I245" i="12"/>
  <c r="I246" i="12"/>
  <c r="I247" i="12"/>
  <c r="I248" i="12"/>
  <c r="I249" i="12"/>
  <c r="I250" i="12"/>
  <c r="I251" i="12"/>
  <c r="I252" i="12"/>
  <c r="I253" i="12"/>
  <c r="I254" i="12"/>
  <c r="I255" i="12"/>
  <c r="I226" i="12"/>
  <c r="I197" i="12"/>
  <c r="I198" i="12"/>
  <c r="I199" i="12"/>
  <c r="I200" i="12"/>
  <c r="I182" i="12"/>
  <c r="I183" i="12"/>
  <c r="I184" i="12"/>
  <c r="I185" i="12"/>
  <c r="I167" i="12"/>
  <c r="I168" i="12"/>
  <c r="I169" i="12"/>
  <c r="I151" i="12"/>
  <c r="I152" i="12"/>
  <c r="I153" i="12"/>
  <c r="I128" i="12"/>
  <c r="I129" i="12"/>
  <c r="I130" i="12"/>
  <c r="I131" i="12"/>
  <c r="I132" i="12"/>
  <c r="I133" i="12"/>
  <c r="I134" i="12"/>
  <c r="I135" i="12"/>
  <c r="I136" i="12"/>
  <c r="I137" i="12"/>
  <c r="I150" i="12"/>
  <c r="I166" i="12"/>
  <c r="I181" i="12"/>
  <c r="I196" i="12"/>
  <c r="I109" i="12"/>
  <c r="I110" i="12"/>
  <c r="I111" i="12"/>
  <c r="I112" i="12"/>
  <c r="I113" i="12"/>
  <c r="I114" i="12"/>
  <c r="I90" i="12"/>
  <c r="I91" i="12"/>
  <c r="I92" i="12"/>
  <c r="I93" i="12"/>
  <c r="I94" i="12"/>
  <c r="I95" i="12"/>
  <c r="I70" i="12"/>
  <c r="I71" i="12"/>
  <c r="I72" i="12"/>
  <c r="I73" i="12"/>
  <c r="I74" i="12"/>
  <c r="I75" i="12"/>
  <c r="I76" i="12"/>
  <c r="I53" i="12"/>
  <c r="I54" i="12"/>
  <c r="I55" i="12"/>
  <c r="I56" i="12"/>
  <c r="I36" i="12"/>
  <c r="I37" i="12"/>
  <c r="I38" i="12"/>
  <c r="I39" i="12"/>
  <c r="I18" i="12"/>
  <c r="I19" i="12"/>
  <c r="I20" i="12"/>
  <c r="I21" i="12"/>
  <c r="I22" i="12"/>
  <c r="I23" i="12"/>
  <c r="I24" i="12"/>
  <c r="J693" i="12" l="1"/>
  <c r="J692" i="12"/>
  <c r="J691" i="12"/>
  <c r="J690" i="12"/>
  <c r="J689" i="12"/>
  <c r="J688" i="12"/>
  <c r="J687" i="12"/>
  <c r="J686" i="12"/>
  <c r="J685" i="12"/>
  <c r="J684" i="12"/>
  <c r="J683" i="12"/>
  <c r="J682" i="12"/>
  <c r="J681" i="12"/>
  <c r="J680" i="12"/>
  <c r="J679" i="12"/>
  <c r="J678" i="12"/>
  <c r="J677" i="12"/>
  <c r="J676" i="12"/>
  <c r="J675" i="12"/>
  <c r="J674" i="12"/>
  <c r="J673" i="12"/>
  <c r="J672" i="12"/>
  <c r="J671" i="12"/>
  <c r="J670" i="12"/>
  <c r="J669" i="12"/>
  <c r="J668" i="12"/>
  <c r="J667" i="12"/>
  <c r="J666" i="12"/>
  <c r="J665" i="12"/>
  <c r="J664" i="12"/>
  <c r="J663" i="12"/>
  <c r="J662" i="12"/>
  <c r="J661" i="12"/>
  <c r="J646" i="12"/>
  <c r="J645" i="12"/>
  <c r="J644" i="12"/>
  <c r="J643" i="12"/>
  <c r="C100" i="10"/>
  <c r="F103" i="10"/>
  <c r="I103" i="10"/>
  <c r="F104" i="10"/>
  <c r="I104" i="10"/>
  <c r="J104" i="10"/>
  <c r="F105" i="10"/>
  <c r="I105" i="10"/>
  <c r="J105" i="10"/>
  <c r="F106" i="10"/>
  <c r="I106" i="10"/>
  <c r="J106" i="10"/>
  <c r="F107" i="10"/>
  <c r="I107" i="10"/>
  <c r="J107" i="10"/>
  <c r="F108" i="10"/>
  <c r="I108" i="10"/>
  <c r="J108" i="10"/>
  <c r="F109" i="10"/>
  <c r="I109" i="10"/>
  <c r="J109" i="10"/>
  <c r="F110" i="10"/>
  <c r="I110" i="10"/>
  <c r="J110" i="10"/>
  <c r="F111" i="10"/>
  <c r="I111" i="10"/>
  <c r="J111" i="10"/>
  <c r="F112" i="10"/>
  <c r="I112" i="10"/>
  <c r="J112" i="10"/>
  <c r="F113" i="10"/>
  <c r="I113" i="10"/>
  <c r="J113" i="10"/>
  <c r="H35" i="30"/>
  <c r="L77" i="30" l="1"/>
  <c r="N77" i="30"/>
  <c r="H77" i="30"/>
  <c r="J77" i="30"/>
  <c r="F660" i="12"/>
  <c r="F642" i="12"/>
  <c r="F643" i="12"/>
  <c r="F644" i="12"/>
  <c r="F645" i="12"/>
  <c r="F646" i="12"/>
  <c r="J694" i="12"/>
  <c r="I694" i="12"/>
  <c r="F694" i="12"/>
  <c r="I693" i="12"/>
  <c r="F693" i="12"/>
  <c r="I692" i="12"/>
  <c r="F692" i="12"/>
  <c r="I691" i="12"/>
  <c r="F691" i="12"/>
  <c r="I690" i="12"/>
  <c r="F690" i="12"/>
  <c r="I689" i="12"/>
  <c r="F689" i="12"/>
  <c r="I688" i="12"/>
  <c r="F688" i="12"/>
  <c r="I687" i="12"/>
  <c r="F687" i="12"/>
  <c r="I686" i="12"/>
  <c r="F686" i="12"/>
  <c r="I685" i="12"/>
  <c r="F685" i="12"/>
  <c r="I684" i="12"/>
  <c r="F684" i="12"/>
  <c r="I683" i="12"/>
  <c r="F683" i="12"/>
  <c r="I682" i="12"/>
  <c r="F682" i="12"/>
  <c r="I681" i="12"/>
  <c r="F681" i="12"/>
  <c r="I680" i="12"/>
  <c r="F680" i="12"/>
  <c r="I679" i="12"/>
  <c r="F679" i="12"/>
  <c r="I678" i="12"/>
  <c r="F678" i="12"/>
  <c r="I677" i="12"/>
  <c r="F677" i="12"/>
  <c r="I676" i="12"/>
  <c r="F676" i="12"/>
  <c r="I675" i="12"/>
  <c r="F675" i="12"/>
  <c r="I674" i="12"/>
  <c r="F674" i="12"/>
  <c r="I673" i="12"/>
  <c r="F673" i="12"/>
  <c r="I672" i="12"/>
  <c r="F672" i="12"/>
  <c r="I671" i="12"/>
  <c r="F671" i="12"/>
  <c r="I670" i="12"/>
  <c r="F670" i="12"/>
  <c r="I669" i="12"/>
  <c r="F669" i="12"/>
  <c r="I668" i="12"/>
  <c r="F668" i="12"/>
  <c r="I667" i="12"/>
  <c r="F667" i="12"/>
  <c r="I666" i="12"/>
  <c r="F666" i="12"/>
  <c r="I665" i="12"/>
  <c r="F665" i="12"/>
  <c r="I664" i="12"/>
  <c r="F664" i="12"/>
  <c r="I663" i="12"/>
  <c r="F663" i="12"/>
  <c r="I662" i="12"/>
  <c r="F662" i="12"/>
  <c r="I661" i="12"/>
  <c r="F661" i="12"/>
  <c r="I660" i="12"/>
  <c r="C657" i="12"/>
  <c r="P75" i="30"/>
  <c r="D653" i="12" l="1"/>
  <c r="I134" i="10"/>
  <c r="F134" i="10"/>
  <c r="I133" i="10"/>
  <c r="F133" i="10"/>
  <c r="I132" i="10"/>
  <c r="F132" i="10"/>
  <c r="I131" i="10"/>
  <c r="F131" i="10"/>
  <c r="I130" i="10"/>
  <c r="F130" i="10"/>
  <c r="I129" i="10"/>
  <c r="F129" i="10"/>
  <c r="I128" i="10"/>
  <c r="F128" i="10"/>
  <c r="I127" i="10"/>
  <c r="F127" i="10"/>
  <c r="I126" i="10"/>
  <c r="F126" i="10"/>
  <c r="I125" i="10"/>
  <c r="F125" i="10"/>
  <c r="I124" i="10"/>
  <c r="F124" i="10"/>
  <c r="C121" i="10"/>
  <c r="P11" i="30" l="1"/>
  <c r="O55" i="30"/>
  <c r="O50" i="30"/>
  <c r="O10" i="30"/>
  <c r="O11" i="30"/>
  <c r="O12" i="30"/>
  <c r="O13" i="30"/>
  <c r="O14" i="30"/>
  <c r="O15" i="30"/>
  <c r="O16" i="30"/>
  <c r="P16" i="30"/>
  <c r="O17" i="30"/>
  <c r="O18" i="30"/>
  <c r="O19" i="30"/>
  <c r="O20" i="30"/>
  <c r="O21" i="30"/>
  <c r="O22" i="30"/>
  <c r="O23" i="30"/>
  <c r="P23" i="30"/>
  <c r="O24" i="30"/>
  <c r="O25" i="30"/>
  <c r="O26" i="30"/>
  <c r="O27" i="30"/>
  <c r="O28" i="30"/>
  <c r="O29" i="30"/>
  <c r="O30" i="30"/>
  <c r="O31" i="30"/>
  <c r="O32" i="30"/>
  <c r="O33" i="30"/>
  <c r="O34" i="30"/>
  <c r="O35" i="30"/>
  <c r="O36" i="30"/>
  <c r="O37" i="30"/>
  <c r="O38" i="30"/>
  <c r="O39" i="30"/>
  <c r="O40" i="30"/>
  <c r="O41" i="30"/>
  <c r="O42" i="30"/>
  <c r="O43" i="30"/>
  <c r="O44" i="30"/>
  <c r="O45" i="30"/>
  <c r="P45" i="30"/>
  <c r="O46" i="30"/>
  <c r="P46" i="30"/>
  <c r="O47" i="30"/>
  <c r="P47" i="30"/>
  <c r="O48" i="30"/>
  <c r="P48" i="30"/>
  <c r="O49" i="30"/>
  <c r="P49" i="30"/>
  <c r="O51" i="30"/>
  <c r="O52" i="30"/>
  <c r="O53" i="30"/>
  <c r="O54" i="30"/>
  <c r="O56" i="30"/>
  <c r="O57" i="30"/>
  <c r="O58" i="30"/>
  <c r="P58" i="30"/>
  <c r="O59" i="30"/>
  <c r="P59" i="30"/>
  <c r="O60" i="30"/>
  <c r="O61" i="30"/>
  <c r="O62" i="30"/>
  <c r="O63" i="30"/>
  <c r="O64" i="30"/>
  <c r="P64" i="30"/>
  <c r="O65" i="30"/>
  <c r="P65" i="30"/>
  <c r="O66" i="30"/>
  <c r="P66" i="30"/>
  <c r="O67" i="30"/>
  <c r="P67" i="30"/>
  <c r="O68" i="30"/>
  <c r="O69" i="30"/>
  <c r="O70" i="30"/>
  <c r="O71" i="30"/>
  <c r="P71" i="30"/>
  <c r="O72" i="30"/>
  <c r="P72" i="30"/>
  <c r="O73" i="30"/>
  <c r="O74" i="30"/>
  <c r="O75" i="30"/>
  <c r="O76" i="30"/>
  <c r="O77" i="30"/>
  <c r="O78" i="30"/>
  <c r="P78" i="30"/>
  <c r="O79" i="30"/>
  <c r="K367" i="8"/>
  <c r="K366" i="8"/>
  <c r="K365" i="8"/>
  <c r="K364" i="8"/>
  <c r="K363" i="8"/>
  <c r="K362" i="8"/>
  <c r="K361" i="8"/>
  <c r="K360" i="8"/>
  <c r="K359" i="8"/>
  <c r="K358" i="8"/>
  <c r="K357" i="8"/>
  <c r="K356" i="8"/>
  <c r="K355" i="8"/>
  <c r="K354" i="8"/>
  <c r="K353" i="8"/>
  <c r="K352" i="8"/>
  <c r="K351" i="8"/>
  <c r="K350" i="8"/>
  <c r="K349" i="8"/>
  <c r="K348" i="8"/>
  <c r="K347" i="8"/>
  <c r="K346" i="8"/>
  <c r="K345" i="8"/>
  <c r="K344" i="8"/>
  <c r="K343" i="8"/>
  <c r="K342" i="8"/>
  <c r="K341" i="8"/>
  <c r="K340" i="8"/>
  <c r="K339" i="8"/>
  <c r="K338" i="8"/>
  <c r="K337" i="8"/>
  <c r="K336" i="8"/>
  <c r="K335" i="8"/>
  <c r="K334" i="8"/>
  <c r="K333" i="8"/>
  <c r="K332" i="8"/>
  <c r="K331" i="8"/>
  <c r="K330" i="8"/>
  <c r="K329" i="8"/>
  <c r="K328" i="8"/>
  <c r="K327" i="8"/>
  <c r="K326" i="8"/>
  <c r="K325" i="8"/>
  <c r="K324" i="8"/>
  <c r="K323" i="8"/>
  <c r="K322" i="8"/>
  <c r="K321" i="8"/>
  <c r="K320" i="8"/>
  <c r="J442" i="12"/>
  <c r="J441" i="12"/>
  <c r="J440" i="12"/>
  <c r="J439" i="12"/>
  <c r="J438" i="12"/>
  <c r="J437" i="12"/>
  <c r="J436" i="12"/>
  <c r="J340" i="12"/>
  <c r="J339" i="12"/>
  <c r="J338" i="12"/>
  <c r="J337" i="12"/>
  <c r="J336" i="12"/>
  <c r="J335" i="12"/>
  <c r="J334" i="12"/>
  <c r="J333" i="12"/>
  <c r="J332" i="12"/>
  <c r="J331" i="12"/>
  <c r="J330" i="12"/>
  <c r="J329" i="12"/>
  <c r="J328" i="12"/>
  <c r="J316" i="12"/>
  <c r="J315" i="12"/>
  <c r="J314" i="12"/>
  <c r="J313" i="12"/>
  <c r="J312" i="12"/>
  <c r="J311" i="12"/>
  <c r="J310" i="12"/>
  <c r="J309" i="12"/>
  <c r="J308" i="12"/>
  <c r="J307" i="12"/>
  <c r="J306" i="12"/>
  <c r="J305" i="12"/>
  <c r="J304" i="12"/>
  <c r="J303" i="12"/>
  <c r="J302" i="12"/>
  <c r="J301" i="12"/>
  <c r="J289" i="12"/>
  <c r="J288" i="12"/>
  <c r="J287" i="12"/>
  <c r="J286" i="12"/>
  <c r="J285" i="12"/>
  <c r="J284" i="12"/>
  <c r="J272" i="12"/>
  <c r="J271" i="12"/>
  <c r="J270" i="12"/>
  <c r="J269" i="12"/>
  <c r="J268" i="12"/>
  <c r="J267" i="12"/>
  <c r="J255" i="12"/>
  <c r="J254" i="12"/>
  <c r="J253" i="12"/>
  <c r="J252" i="12"/>
  <c r="J251" i="12"/>
  <c r="J250" i="12"/>
  <c r="J249" i="12"/>
  <c r="J248" i="12"/>
  <c r="J247" i="12"/>
  <c r="J246" i="12"/>
  <c r="J245" i="12"/>
  <c r="J244" i="12"/>
  <c r="J243" i="12"/>
  <c r="J242" i="12"/>
  <c r="J241" i="12"/>
  <c r="J240" i="12"/>
  <c r="J239" i="12"/>
  <c r="J238" i="12"/>
  <c r="J226" i="12"/>
  <c r="J137" i="12"/>
  <c r="J136" i="12"/>
  <c r="J135" i="12"/>
  <c r="J134" i="12"/>
  <c r="J133" i="12"/>
  <c r="J132" i="12"/>
  <c r="J131" i="12"/>
  <c r="J130" i="12"/>
  <c r="J129" i="12"/>
  <c r="J128" i="12"/>
  <c r="J114" i="12"/>
  <c r="J113" i="12"/>
  <c r="J112" i="12"/>
  <c r="J111" i="12"/>
  <c r="J110" i="12"/>
  <c r="J109" i="12"/>
  <c r="J95" i="12"/>
  <c r="J94" i="12"/>
  <c r="J93" i="12"/>
  <c r="J92" i="12"/>
  <c r="J91" i="12"/>
  <c r="J90" i="12"/>
  <c r="J76" i="12"/>
  <c r="J75" i="12"/>
  <c r="J74" i="12"/>
  <c r="J73" i="12"/>
  <c r="J72" i="12"/>
  <c r="J71" i="12"/>
  <c r="J70" i="12"/>
  <c r="J56" i="12"/>
  <c r="J55" i="12"/>
  <c r="J54" i="12"/>
  <c r="J53" i="12"/>
  <c r="J52" i="12"/>
  <c r="J39" i="12"/>
  <c r="J38" i="12"/>
  <c r="J37" i="12"/>
  <c r="J36" i="12"/>
  <c r="J35" i="12"/>
  <c r="J24" i="12"/>
  <c r="J23" i="12"/>
  <c r="J22" i="12"/>
  <c r="J21" i="12"/>
  <c r="J20" i="12"/>
  <c r="J19" i="12"/>
  <c r="J18" i="12"/>
  <c r="J17" i="12"/>
  <c r="J629" i="12"/>
  <c r="J628" i="12"/>
  <c r="J627" i="12"/>
  <c r="J626" i="12"/>
  <c r="J625" i="12"/>
  <c r="J624" i="12"/>
  <c r="J623" i="12"/>
  <c r="J622" i="12"/>
  <c r="J621" i="12"/>
  <c r="J607" i="12"/>
  <c r="J606" i="12"/>
  <c r="J605" i="12"/>
  <c r="J604" i="12"/>
  <c r="J603" i="12"/>
  <c r="J602" i="12"/>
  <c r="J601" i="12"/>
  <c r="J600" i="12"/>
  <c r="J599" i="12"/>
  <c r="J598" i="12"/>
  <c r="J597" i="12"/>
  <c r="J596" i="12"/>
  <c r="J595" i="12"/>
  <c r="J594" i="12"/>
  <c r="J593" i="12"/>
  <c r="J592" i="12"/>
  <c r="J591" i="12"/>
  <c r="J590" i="12"/>
  <c r="J589" i="12"/>
  <c r="J588" i="12"/>
  <c r="J587" i="12"/>
  <c r="J586" i="12"/>
  <c r="J585" i="12"/>
  <c r="J584" i="12"/>
  <c r="J572" i="12"/>
  <c r="J571" i="12"/>
  <c r="J570" i="12"/>
  <c r="J569" i="12"/>
  <c r="J568" i="12"/>
  <c r="J567" i="12"/>
  <c r="J566" i="12"/>
  <c r="J565" i="12"/>
  <c r="J564" i="12"/>
  <c r="J563" i="12"/>
  <c r="J551" i="12"/>
  <c r="J550" i="12"/>
  <c r="J549" i="12"/>
  <c r="J548" i="12"/>
  <c r="J547" i="12"/>
  <c r="J546" i="12"/>
  <c r="J545" i="12"/>
  <c r="J544" i="12"/>
  <c r="J543" i="12"/>
  <c r="J542" i="12"/>
  <c r="J541" i="12"/>
  <c r="J540" i="12"/>
  <c r="J539" i="12"/>
  <c r="J538" i="12"/>
  <c r="J526" i="12"/>
  <c r="J525" i="12"/>
  <c r="J524" i="12"/>
  <c r="J523" i="12"/>
  <c r="J522" i="12"/>
  <c r="J521" i="12"/>
  <c r="J520" i="12"/>
  <c r="J509" i="12"/>
  <c r="J508" i="12"/>
  <c r="J507" i="12"/>
  <c r="J506" i="12"/>
  <c r="J505" i="12"/>
  <c r="J647" i="12"/>
  <c r="J495" i="12"/>
  <c r="J494" i="12"/>
  <c r="J493" i="12"/>
  <c r="J492" i="12"/>
  <c r="J491" i="12"/>
  <c r="J490" i="12"/>
  <c r="J489" i="12"/>
  <c r="J488" i="12"/>
  <c r="J487" i="12"/>
  <c r="J486" i="12"/>
  <c r="J485" i="12"/>
  <c r="J484" i="12"/>
  <c r="J483" i="12"/>
  <c r="J482" i="12"/>
  <c r="J481" i="12"/>
  <c r="J480" i="12"/>
  <c r="J479" i="12"/>
  <c r="J478" i="12"/>
  <c r="J477" i="12"/>
  <c r="J476" i="12"/>
  <c r="J475" i="12"/>
  <c r="J474" i="12"/>
  <c r="J473" i="12"/>
  <c r="J472" i="12"/>
  <c r="J471" i="12"/>
  <c r="J470" i="12"/>
  <c r="J469" i="12"/>
  <c r="J468" i="12"/>
  <c r="J467" i="12"/>
  <c r="J466" i="12"/>
  <c r="J465" i="12"/>
  <c r="J464" i="12"/>
  <c r="J463" i="12"/>
  <c r="J462" i="12"/>
  <c r="J461" i="12"/>
  <c r="J460" i="12"/>
  <c r="J459" i="12"/>
  <c r="J458" i="12"/>
  <c r="J457" i="12"/>
  <c r="J456" i="12"/>
  <c r="J455" i="12"/>
  <c r="J454" i="12"/>
  <c r="E9" i="27"/>
  <c r="E8" i="27"/>
  <c r="I103" i="9" l="1"/>
  <c r="J33" i="7"/>
  <c r="I53" i="9" l="1"/>
  <c r="I52" i="9"/>
  <c r="I51" i="9"/>
  <c r="I50" i="9"/>
  <c r="I49" i="9"/>
  <c r="I104" i="9"/>
  <c r="I102" i="9"/>
  <c r="I101" i="9"/>
  <c r="I100" i="9"/>
  <c r="I99" i="9"/>
  <c r="I98" i="9"/>
  <c r="I97" i="9"/>
  <c r="I96" i="9"/>
  <c r="I95" i="9"/>
  <c r="I94" i="9"/>
  <c r="I93" i="9"/>
  <c r="I92" i="9"/>
  <c r="I91" i="9"/>
  <c r="I90" i="9"/>
  <c r="I89" i="9"/>
  <c r="I88" i="9"/>
  <c r="I87" i="9"/>
  <c r="I86" i="9"/>
  <c r="I85" i="9"/>
  <c r="I84" i="9"/>
  <c r="I83" i="9"/>
  <c r="I82" i="9"/>
  <c r="I81" i="9"/>
  <c r="I80" i="9"/>
  <c r="I79" i="9"/>
  <c r="I78" i="9"/>
  <c r="I77" i="9"/>
  <c r="I494" i="12" l="1"/>
  <c r="I493" i="12"/>
  <c r="I492" i="12"/>
  <c r="I491" i="12"/>
  <c r="I490" i="12"/>
  <c r="I489" i="12"/>
  <c r="I488" i="12"/>
  <c r="I487" i="12"/>
  <c r="I486" i="12"/>
  <c r="I485" i="12"/>
  <c r="I484" i="12"/>
  <c r="I483" i="12"/>
  <c r="I482" i="12"/>
  <c r="I481" i="12"/>
  <c r="I480" i="12"/>
  <c r="I479" i="12"/>
  <c r="I478" i="12"/>
  <c r="I477" i="12"/>
  <c r="I476" i="12"/>
  <c r="I475" i="12"/>
  <c r="I474" i="12"/>
  <c r="I473" i="12"/>
  <c r="I472" i="12"/>
  <c r="I471" i="12"/>
  <c r="I470" i="12"/>
  <c r="I469" i="12"/>
  <c r="I468" i="12"/>
  <c r="I467" i="12"/>
  <c r="I466" i="12"/>
  <c r="I465" i="12"/>
  <c r="I464" i="12"/>
  <c r="I463" i="12"/>
  <c r="I462" i="12"/>
  <c r="I461" i="12"/>
  <c r="I460" i="12"/>
  <c r="I459" i="12"/>
  <c r="I458" i="12"/>
  <c r="I457" i="12"/>
  <c r="I456" i="12"/>
  <c r="I455" i="12"/>
  <c r="I454" i="12"/>
  <c r="I453" i="12"/>
  <c r="I495" i="12"/>
  <c r="F495" i="12"/>
  <c r="F494" i="12"/>
  <c r="F493" i="12"/>
  <c r="F492" i="12"/>
  <c r="F491" i="12"/>
  <c r="F490" i="12"/>
  <c r="F489" i="12"/>
  <c r="F488" i="12"/>
  <c r="F487" i="12"/>
  <c r="F486" i="12"/>
  <c r="F485" i="12"/>
  <c r="F484" i="12"/>
  <c r="F483" i="12"/>
  <c r="F482" i="12"/>
  <c r="F481" i="12"/>
  <c r="F480" i="12"/>
  <c r="F479" i="12"/>
  <c r="F478" i="12"/>
  <c r="F477" i="12"/>
  <c r="F476" i="12"/>
  <c r="C148" i="7" l="1"/>
  <c r="C163" i="7"/>
  <c r="C177" i="7"/>
  <c r="C86" i="7"/>
  <c r="I92" i="10" l="1"/>
  <c r="I91" i="10"/>
  <c r="I90" i="10"/>
  <c r="I89" i="10"/>
  <c r="I88" i="10"/>
  <c r="I87" i="10"/>
  <c r="I86" i="10"/>
  <c r="I85" i="10"/>
  <c r="I84" i="10"/>
  <c r="I83" i="10"/>
  <c r="I82" i="10"/>
  <c r="I81" i="10"/>
  <c r="I80" i="10"/>
  <c r="I36" i="10"/>
  <c r="I35" i="10"/>
  <c r="I34" i="10"/>
  <c r="I33" i="10"/>
  <c r="I32" i="10"/>
  <c r="I31" i="10"/>
  <c r="I30" i="10"/>
  <c r="I69" i="10"/>
  <c r="I68" i="10"/>
  <c r="I57" i="10"/>
  <c r="I56" i="10"/>
  <c r="I55" i="10"/>
  <c r="I54" i="10"/>
  <c r="I53" i="10"/>
  <c r="I52" i="10"/>
  <c r="I51" i="10"/>
  <c r="I50" i="10"/>
  <c r="I49" i="10"/>
  <c r="I48" i="10"/>
  <c r="I47" i="10"/>
  <c r="I19" i="10"/>
  <c r="I18" i="10"/>
  <c r="F425" i="12"/>
  <c r="F424" i="12"/>
  <c r="F423" i="12"/>
  <c r="F422" i="12"/>
  <c r="F421" i="12"/>
  <c r="F420" i="12"/>
  <c r="F419" i="12"/>
  <c r="F418" i="12"/>
  <c r="F417" i="12"/>
  <c r="F416" i="12"/>
  <c r="F415" i="12"/>
  <c r="F414" i="12"/>
  <c r="F413" i="12"/>
  <c r="F412" i="12"/>
  <c r="F411" i="12"/>
  <c r="F410" i="12"/>
  <c r="F409" i="12"/>
  <c r="F408" i="12"/>
  <c r="F407" i="12"/>
  <c r="F406" i="12"/>
  <c r="F405" i="12"/>
  <c r="F404" i="12"/>
  <c r="F403" i="12"/>
  <c r="F402" i="12"/>
  <c r="F401" i="12"/>
  <c r="F400" i="12"/>
  <c r="F399" i="12"/>
  <c r="F398" i="12"/>
  <c r="F397" i="12"/>
  <c r="F396" i="12"/>
  <c r="F395" i="12"/>
  <c r="F394" i="12"/>
  <c r="F393" i="12"/>
  <c r="F392" i="12"/>
  <c r="F391" i="12"/>
  <c r="F390" i="12"/>
  <c r="F389" i="12"/>
  <c r="F388" i="12"/>
  <c r="F387" i="12"/>
  <c r="F386" i="12"/>
  <c r="F385" i="12"/>
  <c r="F384" i="12"/>
  <c r="F383" i="12"/>
  <c r="F382" i="12"/>
  <c r="F381" i="12"/>
  <c r="F380" i="12"/>
  <c r="F379" i="12"/>
  <c r="I378" i="12"/>
  <c r="F378" i="12"/>
  <c r="F377" i="12"/>
  <c r="F376" i="12"/>
  <c r="F375" i="12"/>
  <c r="F374" i="12"/>
  <c r="F373" i="12"/>
  <c r="F372" i="12"/>
  <c r="F371" i="12"/>
  <c r="F370" i="12"/>
  <c r="F369" i="12"/>
  <c r="F368" i="12"/>
  <c r="I367" i="12"/>
  <c r="F367" i="12"/>
  <c r="I366" i="12"/>
  <c r="F366" i="12"/>
  <c r="I365" i="12"/>
  <c r="F365" i="12"/>
  <c r="F364" i="12"/>
  <c r="F363" i="12"/>
  <c r="F362" i="12"/>
  <c r="F361" i="12"/>
  <c r="F360" i="12"/>
  <c r="F359" i="12"/>
  <c r="F358" i="12"/>
  <c r="F357" i="12"/>
  <c r="F356" i="12"/>
  <c r="F355" i="12"/>
  <c r="F354" i="12"/>
  <c r="F353" i="12"/>
  <c r="F352" i="12"/>
  <c r="F351" i="12"/>
  <c r="K98" i="7"/>
  <c r="J98" i="7"/>
  <c r="G98" i="7"/>
  <c r="K97" i="7"/>
  <c r="J97" i="7"/>
  <c r="G97" i="7"/>
  <c r="K96" i="7"/>
  <c r="J96" i="7"/>
  <c r="G96" i="7"/>
  <c r="K95" i="7"/>
  <c r="J95" i="7"/>
  <c r="E95" i="7"/>
  <c r="G95" i="7" s="1"/>
  <c r="K94" i="7"/>
  <c r="J94" i="7"/>
  <c r="E94" i="7"/>
  <c r="G94" i="7" s="1"/>
  <c r="K93" i="7"/>
  <c r="J93" i="7"/>
  <c r="G93" i="7"/>
  <c r="K92" i="7"/>
  <c r="J92" i="7"/>
  <c r="G92" i="7"/>
  <c r="K91" i="7"/>
  <c r="J91" i="7"/>
  <c r="E91" i="7"/>
  <c r="G91" i="7" s="1"/>
  <c r="K90" i="7"/>
  <c r="J90" i="7"/>
  <c r="G90" i="7"/>
  <c r="J89" i="7"/>
  <c r="G89" i="7"/>
  <c r="E211" i="12"/>
  <c r="D344" i="12" l="1"/>
  <c r="D82" i="7"/>
  <c r="P35" i="30" s="1"/>
  <c r="C314" i="8"/>
  <c r="J367" i="8"/>
  <c r="J366" i="8"/>
  <c r="J365" i="8"/>
  <c r="G365" i="8"/>
  <c r="F367" i="8" s="1"/>
  <c r="G367" i="8" s="1"/>
  <c r="J364" i="8"/>
  <c r="J363" i="8"/>
  <c r="J362" i="8"/>
  <c r="G362" i="8"/>
  <c r="F364" i="8" s="1"/>
  <c r="G364" i="8" s="1"/>
  <c r="J361" i="8"/>
  <c r="J360" i="8"/>
  <c r="J359" i="8"/>
  <c r="G359" i="8"/>
  <c r="F361" i="8" s="1"/>
  <c r="G361" i="8" s="1"/>
  <c r="J358" i="8"/>
  <c r="J357" i="8"/>
  <c r="J356" i="8"/>
  <c r="G356" i="8"/>
  <c r="F358" i="8" s="1"/>
  <c r="G358" i="8" s="1"/>
  <c r="J355" i="8"/>
  <c r="J354" i="8"/>
  <c r="J353" i="8"/>
  <c r="F353" i="8"/>
  <c r="G353" i="8" s="1"/>
  <c r="J352" i="8"/>
  <c r="J351" i="8"/>
  <c r="J350" i="8"/>
  <c r="F350" i="8"/>
  <c r="G350" i="8" s="1"/>
  <c r="J349" i="8"/>
  <c r="J348" i="8"/>
  <c r="J347" i="8"/>
  <c r="F347" i="8"/>
  <c r="G347" i="8" s="1"/>
  <c r="F349" i="8" s="1"/>
  <c r="G349" i="8" s="1"/>
  <c r="J346" i="8"/>
  <c r="J345" i="8"/>
  <c r="J344" i="8"/>
  <c r="F344" i="8"/>
  <c r="G344" i="8" s="1"/>
  <c r="J343" i="8"/>
  <c r="J342" i="8"/>
  <c r="J341" i="8"/>
  <c r="F341" i="8"/>
  <c r="G341" i="8" s="1"/>
  <c r="J340" i="8"/>
  <c r="J339" i="8"/>
  <c r="J338" i="8"/>
  <c r="F338" i="8"/>
  <c r="G338" i="8" s="1"/>
  <c r="J337" i="8"/>
  <c r="J336" i="8"/>
  <c r="J335" i="8"/>
  <c r="F335" i="8"/>
  <c r="G335" i="8" s="1"/>
  <c r="F337" i="8" s="1"/>
  <c r="G337" i="8" s="1"/>
  <c r="J334" i="8"/>
  <c r="J333" i="8"/>
  <c r="J332" i="8"/>
  <c r="F332" i="8"/>
  <c r="G332" i="8" s="1"/>
  <c r="F333" i="8" s="1"/>
  <c r="G333" i="8" s="1"/>
  <c r="J331" i="8"/>
  <c r="J330" i="8"/>
  <c r="J329" i="8"/>
  <c r="F329" i="8"/>
  <c r="G329" i="8" s="1"/>
  <c r="F331" i="8" s="1"/>
  <c r="G331" i="8" s="1"/>
  <c r="J328" i="8"/>
  <c r="J327" i="8"/>
  <c r="J326" i="8"/>
  <c r="F326" i="8"/>
  <c r="G326" i="8" s="1"/>
  <c r="J325" i="8"/>
  <c r="J324" i="8"/>
  <c r="J323" i="8"/>
  <c r="F323" i="8"/>
  <c r="G323" i="8" s="1"/>
  <c r="J322" i="8"/>
  <c r="J321" i="8"/>
  <c r="J320" i="8"/>
  <c r="F320" i="8"/>
  <c r="G320" i="8" s="1"/>
  <c r="K319" i="8"/>
  <c r="J319" i="8"/>
  <c r="K318" i="8"/>
  <c r="J318" i="8"/>
  <c r="J317" i="8"/>
  <c r="F317" i="8"/>
  <c r="G317" i="8" s="1"/>
  <c r="F319" i="8" s="1"/>
  <c r="G319" i="8" s="1"/>
  <c r="H42" i="30" l="1"/>
  <c r="L42" i="30"/>
  <c r="F340" i="8"/>
  <c r="G340" i="8" s="1"/>
  <c r="F339" i="8"/>
  <c r="G339" i="8" s="1"/>
  <c r="F352" i="8"/>
  <c r="G352" i="8" s="1"/>
  <c r="F351" i="8"/>
  <c r="G351" i="8" s="1"/>
  <c r="F334" i="8"/>
  <c r="G334" i="8" s="1"/>
  <c r="F325" i="8"/>
  <c r="G325" i="8" s="1"/>
  <c r="F324" i="8"/>
  <c r="G324" i="8" s="1"/>
  <c r="F322" i="8"/>
  <c r="G322" i="8" s="1"/>
  <c r="F321" i="8"/>
  <c r="G321" i="8" s="1"/>
  <c r="F328" i="8"/>
  <c r="G328" i="8" s="1"/>
  <c r="F327" i="8"/>
  <c r="G327" i="8" s="1"/>
  <c r="F343" i="8"/>
  <c r="G343" i="8" s="1"/>
  <c r="F342" i="8"/>
  <c r="G342" i="8" s="1"/>
  <c r="F355" i="8"/>
  <c r="G355" i="8" s="1"/>
  <c r="F354" i="8"/>
  <c r="G354" i="8" s="1"/>
  <c r="F346" i="8"/>
  <c r="G346" i="8" s="1"/>
  <c r="F345" i="8"/>
  <c r="G345" i="8" s="1"/>
  <c r="F330" i="8"/>
  <c r="G330" i="8" s="1"/>
  <c r="F336" i="8"/>
  <c r="G336" i="8" s="1"/>
  <c r="F348" i="8"/>
  <c r="G348" i="8" s="1"/>
  <c r="F357" i="8"/>
  <c r="G357" i="8" s="1"/>
  <c r="F360" i="8"/>
  <c r="G360" i="8" s="1"/>
  <c r="F363" i="8"/>
  <c r="G363" i="8" s="1"/>
  <c r="F366" i="8"/>
  <c r="G366" i="8" s="1"/>
  <c r="F318" i="8"/>
  <c r="G318" i="8" s="1"/>
  <c r="P42" i="30" l="1"/>
  <c r="D310" i="8"/>
  <c r="I647" i="12"/>
  <c r="F647" i="12"/>
  <c r="D635" i="12" s="1"/>
  <c r="I646" i="12"/>
  <c r="I645" i="12"/>
  <c r="I644" i="12"/>
  <c r="I643" i="12"/>
  <c r="I642" i="12"/>
  <c r="C639" i="12"/>
  <c r="F475" i="12"/>
  <c r="F474" i="12"/>
  <c r="F473" i="12"/>
  <c r="F472" i="12"/>
  <c r="F471" i="12"/>
  <c r="F470" i="12"/>
  <c r="F469" i="12"/>
  <c r="F468" i="12"/>
  <c r="F467" i="12"/>
  <c r="F466" i="12"/>
  <c r="F465" i="12"/>
  <c r="F464" i="12"/>
  <c r="F463" i="12"/>
  <c r="F462" i="12"/>
  <c r="F461" i="12"/>
  <c r="F460" i="12"/>
  <c r="F459" i="12"/>
  <c r="F458" i="12"/>
  <c r="F457" i="12"/>
  <c r="F456" i="12"/>
  <c r="F455" i="12"/>
  <c r="F454" i="12"/>
  <c r="F453" i="12"/>
  <c r="C450" i="12"/>
  <c r="I442" i="12"/>
  <c r="F442" i="12"/>
  <c r="I441" i="12"/>
  <c r="F441" i="12"/>
  <c r="I440" i="12"/>
  <c r="F440" i="12"/>
  <c r="I439" i="12"/>
  <c r="F439" i="12"/>
  <c r="I438" i="12"/>
  <c r="F438" i="12"/>
  <c r="I437" i="12"/>
  <c r="F437" i="12"/>
  <c r="I436" i="12"/>
  <c r="F436" i="12"/>
  <c r="C433" i="12"/>
  <c r="C348" i="12"/>
  <c r="F340" i="12"/>
  <c r="F339" i="12"/>
  <c r="F338" i="12"/>
  <c r="F337" i="12"/>
  <c r="F336" i="12"/>
  <c r="F335" i="12"/>
  <c r="F334" i="12"/>
  <c r="F333" i="12"/>
  <c r="F332" i="12"/>
  <c r="F331" i="12"/>
  <c r="F330" i="12"/>
  <c r="F329" i="12"/>
  <c r="F328" i="12"/>
  <c r="I327" i="12"/>
  <c r="F327" i="12"/>
  <c r="C324" i="12"/>
  <c r="F316" i="12"/>
  <c r="F315" i="12"/>
  <c r="F314" i="12"/>
  <c r="F313" i="12"/>
  <c r="F312" i="12"/>
  <c r="F311" i="12"/>
  <c r="F310" i="12"/>
  <c r="F309" i="12"/>
  <c r="F308" i="12"/>
  <c r="F307" i="12"/>
  <c r="F306" i="12"/>
  <c r="F305" i="12"/>
  <c r="F304" i="12"/>
  <c r="F303" i="12"/>
  <c r="F302" i="12"/>
  <c r="F301" i="12"/>
  <c r="I300" i="12"/>
  <c r="F300" i="12"/>
  <c r="C297" i="12"/>
  <c r="F289" i="12"/>
  <c r="F288" i="12"/>
  <c r="F287" i="12"/>
  <c r="F286" i="12"/>
  <c r="F285" i="12"/>
  <c r="F284" i="12"/>
  <c r="I283" i="12"/>
  <c r="F283" i="12"/>
  <c r="C280" i="12"/>
  <c r="F272" i="12"/>
  <c r="F271" i="12"/>
  <c r="F270" i="12"/>
  <c r="F269" i="12"/>
  <c r="F268" i="12"/>
  <c r="F267" i="12"/>
  <c r="I266" i="12"/>
  <c r="F266" i="12"/>
  <c r="C263" i="12"/>
  <c r="F255" i="12"/>
  <c r="F254" i="12"/>
  <c r="F253" i="12"/>
  <c r="F252" i="12"/>
  <c r="F251" i="12"/>
  <c r="F250" i="12"/>
  <c r="F249" i="12"/>
  <c r="F248" i="12"/>
  <c r="F247" i="12"/>
  <c r="F246" i="12"/>
  <c r="F245" i="12"/>
  <c r="F244" i="12"/>
  <c r="F243" i="12"/>
  <c r="F242" i="12"/>
  <c r="F241" i="12"/>
  <c r="F240" i="12"/>
  <c r="F239" i="12"/>
  <c r="F238" i="12"/>
  <c r="I237" i="12"/>
  <c r="F237" i="12"/>
  <c r="C234" i="12"/>
  <c r="F226" i="12"/>
  <c r="I225" i="12"/>
  <c r="F225" i="12"/>
  <c r="C222" i="12"/>
  <c r="J212" i="12"/>
  <c r="I212" i="12"/>
  <c r="F212" i="12"/>
  <c r="I211" i="12"/>
  <c r="F211" i="12"/>
  <c r="C208" i="12"/>
  <c r="J41" i="30" l="1"/>
  <c r="H41" i="30"/>
  <c r="N41" i="30"/>
  <c r="L41" i="30"/>
  <c r="D293" i="12"/>
  <c r="H39" i="30" s="1"/>
  <c r="P39" i="30" s="1"/>
  <c r="D204" i="12"/>
  <c r="D218" i="12"/>
  <c r="H36" i="30" s="1"/>
  <c r="P36" i="30" s="1"/>
  <c r="D276" i="12"/>
  <c r="H38" i="30" s="1"/>
  <c r="P38" i="30" s="1"/>
  <c r="D320" i="12"/>
  <c r="H40" i="30" s="1"/>
  <c r="P40" i="30" s="1"/>
  <c r="D429" i="12"/>
  <c r="D259" i="12"/>
  <c r="D446" i="12"/>
  <c r="D230" i="12"/>
  <c r="P41" i="30" l="1"/>
  <c r="N44" i="30"/>
  <c r="L44" i="30"/>
  <c r="J44" i="30"/>
  <c r="H44" i="30"/>
  <c r="L43" i="30"/>
  <c r="H43" i="30"/>
  <c r="L37" i="30"/>
  <c r="N37" i="30"/>
  <c r="J37" i="30"/>
  <c r="H37" i="30"/>
  <c r="F36" i="10"/>
  <c r="F35" i="10"/>
  <c r="F34" i="10"/>
  <c r="F33" i="10"/>
  <c r="F32" i="10"/>
  <c r="F31" i="10"/>
  <c r="F30" i="10"/>
  <c r="C27" i="10"/>
  <c r="J69" i="10"/>
  <c r="F69" i="10"/>
  <c r="F68" i="10"/>
  <c r="C65" i="10"/>
  <c r="F57" i="10"/>
  <c r="F56" i="10"/>
  <c r="F55" i="10"/>
  <c r="F54" i="10"/>
  <c r="F53" i="10"/>
  <c r="F52" i="10"/>
  <c r="F51" i="10"/>
  <c r="F50" i="10"/>
  <c r="F49" i="10"/>
  <c r="J48" i="10"/>
  <c r="F48" i="10"/>
  <c r="E47" i="10"/>
  <c r="F47" i="10" s="1"/>
  <c r="J19" i="10"/>
  <c r="F19" i="10"/>
  <c r="J18" i="10"/>
  <c r="F18" i="10"/>
  <c r="I17" i="10"/>
  <c r="E17" i="10"/>
  <c r="F17" i="10" s="1"/>
  <c r="C14" i="10"/>
  <c r="C44" i="10"/>
  <c r="F53" i="9"/>
  <c r="F52" i="9"/>
  <c r="F51" i="9"/>
  <c r="F50" i="9"/>
  <c r="F49" i="9"/>
  <c r="C46"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C74" i="9"/>
  <c r="J67" i="9"/>
  <c r="I67" i="9"/>
  <c r="F67" i="9"/>
  <c r="F66" i="9"/>
  <c r="F65" i="9"/>
  <c r="J64" i="9"/>
  <c r="I64" i="9"/>
  <c r="F64" i="9"/>
  <c r="J63" i="9"/>
  <c r="I63" i="9"/>
  <c r="F63" i="9"/>
  <c r="C60" i="9"/>
  <c r="I39" i="9"/>
  <c r="F39" i="9"/>
  <c r="I38" i="9"/>
  <c r="F38" i="9"/>
  <c r="I37" i="9"/>
  <c r="F37" i="9"/>
  <c r="C34" i="9"/>
  <c r="I26" i="9"/>
  <c r="I25" i="9"/>
  <c r="I24" i="9"/>
  <c r="I23" i="9"/>
  <c r="I22" i="9"/>
  <c r="I21" i="9"/>
  <c r="I20" i="9"/>
  <c r="I19" i="9"/>
  <c r="I18" i="9"/>
  <c r="F26" i="9"/>
  <c r="F25" i="9"/>
  <c r="F24" i="9"/>
  <c r="F23" i="9"/>
  <c r="F22" i="9"/>
  <c r="F21" i="9"/>
  <c r="F20" i="9"/>
  <c r="F19" i="9"/>
  <c r="F18" i="9"/>
  <c r="I17" i="9"/>
  <c r="F17" i="9"/>
  <c r="K307" i="8"/>
  <c r="J307" i="8"/>
  <c r="K306" i="8"/>
  <c r="J306" i="8"/>
  <c r="K305" i="8"/>
  <c r="J305" i="8"/>
  <c r="G305" i="8"/>
  <c r="F307" i="8" s="1"/>
  <c r="G307" i="8" s="1"/>
  <c r="K304" i="8"/>
  <c r="J304" i="8"/>
  <c r="G304" i="8"/>
  <c r="K303" i="8"/>
  <c r="J303" i="8"/>
  <c r="G303" i="8"/>
  <c r="K302" i="8"/>
  <c r="J302" i="8"/>
  <c r="G302" i="8"/>
  <c r="J301" i="8"/>
  <c r="G301" i="8"/>
  <c r="J300" i="8"/>
  <c r="G300" i="8"/>
  <c r="J299" i="8"/>
  <c r="G299" i="8"/>
  <c r="K298" i="8"/>
  <c r="J298" i="8"/>
  <c r="K297" i="8"/>
  <c r="J297" i="8"/>
  <c r="K296" i="8"/>
  <c r="J296" i="8"/>
  <c r="F296" i="8"/>
  <c r="G296" i="8" s="1"/>
  <c r="F298" i="8" s="1"/>
  <c r="G298" i="8" s="1"/>
  <c r="K295" i="8"/>
  <c r="J295" i="8"/>
  <c r="K294" i="8"/>
  <c r="J294" i="8"/>
  <c r="K293" i="8"/>
  <c r="J293" i="8"/>
  <c r="F293" i="8"/>
  <c r="G293" i="8" s="1"/>
  <c r="F295" i="8" s="1"/>
  <c r="G295" i="8" s="1"/>
  <c r="K292" i="8"/>
  <c r="J292" i="8"/>
  <c r="K291" i="8"/>
  <c r="J291" i="8"/>
  <c r="K290" i="8"/>
  <c r="J290" i="8"/>
  <c r="F290" i="8"/>
  <c r="G290" i="8" s="1"/>
  <c r="F292" i="8" s="1"/>
  <c r="G292" i="8" s="1"/>
  <c r="K289" i="8"/>
  <c r="J289" i="8"/>
  <c r="K288" i="8"/>
  <c r="J288" i="8"/>
  <c r="K287" i="8"/>
  <c r="J287" i="8"/>
  <c r="F287" i="8"/>
  <c r="G287" i="8" s="1"/>
  <c r="F289" i="8" s="1"/>
  <c r="G289" i="8" s="1"/>
  <c r="K286" i="8"/>
  <c r="J286" i="8"/>
  <c r="K285" i="8"/>
  <c r="J285" i="8"/>
  <c r="K284" i="8"/>
  <c r="J284" i="8"/>
  <c r="F284" i="8"/>
  <c r="G284" i="8" s="1"/>
  <c r="F286" i="8" s="1"/>
  <c r="G286" i="8" s="1"/>
  <c r="K283" i="8"/>
  <c r="J283" i="8"/>
  <c r="K282" i="8"/>
  <c r="J282" i="8"/>
  <c r="K281" i="8"/>
  <c r="J281" i="8"/>
  <c r="F281" i="8"/>
  <c r="G281" i="8" s="1"/>
  <c r="F283" i="8" s="1"/>
  <c r="G283" i="8" s="1"/>
  <c r="K280" i="8"/>
  <c r="J280" i="8"/>
  <c r="K279" i="8"/>
  <c r="J279" i="8"/>
  <c r="K278" i="8"/>
  <c r="J278" i="8"/>
  <c r="F278" i="8"/>
  <c r="G278" i="8" s="1"/>
  <c r="F280" i="8" s="1"/>
  <c r="G280" i="8" s="1"/>
  <c r="K277" i="8"/>
  <c r="J277" i="8"/>
  <c r="K276" i="8"/>
  <c r="J276" i="8"/>
  <c r="K275" i="8"/>
  <c r="J275" i="8"/>
  <c r="F275" i="8"/>
  <c r="G275" i="8" s="1"/>
  <c r="F277" i="8" s="1"/>
  <c r="G277" i="8" s="1"/>
  <c r="K274" i="8"/>
  <c r="J274" i="8"/>
  <c r="K273" i="8"/>
  <c r="J273" i="8"/>
  <c r="K272" i="8"/>
  <c r="J272" i="8"/>
  <c r="F272" i="8"/>
  <c r="G272" i="8" s="1"/>
  <c r="F274" i="8" s="1"/>
  <c r="G274" i="8" s="1"/>
  <c r="K271" i="8"/>
  <c r="J271" i="8"/>
  <c r="K270" i="8"/>
  <c r="J270" i="8"/>
  <c r="K269" i="8"/>
  <c r="J269" i="8"/>
  <c r="F269" i="8"/>
  <c r="G269" i="8" s="1"/>
  <c r="F271" i="8" s="1"/>
  <c r="G271" i="8" s="1"/>
  <c r="K268" i="8"/>
  <c r="J268" i="8"/>
  <c r="K267" i="8"/>
  <c r="J267" i="8"/>
  <c r="K266" i="8"/>
  <c r="J266" i="8"/>
  <c r="F266" i="8"/>
  <c r="G266" i="8" s="1"/>
  <c r="F268" i="8" s="1"/>
  <c r="G268" i="8" s="1"/>
  <c r="K265" i="8"/>
  <c r="J265" i="8"/>
  <c r="K264" i="8"/>
  <c r="J264" i="8"/>
  <c r="K263" i="8"/>
  <c r="J263" i="8"/>
  <c r="F263" i="8"/>
  <c r="G263" i="8" s="1"/>
  <c r="F265" i="8" s="1"/>
  <c r="G265" i="8" s="1"/>
  <c r="K262" i="8"/>
  <c r="J262" i="8"/>
  <c r="K261" i="8"/>
  <c r="J261" i="8"/>
  <c r="K260" i="8"/>
  <c r="J260" i="8"/>
  <c r="F260" i="8"/>
  <c r="G260" i="8" s="1"/>
  <c r="F262" i="8" s="1"/>
  <c r="G262" i="8" s="1"/>
  <c r="K259" i="8"/>
  <c r="J259" i="8"/>
  <c r="K258" i="8"/>
  <c r="J258" i="8"/>
  <c r="J257" i="8"/>
  <c r="F257" i="8"/>
  <c r="G257" i="8" s="1"/>
  <c r="F259" i="8" s="1"/>
  <c r="G259" i="8" s="1"/>
  <c r="C254" i="8"/>
  <c r="K247" i="8"/>
  <c r="J247" i="8"/>
  <c r="K246" i="8"/>
  <c r="J246" i="8"/>
  <c r="K245" i="8"/>
  <c r="J245" i="8"/>
  <c r="G245" i="8"/>
  <c r="F247" i="8" s="1"/>
  <c r="G247" i="8" s="1"/>
  <c r="K244" i="8"/>
  <c r="J244" i="8"/>
  <c r="G244" i="8"/>
  <c r="K243" i="8"/>
  <c r="J243" i="8"/>
  <c r="G243" i="8"/>
  <c r="K242" i="8"/>
  <c r="J242" i="8"/>
  <c r="G242" i="8"/>
  <c r="J241" i="8"/>
  <c r="G241" i="8"/>
  <c r="J240" i="8"/>
  <c r="G240" i="8"/>
  <c r="J239" i="8"/>
  <c r="G239" i="8"/>
  <c r="K238" i="8"/>
  <c r="J238" i="8"/>
  <c r="K237" i="8"/>
  <c r="J237" i="8"/>
  <c r="K236" i="8"/>
  <c r="J236" i="8"/>
  <c r="F236" i="8"/>
  <c r="G236" i="8" s="1"/>
  <c r="K235" i="8"/>
  <c r="J235" i="8"/>
  <c r="K234" i="8"/>
  <c r="J234" i="8"/>
  <c r="K233" i="8"/>
  <c r="J233" i="8"/>
  <c r="F233" i="8"/>
  <c r="G233" i="8" s="1"/>
  <c r="K232" i="8"/>
  <c r="J232" i="8"/>
  <c r="K231" i="8"/>
  <c r="J231" i="8"/>
  <c r="K230" i="8"/>
  <c r="J230" i="8"/>
  <c r="F230" i="8"/>
  <c r="G230" i="8" s="1"/>
  <c r="K229" i="8"/>
  <c r="J229" i="8"/>
  <c r="K228" i="8"/>
  <c r="J228" i="8"/>
  <c r="K227" i="8"/>
  <c r="J227" i="8"/>
  <c r="F227" i="8"/>
  <c r="G227" i="8" s="1"/>
  <c r="K226" i="8"/>
  <c r="J226" i="8"/>
  <c r="K225" i="8"/>
  <c r="J225" i="8"/>
  <c r="K224" i="8"/>
  <c r="J224" i="8"/>
  <c r="F224" i="8"/>
  <c r="G224" i="8" s="1"/>
  <c r="K223" i="8"/>
  <c r="J223" i="8"/>
  <c r="K222" i="8"/>
  <c r="J222" i="8"/>
  <c r="K221" i="8"/>
  <c r="J221" i="8"/>
  <c r="F221" i="8"/>
  <c r="G221" i="8" s="1"/>
  <c r="K220" i="8"/>
  <c r="J220" i="8"/>
  <c r="K219" i="8"/>
  <c r="J219" i="8"/>
  <c r="K218" i="8"/>
  <c r="J218" i="8"/>
  <c r="F218" i="8"/>
  <c r="G218" i="8" s="1"/>
  <c r="K217" i="8"/>
  <c r="J217" i="8"/>
  <c r="K216" i="8"/>
  <c r="J216" i="8"/>
  <c r="K215" i="8"/>
  <c r="J215" i="8"/>
  <c r="F215" i="8"/>
  <c r="G215" i="8" s="1"/>
  <c r="K214" i="8"/>
  <c r="J214" i="8"/>
  <c r="K213" i="8"/>
  <c r="J213" i="8"/>
  <c r="K212" i="8"/>
  <c r="J212" i="8"/>
  <c r="F212" i="8"/>
  <c r="G212" i="8" s="1"/>
  <c r="K211" i="8"/>
  <c r="J211" i="8"/>
  <c r="K210" i="8"/>
  <c r="J210" i="8"/>
  <c r="K209" i="8"/>
  <c r="J209" i="8"/>
  <c r="F209" i="8"/>
  <c r="G209" i="8" s="1"/>
  <c r="K208" i="8"/>
  <c r="J208" i="8"/>
  <c r="K207" i="8"/>
  <c r="J207" i="8"/>
  <c r="K206" i="8"/>
  <c r="J206" i="8"/>
  <c r="F206" i="8"/>
  <c r="G206" i="8" s="1"/>
  <c r="K205" i="8"/>
  <c r="J205" i="8"/>
  <c r="K204" i="8"/>
  <c r="J204" i="8"/>
  <c r="K203" i="8"/>
  <c r="J203" i="8"/>
  <c r="F203" i="8"/>
  <c r="G203" i="8" s="1"/>
  <c r="K202" i="8"/>
  <c r="J202" i="8"/>
  <c r="K201" i="8"/>
  <c r="J201" i="8"/>
  <c r="K200" i="8"/>
  <c r="J200" i="8"/>
  <c r="F200" i="8"/>
  <c r="G200" i="8" s="1"/>
  <c r="K199" i="8"/>
  <c r="J199" i="8"/>
  <c r="K198" i="8"/>
  <c r="J198" i="8"/>
  <c r="J197" i="8"/>
  <c r="F197" i="8"/>
  <c r="G197" i="8" s="1"/>
  <c r="F199" i="8" s="1"/>
  <c r="G199" i="8" s="1"/>
  <c r="C194" i="8"/>
  <c r="K187" i="8"/>
  <c r="J187" i="8"/>
  <c r="K186" i="8"/>
  <c r="J186" i="8"/>
  <c r="K185" i="8"/>
  <c r="J185" i="8"/>
  <c r="G185" i="8"/>
  <c r="F186" i="8" s="1"/>
  <c r="G186" i="8" s="1"/>
  <c r="K184" i="8"/>
  <c r="J184" i="8"/>
  <c r="G184" i="8"/>
  <c r="K183" i="8"/>
  <c r="J183" i="8"/>
  <c r="G183" i="8"/>
  <c r="K182" i="8"/>
  <c r="J182" i="8"/>
  <c r="G182" i="8"/>
  <c r="J181" i="8"/>
  <c r="G181" i="8"/>
  <c r="J180" i="8"/>
  <c r="G180" i="8"/>
  <c r="J179" i="8"/>
  <c r="G179" i="8"/>
  <c r="K178" i="8"/>
  <c r="J178" i="8"/>
  <c r="K177" i="8"/>
  <c r="J177" i="8"/>
  <c r="K176" i="8"/>
  <c r="J176" i="8"/>
  <c r="F176" i="8"/>
  <c r="G176" i="8" s="1"/>
  <c r="F178" i="8" s="1"/>
  <c r="G178" i="8" s="1"/>
  <c r="K175" i="8"/>
  <c r="J175" i="8"/>
  <c r="K174" i="8"/>
  <c r="J174" i="8"/>
  <c r="K173" i="8"/>
  <c r="J173" i="8"/>
  <c r="F173" i="8"/>
  <c r="G173" i="8" s="1"/>
  <c r="F175" i="8" s="1"/>
  <c r="G175" i="8" s="1"/>
  <c r="K172" i="8"/>
  <c r="J172" i="8"/>
  <c r="K171" i="8"/>
  <c r="J171" i="8"/>
  <c r="K170" i="8"/>
  <c r="J170" i="8"/>
  <c r="F170" i="8"/>
  <c r="G170" i="8" s="1"/>
  <c r="F172" i="8" s="1"/>
  <c r="G172" i="8" s="1"/>
  <c r="K169" i="8"/>
  <c r="J169" i="8"/>
  <c r="K168" i="8"/>
  <c r="J168" i="8"/>
  <c r="K167" i="8"/>
  <c r="J167" i="8"/>
  <c r="F167" i="8"/>
  <c r="G167" i="8" s="1"/>
  <c r="F169" i="8" s="1"/>
  <c r="G169" i="8" s="1"/>
  <c r="K166" i="8"/>
  <c r="J166" i="8"/>
  <c r="K165" i="8"/>
  <c r="J165" i="8"/>
  <c r="K164" i="8"/>
  <c r="J164" i="8"/>
  <c r="F164" i="8"/>
  <c r="G164" i="8" s="1"/>
  <c r="F166" i="8" s="1"/>
  <c r="G166" i="8" s="1"/>
  <c r="K163" i="8"/>
  <c r="J163" i="8"/>
  <c r="K162" i="8"/>
  <c r="J162" i="8"/>
  <c r="K161" i="8"/>
  <c r="J161" i="8"/>
  <c r="F161" i="8"/>
  <c r="G161" i="8" s="1"/>
  <c r="F163" i="8" s="1"/>
  <c r="G163" i="8" s="1"/>
  <c r="K160" i="8"/>
  <c r="J160" i="8"/>
  <c r="K159" i="8"/>
  <c r="J159" i="8"/>
  <c r="K158" i="8"/>
  <c r="J158" i="8"/>
  <c r="F158" i="8"/>
  <c r="G158" i="8" s="1"/>
  <c r="F160" i="8" s="1"/>
  <c r="G160" i="8" s="1"/>
  <c r="K157" i="8"/>
  <c r="J157" i="8"/>
  <c r="K156" i="8"/>
  <c r="J156" i="8"/>
  <c r="K155" i="8"/>
  <c r="J155" i="8"/>
  <c r="F155" i="8"/>
  <c r="G155" i="8" s="1"/>
  <c r="K154" i="8"/>
  <c r="J154" i="8"/>
  <c r="K153" i="8"/>
  <c r="J153" i="8"/>
  <c r="K152" i="8"/>
  <c r="J152" i="8"/>
  <c r="F152" i="8"/>
  <c r="G152" i="8" s="1"/>
  <c r="K151" i="8"/>
  <c r="J151" i="8"/>
  <c r="K150" i="8"/>
  <c r="J150" i="8"/>
  <c r="K149" i="8"/>
  <c r="J149" i="8"/>
  <c r="F149" i="8"/>
  <c r="G149" i="8" s="1"/>
  <c r="K148" i="8"/>
  <c r="J148" i="8"/>
  <c r="K147" i="8"/>
  <c r="J147" i="8"/>
  <c r="K146" i="8"/>
  <c r="J146" i="8"/>
  <c r="F146" i="8"/>
  <c r="G146" i="8" s="1"/>
  <c r="K145" i="8"/>
  <c r="J145" i="8"/>
  <c r="K144" i="8"/>
  <c r="J144" i="8"/>
  <c r="K143" i="8"/>
  <c r="J143" i="8"/>
  <c r="F143" i="8"/>
  <c r="G143" i="8" s="1"/>
  <c r="K142" i="8"/>
  <c r="J142" i="8"/>
  <c r="K141" i="8"/>
  <c r="J141" i="8"/>
  <c r="K140" i="8"/>
  <c r="J140" i="8"/>
  <c r="F140" i="8"/>
  <c r="G140" i="8" s="1"/>
  <c r="K139" i="8"/>
  <c r="J139" i="8"/>
  <c r="K138" i="8"/>
  <c r="J138" i="8"/>
  <c r="J137" i="8"/>
  <c r="F137" i="8"/>
  <c r="G137" i="8" s="1"/>
  <c r="F139" i="8" s="1"/>
  <c r="G139" i="8" s="1"/>
  <c r="C134" i="8"/>
  <c r="K127" i="8"/>
  <c r="J127" i="8"/>
  <c r="K126" i="8"/>
  <c r="J126" i="8"/>
  <c r="K125" i="8"/>
  <c r="J125" i="8"/>
  <c r="G125" i="8"/>
  <c r="F126" i="8" s="1"/>
  <c r="G126" i="8" s="1"/>
  <c r="K124" i="8"/>
  <c r="J124" i="8"/>
  <c r="G124" i="8"/>
  <c r="K123" i="8"/>
  <c r="J123" i="8"/>
  <c r="G123" i="8"/>
  <c r="K122" i="8"/>
  <c r="J122" i="8"/>
  <c r="G122" i="8"/>
  <c r="J121" i="8"/>
  <c r="G121" i="8"/>
  <c r="J120" i="8"/>
  <c r="G120" i="8"/>
  <c r="J119" i="8"/>
  <c r="G119" i="8"/>
  <c r="K118" i="8"/>
  <c r="J118" i="8"/>
  <c r="K117" i="8"/>
  <c r="J117" i="8"/>
  <c r="K116" i="8"/>
  <c r="J116" i="8"/>
  <c r="F116" i="8"/>
  <c r="G116" i="8" s="1"/>
  <c r="K115" i="8"/>
  <c r="J115" i="8"/>
  <c r="K114" i="8"/>
  <c r="J114" i="8"/>
  <c r="K113" i="8"/>
  <c r="J113" i="8"/>
  <c r="F113" i="8"/>
  <c r="G113" i="8" s="1"/>
  <c r="K112" i="8"/>
  <c r="J112" i="8"/>
  <c r="K111" i="8"/>
  <c r="J111" i="8"/>
  <c r="K110" i="8"/>
  <c r="J110" i="8"/>
  <c r="F110" i="8"/>
  <c r="G110" i="8" s="1"/>
  <c r="K109" i="8"/>
  <c r="J109" i="8"/>
  <c r="K108" i="8"/>
  <c r="J108" i="8"/>
  <c r="K107" i="8"/>
  <c r="J107" i="8"/>
  <c r="F107" i="8"/>
  <c r="G107" i="8" s="1"/>
  <c r="K106" i="8"/>
  <c r="J106" i="8"/>
  <c r="K105" i="8"/>
  <c r="J105" i="8"/>
  <c r="K104" i="8"/>
  <c r="J104" i="8"/>
  <c r="F104" i="8"/>
  <c r="G104" i="8" s="1"/>
  <c r="K103" i="8"/>
  <c r="J103" i="8"/>
  <c r="K102" i="8"/>
  <c r="J102" i="8"/>
  <c r="K101" i="8"/>
  <c r="J101" i="8"/>
  <c r="F101" i="8"/>
  <c r="G101" i="8" s="1"/>
  <c r="K100" i="8"/>
  <c r="J100" i="8"/>
  <c r="K99" i="8"/>
  <c r="J99" i="8"/>
  <c r="K98" i="8"/>
  <c r="J98" i="8"/>
  <c r="F98" i="8"/>
  <c r="G98" i="8" s="1"/>
  <c r="K97" i="8"/>
  <c r="J97" i="8"/>
  <c r="K96" i="8"/>
  <c r="J96" i="8"/>
  <c r="K95" i="8"/>
  <c r="J95" i="8"/>
  <c r="F95" i="8"/>
  <c r="G95" i="8" s="1"/>
  <c r="K94" i="8"/>
  <c r="J94" i="8"/>
  <c r="K93" i="8"/>
  <c r="J93" i="8"/>
  <c r="K92" i="8"/>
  <c r="J92" i="8"/>
  <c r="F92" i="8"/>
  <c r="G92" i="8" s="1"/>
  <c r="K91" i="8"/>
  <c r="J91" i="8"/>
  <c r="K90" i="8"/>
  <c r="J90" i="8"/>
  <c r="K89" i="8"/>
  <c r="J89" i="8"/>
  <c r="F89" i="8"/>
  <c r="G89" i="8" s="1"/>
  <c r="K88" i="8"/>
  <c r="J88" i="8"/>
  <c r="K87" i="8"/>
  <c r="J87" i="8"/>
  <c r="K86" i="8"/>
  <c r="J86" i="8"/>
  <c r="F86" i="8"/>
  <c r="G86" i="8" s="1"/>
  <c r="K85" i="8"/>
  <c r="J85" i="8"/>
  <c r="K84" i="8"/>
  <c r="J84" i="8"/>
  <c r="K83" i="8"/>
  <c r="J83" i="8"/>
  <c r="F83" i="8"/>
  <c r="G83" i="8" s="1"/>
  <c r="K82" i="8"/>
  <c r="J82" i="8"/>
  <c r="K81" i="8"/>
  <c r="J81" i="8"/>
  <c r="K80" i="8"/>
  <c r="J80" i="8"/>
  <c r="F80" i="8"/>
  <c r="G80" i="8" s="1"/>
  <c r="K79" i="8"/>
  <c r="J79" i="8"/>
  <c r="K78" i="8"/>
  <c r="J78" i="8"/>
  <c r="J77" i="8"/>
  <c r="F77" i="8"/>
  <c r="G77" i="8" s="1"/>
  <c r="F79" i="8" s="1"/>
  <c r="G79" i="8" s="1"/>
  <c r="C74" i="8"/>
  <c r="J67" i="8"/>
  <c r="J66" i="8"/>
  <c r="J65" i="8"/>
  <c r="G65" i="8"/>
  <c r="F66" i="8" s="1"/>
  <c r="G66" i="8" s="1"/>
  <c r="J64" i="8"/>
  <c r="G64" i="8"/>
  <c r="J63" i="8"/>
  <c r="G63" i="8"/>
  <c r="J62" i="8"/>
  <c r="G62" i="8"/>
  <c r="J61" i="8"/>
  <c r="G61" i="8"/>
  <c r="J60" i="8"/>
  <c r="G60" i="8"/>
  <c r="J59" i="8"/>
  <c r="G59" i="8"/>
  <c r="J58" i="8"/>
  <c r="J57" i="8"/>
  <c r="J56" i="8"/>
  <c r="F56" i="8"/>
  <c r="G56" i="8" s="1"/>
  <c r="J55" i="8"/>
  <c r="J54" i="8"/>
  <c r="J53" i="8"/>
  <c r="F53" i="8"/>
  <c r="G53" i="8" s="1"/>
  <c r="F54" i="8" s="1"/>
  <c r="G54" i="8" s="1"/>
  <c r="J52" i="8"/>
  <c r="J51" i="8"/>
  <c r="J50" i="8"/>
  <c r="F50" i="8"/>
  <c r="G50" i="8" s="1"/>
  <c r="J49" i="8"/>
  <c r="J48" i="8"/>
  <c r="J47" i="8"/>
  <c r="F47" i="8"/>
  <c r="G47" i="8" s="1"/>
  <c r="J46" i="8"/>
  <c r="J45" i="8"/>
  <c r="J44" i="8"/>
  <c r="F44" i="8"/>
  <c r="G44" i="8" s="1"/>
  <c r="J43" i="8"/>
  <c r="J42" i="8"/>
  <c r="J41" i="8"/>
  <c r="F41" i="8"/>
  <c r="G41" i="8" s="1"/>
  <c r="F42" i="8" s="1"/>
  <c r="G42" i="8" s="1"/>
  <c r="J40" i="8"/>
  <c r="J39" i="8"/>
  <c r="J38" i="8"/>
  <c r="F38" i="8"/>
  <c r="G38" i="8" s="1"/>
  <c r="J37" i="8"/>
  <c r="J36" i="8"/>
  <c r="J35" i="8"/>
  <c r="F35" i="8"/>
  <c r="G35" i="8" s="1"/>
  <c r="F37" i="8" s="1"/>
  <c r="G37" i="8" s="1"/>
  <c r="J34" i="8"/>
  <c r="J33" i="8"/>
  <c r="J32" i="8"/>
  <c r="F32" i="8"/>
  <c r="G32" i="8" s="1"/>
  <c r="J31" i="8"/>
  <c r="J30" i="8"/>
  <c r="J29" i="8"/>
  <c r="F29" i="8"/>
  <c r="G29" i="8" s="1"/>
  <c r="F30" i="8" s="1"/>
  <c r="G30" i="8" s="1"/>
  <c r="J28" i="8"/>
  <c r="J27" i="8"/>
  <c r="J26" i="8"/>
  <c r="F26" i="8"/>
  <c r="G26" i="8" s="1"/>
  <c r="J25" i="8"/>
  <c r="J24" i="8"/>
  <c r="J23" i="8"/>
  <c r="F23" i="8"/>
  <c r="G23" i="8" s="1"/>
  <c r="J22" i="8"/>
  <c r="J21" i="8"/>
  <c r="J20" i="8"/>
  <c r="F20" i="8"/>
  <c r="G20" i="8" s="1"/>
  <c r="J19" i="8"/>
  <c r="J18" i="8"/>
  <c r="J17" i="8"/>
  <c r="F17" i="8"/>
  <c r="G17" i="8" s="1"/>
  <c r="F18" i="8" s="1"/>
  <c r="G18" i="8" s="1"/>
  <c r="J91" i="10"/>
  <c r="F91" i="10"/>
  <c r="J90" i="10"/>
  <c r="F90" i="10"/>
  <c r="J89" i="10"/>
  <c r="F89" i="10"/>
  <c r="J88" i="10"/>
  <c r="F88" i="10"/>
  <c r="J87" i="10"/>
  <c r="F87" i="10"/>
  <c r="J86" i="10"/>
  <c r="F86" i="10"/>
  <c r="J85" i="10"/>
  <c r="F85" i="10"/>
  <c r="J84" i="10"/>
  <c r="F84" i="10"/>
  <c r="J83" i="10"/>
  <c r="F83" i="10"/>
  <c r="J82" i="10"/>
  <c r="F82" i="10"/>
  <c r="J92" i="10"/>
  <c r="F92" i="10"/>
  <c r="J81" i="10"/>
  <c r="F81" i="10"/>
  <c r="F80" i="10"/>
  <c r="C77" i="10"/>
  <c r="K184" i="7"/>
  <c r="J184" i="7"/>
  <c r="G184" i="7"/>
  <c r="K183" i="7"/>
  <c r="J183" i="7"/>
  <c r="G183" i="7"/>
  <c r="K182" i="7"/>
  <c r="J182" i="7"/>
  <c r="G182" i="7"/>
  <c r="K181" i="7"/>
  <c r="J181" i="7"/>
  <c r="G181" i="7"/>
  <c r="J180" i="7"/>
  <c r="G180" i="7"/>
  <c r="K170" i="7"/>
  <c r="J170" i="7"/>
  <c r="G170" i="7"/>
  <c r="K169" i="7"/>
  <c r="J169" i="7"/>
  <c r="G169" i="7"/>
  <c r="K168" i="7"/>
  <c r="J168" i="7"/>
  <c r="G168" i="7"/>
  <c r="K167" i="7"/>
  <c r="J167" i="7"/>
  <c r="G167" i="7"/>
  <c r="J166" i="7"/>
  <c r="G166" i="7"/>
  <c r="E519" i="12"/>
  <c r="F519" i="12" s="1"/>
  <c r="D507" i="12"/>
  <c r="F507" i="12" s="1"/>
  <c r="F200" i="12"/>
  <c r="F199" i="12"/>
  <c r="F198" i="12"/>
  <c r="F197" i="12"/>
  <c r="F196" i="12"/>
  <c r="C193" i="12"/>
  <c r="F185" i="12"/>
  <c r="F184" i="12"/>
  <c r="F183" i="12"/>
  <c r="F182" i="12"/>
  <c r="F181" i="12"/>
  <c r="C178" i="12"/>
  <c r="F169" i="12"/>
  <c r="F168" i="12"/>
  <c r="F167" i="12"/>
  <c r="F166" i="12"/>
  <c r="C163" i="12"/>
  <c r="F153" i="12"/>
  <c r="F152" i="12"/>
  <c r="F151" i="12"/>
  <c r="F150" i="12"/>
  <c r="C147" i="12"/>
  <c r="F137" i="12"/>
  <c r="F136" i="12"/>
  <c r="F135" i="12"/>
  <c r="F134" i="12"/>
  <c r="F133" i="12"/>
  <c r="F132" i="12"/>
  <c r="F131" i="12"/>
  <c r="F130" i="12"/>
  <c r="F129" i="12"/>
  <c r="F128" i="12"/>
  <c r="I127" i="12"/>
  <c r="F127" i="12"/>
  <c r="C124" i="12"/>
  <c r="F114" i="12"/>
  <c r="F113" i="12"/>
  <c r="F112" i="12"/>
  <c r="F111" i="12"/>
  <c r="F110" i="12"/>
  <c r="F109" i="12"/>
  <c r="I108" i="12"/>
  <c r="F108" i="12"/>
  <c r="C105" i="12"/>
  <c r="F95" i="12"/>
  <c r="F94" i="12"/>
  <c r="F93" i="12"/>
  <c r="F92" i="12"/>
  <c r="F91" i="12"/>
  <c r="F90" i="12"/>
  <c r="I89" i="12"/>
  <c r="F89" i="12"/>
  <c r="C86" i="12"/>
  <c r="F76" i="12"/>
  <c r="F75" i="12"/>
  <c r="F74" i="12"/>
  <c r="F73" i="12"/>
  <c r="F72" i="12"/>
  <c r="F71" i="12"/>
  <c r="F70" i="12"/>
  <c r="I69" i="12"/>
  <c r="F69" i="12"/>
  <c r="C66" i="12"/>
  <c r="F56" i="12"/>
  <c r="F55" i="12"/>
  <c r="F54" i="12"/>
  <c r="F53" i="12"/>
  <c r="I52" i="12"/>
  <c r="F52" i="12"/>
  <c r="C49" i="12"/>
  <c r="F39" i="12"/>
  <c r="F38" i="12"/>
  <c r="F37" i="12"/>
  <c r="F36" i="12"/>
  <c r="I35" i="12"/>
  <c r="F35" i="12"/>
  <c r="C32" i="12"/>
  <c r="F24" i="12"/>
  <c r="F23" i="12"/>
  <c r="F22" i="12"/>
  <c r="F21" i="12"/>
  <c r="F20" i="12"/>
  <c r="F19" i="12"/>
  <c r="F18" i="12"/>
  <c r="I17" i="12"/>
  <c r="F17" i="12"/>
  <c r="C14" i="12"/>
  <c r="I629" i="12"/>
  <c r="F629" i="12"/>
  <c r="I628" i="12"/>
  <c r="F628" i="12"/>
  <c r="I627" i="12"/>
  <c r="F627" i="12"/>
  <c r="I626" i="12"/>
  <c r="F626" i="12"/>
  <c r="I625" i="12"/>
  <c r="F625" i="12"/>
  <c r="I624" i="12"/>
  <c r="F624" i="12"/>
  <c r="I623" i="12"/>
  <c r="F623" i="12"/>
  <c r="I622" i="12"/>
  <c r="F622" i="12"/>
  <c r="I621" i="12"/>
  <c r="F621" i="12"/>
  <c r="I620" i="12"/>
  <c r="F620" i="12"/>
  <c r="C617" i="12"/>
  <c r="I607" i="12"/>
  <c r="F607" i="12"/>
  <c r="I606" i="12"/>
  <c r="F606" i="12"/>
  <c r="I605" i="12"/>
  <c r="F605" i="12"/>
  <c r="I604" i="12"/>
  <c r="F604" i="12"/>
  <c r="I603" i="12"/>
  <c r="F603" i="12"/>
  <c r="I602" i="12"/>
  <c r="F602" i="12"/>
  <c r="I601" i="12"/>
  <c r="F601" i="12"/>
  <c r="I600" i="12"/>
  <c r="F600" i="12"/>
  <c r="I599" i="12"/>
  <c r="F599" i="12"/>
  <c r="I598" i="12"/>
  <c r="F598" i="12"/>
  <c r="I597" i="12"/>
  <c r="F597" i="12"/>
  <c r="I596" i="12"/>
  <c r="F596" i="12"/>
  <c r="I595" i="12"/>
  <c r="F595" i="12"/>
  <c r="I594" i="12"/>
  <c r="F594" i="12"/>
  <c r="I593" i="12"/>
  <c r="F593" i="12"/>
  <c r="I592" i="12"/>
  <c r="F592" i="12"/>
  <c r="I591" i="12"/>
  <c r="F591" i="12"/>
  <c r="I590" i="12"/>
  <c r="F590" i="12"/>
  <c r="I589" i="12"/>
  <c r="F589" i="12"/>
  <c r="I588" i="12"/>
  <c r="F588" i="12"/>
  <c r="I587" i="12"/>
  <c r="F587" i="12"/>
  <c r="I586" i="12"/>
  <c r="F586" i="12"/>
  <c r="I585" i="12"/>
  <c r="F585" i="12"/>
  <c r="I584" i="12"/>
  <c r="F584" i="12"/>
  <c r="I583" i="12"/>
  <c r="F583" i="12"/>
  <c r="C580" i="12"/>
  <c r="I572" i="12"/>
  <c r="F572" i="12"/>
  <c r="I571" i="12"/>
  <c r="F571" i="12"/>
  <c r="I570" i="12"/>
  <c r="F570" i="12"/>
  <c r="I569" i="12"/>
  <c r="F569" i="12"/>
  <c r="I568" i="12"/>
  <c r="F568" i="12"/>
  <c r="I567" i="12"/>
  <c r="F567" i="12"/>
  <c r="I566" i="12"/>
  <c r="F566" i="12"/>
  <c r="I565" i="12"/>
  <c r="F565" i="12"/>
  <c r="I564" i="12"/>
  <c r="F564" i="12"/>
  <c r="I563" i="12"/>
  <c r="F563" i="12"/>
  <c r="I562" i="12"/>
  <c r="F562" i="12"/>
  <c r="C559" i="12"/>
  <c r="I551" i="12"/>
  <c r="F551" i="12"/>
  <c r="I550" i="12"/>
  <c r="F550" i="12"/>
  <c r="I549" i="12"/>
  <c r="F549" i="12"/>
  <c r="I548" i="12"/>
  <c r="F548" i="12"/>
  <c r="I547" i="12"/>
  <c r="F547" i="12"/>
  <c r="I546" i="12"/>
  <c r="F546" i="12"/>
  <c r="I545" i="12"/>
  <c r="F545" i="12"/>
  <c r="I544" i="12"/>
  <c r="F544" i="12"/>
  <c r="I543" i="12"/>
  <c r="F543" i="12"/>
  <c r="I542" i="12"/>
  <c r="F542" i="12"/>
  <c r="I541" i="12"/>
  <c r="F541" i="12"/>
  <c r="I540" i="12"/>
  <c r="F540" i="12"/>
  <c r="I539" i="12"/>
  <c r="F539" i="12"/>
  <c r="I538" i="12"/>
  <c r="F538" i="12"/>
  <c r="I537" i="12"/>
  <c r="F537" i="12"/>
  <c r="C534" i="12"/>
  <c r="I526" i="12"/>
  <c r="F526" i="12"/>
  <c r="I525" i="12"/>
  <c r="F525" i="12"/>
  <c r="I524" i="12"/>
  <c r="F524" i="12"/>
  <c r="I523" i="12"/>
  <c r="F523" i="12"/>
  <c r="I522" i="12"/>
  <c r="F522" i="12"/>
  <c r="I521" i="12"/>
  <c r="F521" i="12"/>
  <c r="I520" i="12"/>
  <c r="F520" i="12"/>
  <c r="I519" i="12"/>
  <c r="C516" i="12"/>
  <c r="I509" i="12"/>
  <c r="F509" i="12"/>
  <c r="I508" i="12"/>
  <c r="F508" i="12"/>
  <c r="I507" i="12"/>
  <c r="I506" i="12"/>
  <c r="F506" i="12"/>
  <c r="I505" i="12"/>
  <c r="F505" i="12"/>
  <c r="C502" i="12"/>
  <c r="K155" i="7"/>
  <c r="J155" i="7"/>
  <c r="G155" i="7"/>
  <c r="K154" i="7"/>
  <c r="J154" i="7"/>
  <c r="G154" i="7"/>
  <c r="K153" i="7"/>
  <c r="J153" i="7"/>
  <c r="G153" i="7"/>
  <c r="K152" i="7"/>
  <c r="J152" i="7"/>
  <c r="G152" i="7"/>
  <c r="J151" i="7"/>
  <c r="G151" i="7"/>
  <c r="K141" i="7"/>
  <c r="J141" i="7"/>
  <c r="G141" i="7"/>
  <c r="K140" i="7"/>
  <c r="J140" i="7"/>
  <c r="G140" i="7"/>
  <c r="K139" i="7"/>
  <c r="J139" i="7"/>
  <c r="G139" i="7"/>
  <c r="K138" i="7"/>
  <c r="J138" i="7"/>
  <c r="G138" i="7"/>
  <c r="J137" i="7"/>
  <c r="G137" i="7"/>
  <c r="C134" i="7"/>
  <c r="K127" i="7"/>
  <c r="J127" i="7"/>
  <c r="G127" i="7"/>
  <c r="K126" i="7"/>
  <c r="J126" i="7"/>
  <c r="G126" i="7"/>
  <c r="K125" i="7"/>
  <c r="J125" i="7"/>
  <c r="G125" i="7"/>
  <c r="K124" i="7"/>
  <c r="J124" i="7"/>
  <c r="G124" i="7"/>
  <c r="J123" i="7"/>
  <c r="G123" i="7"/>
  <c r="C120" i="7"/>
  <c r="K112" i="7"/>
  <c r="J112" i="7"/>
  <c r="G112" i="7"/>
  <c r="K111" i="7"/>
  <c r="J111" i="7"/>
  <c r="G111" i="7"/>
  <c r="K110" i="7"/>
  <c r="J110" i="7"/>
  <c r="G110" i="7"/>
  <c r="K109" i="7"/>
  <c r="J109" i="7"/>
  <c r="G109" i="7"/>
  <c r="J108" i="7"/>
  <c r="G108" i="7"/>
  <c r="C105" i="7"/>
  <c r="K79" i="7"/>
  <c r="J79" i="7"/>
  <c r="G79" i="7"/>
  <c r="K78" i="7"/>
  <c r="J78" i="7"/>
  <c r="G78" i="7"/>
  <c r="K77" i="7"/>
  <c r="J77" i="7"/>
  <c r="G77" i="7"/>
  <c r="K76" i="7"/>
  <c r="J76" i="7"/>
  <c r="G76" i="7"/>
  <c r="J75" i="7"/>
  <c r="G75" i="7"/>
  <c r="C72" i="7"/>
  <c r="K65" i="7"/>
  <c r="J65" i="7"/>
  <c r="G65" i="7"/>
  <c r="K64" i="7"/>
  <c r="J64" i="7"/>
  <c r="G64" i="7"/>
  <c r="K63" i="7"/>
  <c r="J63" i="7"/>
  <c r="G63" i="7"/>
  <c r="K62" i="7"/>
  <c r="J62" i="7"/>
  <c r="G62" i="7"/>
  <c r="K61" i="7"/>
  <c r="J61" i="7"/>
  <c r="G61" i="7"/>
  <c r="K60" i="7"/>
  <c r="J60" i="7"/>
  <c r="G60" i="7"/>
  <c r="J59" i="7"/>
  <c r="G59" i="7"/>
  <c r="C56" i="7"/>
  <c r="K49" i="7"/>
  <c r="J49" i="7"/>
  <c r="G49" i="7"/>
  <c r="K48" i="7"/>
  <c r="J48" i="7"/>
  <c r="G48" i="7"/>
  <c r="K47" i="7"/>
  <c r="J47" i="7"/>
  <c r="G47" i="7"/>
  <c r="K46" i="7"/>
  <c r="J46" i="7"/>
  <c r="E46" i="7"/>
  <c r="G46" i="7" s="1"/>
  <c r="K45" i="7"/>
  <c r="J45" i="7"/>
  <c r="E45" i="7"/>
  <c r="G45" i="7" s="1"/>
  <c r="J44" i="7"/>
  <c r="G44" i="7"/>
  <c r="C41" i="7"/>
  <c r="K34" i="7"/>
  <c r="J34" i="7"/>
  <c r="G34" i="7"/>
  <c r="G33" i="7"/>
  <c r="D26" i="7" s="1"/>
  <c r="C30" i="7"/>
  <c r="K23" i="7"/>
  <c r="J23" i="7"/>
  <c r="G23" i="7"/>
  <c r="K22" i="7"/>
  <c r="J22" i="7"/>
  <c r="G22" i="7"/>
  <c r="K21" i="7"/>
  <c r="J21" i="7"/>
  <c r="G21" i="7"/>
  <c r="K20" i="7"/>
  <c r="J20" i="7"/>
  <c r="G20" i="7"/>
  <c r="K19" i="7"/>
  <c r="J19" i="7"/>
  <c r="E19" i="7"/>
  <c r="G19" i="7" s="1"/>
  <c r="K18" i="7"/>
  <c r="J18" i="7"/>
  <c r="E18" i="7"/>
  <c r="G18" i="7" s="1"/>
  <c r="J17" i="7"/>
  <c r="G17" i="7"/>
  <c r="P10" i="30" l="1"/>
  <c r="P44" i="30"/>
  <c r="P37" i="30"/>
  <c r="P43" i="30"/>
  <c r="F246" i="8"/>
  <c r="G246" i="8" s="1"/>
  <c r="F306" i="8"/>
  <c r="G306" i="8" s="1"/>
  <c r="F67" i="8"/>
  <c r="G67" i="8" s="1"/>
  <c r="F187" i="8"/>
  <c r="G187" i="8" s="1"/>
  <c r="F25" i="8"/>
  <c r="G25" i="8" s="1"/>
  <c r="F24" i="8"/>
  <c r="G24" i="8" s="1"/>
  <c r="F49" i="8"/>
  <c r="G49" i="8" s="1"/>
  <c r="F48" i="8"/>
  <c r="G48" i="8" s="1"/>
  <c r="F36" i="8"/>
  <c r="G36" i="8" s="1"/>
  <c r="F127" i="8"/>
  <c r="G127" i="8" s="1"/>
  <c r="D56" i="9"/>
  <c r="C87" i="27"/>
  <c r="D70" i="9"/>
  <c r="D42" i="9"/>
  <c r="D30" i="9"/>
  <c r="D10" i="7"/>
  <c r="D23" i="10"/>
  <c r="D61" i="10"/>
  <c r="D40" i="10"/>
  <c r="D10" i="10"/>
  <c r="F258" i="8"/>
  <c r="G258" i="8" s="1"/>
  <c r="F261" i="8"/>
  <c r="G261" i="8" s="1"/>
  <c r="F264" i="8"/>
  <c r="G264" i="8" s="1"/>
  <c r="F267" i="8"/>
  <c r="G267" i="8" s="1"/>
  <c r="F270" i="8"/>
  <c r="G270" i="8" s="1"/>
  <c r="F273" i="8"/>
  <c r="G273" i="8" s="1"/>
  <c r="F276" i="8"/>
  <c r="G276" i="8" s="1"/>
  <c r="F279" i="8"/>
  <c r="G279" i="8" s="1"/>
  <c r="F282" i="8"/>
  <c r="G282" i="8" s="1"/>
  <c r="F285" i="8"/>
  <c r="G285" i="8" s="1"/>
  <c r="F288" i="8"/>
  <c r="G288" i="8" s="1"/>
  <c r="F291" i="8"/>
  <c r="G291" i="8" s="1"/>
  <c r="F294" i="8"/>
  <c r="G294" i="8" s="1"/>
  <c r="F297" i="8"/>
  <c r="G297" i="8" s="1"/>
  <c r="F229" i="8"/>
  <c r="G229" i="8" s="1"/>
  <c r="F228" i="8"/>
  <c r="G228" i="8" s="1"/>
  <c r="F202" i="8"/>
  <c r="G202" i="8" s="1"/>
  <c r="F201" i="8"/>
  <c r="G201" i="8" s="1"/>
  <c r="F226" i="8"/>
  <c r="G226" i="8" s="1"/>
  <c r="F225" i="8"/>
  <c r="G225" i="8" s="1"/>
  <c r="F211" i="8"/>
  <c r="G211" i="8" s="1"/>
  <c r="F210" i="8"/>
  <c r="G210" i="8" s="1"/>
  <c r="F223" i="8"/>
  <c r="G223" i="8" s="1"/>
  <c r="F222" i="8"/>
  <c r="G222" i="8" s="1"/>
  <c r="F235" i="8"/>
  <c r="G235" i="8" s="1"/>
  <c r="F234" i="8"/>
  <c r="G234" i="8" s="1"/>
  <c r="F205" i="8"/>
  <c r="G205" i="8" s="1"/>
  <c r="F204" i="8"/>
  <c r="G204" i="8" s="1"/>
  <c r="F217" i="8"/>
  <c r="G217" i="8" s="1"/>
  <c r="F216" i="8"/>
  <c r="G216" i="8" s="1"/>
  <c r="F214" i="8"/>
  <c r="G214" i="8" s="1"/>
  <c r="F213" i="8"/>
  <c r="G213" i="8" s="1"/>
  <c r="F238" i="8"/>
  <c r="G238" i="8" s="1"/>
  <c r="F237" i="8"/>
  <c r="G237" i="8" s="1"/>
  <c r="F208" i="8"/>
  <c r="G208" i="8" s="1"/>
  <c r="F207" i="8"/>
  <c r="G207" i="8" s="1"/>
  <c r="F220" i="8"/>
  <c r="G220" i="8" s="1"/>
  <c r="F219" i="8"/>
  <c r="G219" i="8" s="1"/>
  <c r="F232" i="8"/>
  <c r="G232" i="8" s="1"/>
  <c r="F231" i="8"/>
  <c r="G231" i="8" s="1"/>
  <c r="F198" i="8"/>
  <c r="G198" i="8" s="1"/>
  <c r="F148" i="8"/>
  <c r="G148" i="8" s="1"/>
  <c r="F147" i="8"/>
  <c r="G147" i="8" s="1"/>
  <c r="F145" i="8"/>
  <c r="G145" i="8" s="1"/>
  <c r="F144" i="8"/>
  <c r="G144" i="8" s="1"/>
  <c r="F157" i="8"/>
  <c r="G157" i="8" s="1"/>
  <c r="F156" i="8"/>
  <c r="G156" i="8" s="1"/>
  <c r="F142" i="8"/>
  <c r="G142" i="8" s="1"/>
  <c r="F141" i="8"/>
  <c r="G141" i="8" s="1"/>
  <c r="F154" i="8"/>
  <c r="G154" i="8" s="1"/>
  <c r="F153" i="8"/>
  <c r="G153" i="8" s="1"/>
  <c r="F151" i="8"/>
  <c r="G151" i="8" s="1"/>
  <c r="F150" i="8"/>
  <c r="G150" i="8" s="1"/>
  <c r="F138" i="8"/>
  <c r="G138" i="8" s="1"/>
  <c r="F159" i="8"/>
  <c r="G159" i="8" s="1"/>
  <c r="F162" i="8"/>
  <c r="G162" i="8" s="1"/>
  <c r="F165" i="8"/>
  <c r="G165" i="8" s="1"/>
  <c r="F168" i="8"/>
  <c r="G168" i="8" s="1"/>
  <c r="F171" i="8"/>
  <c r="G171" i="8" s="1"/>
  <c r="F174" i="8"/>
  <c r="G174" i="8" s="1"/>
  <c r="F177" i="8"/>
  <c r="G177" i="8" s="1"/>
  <c r="F85" i="8"/>
  <c r="G85" i="8" s="1"/>
  <c r="F84" i="8"/>
  <c r="G84" i="8" s="1"/>
  <c r="F109" i="8"/>
  <c r="G109" i="8" s="1"/>
  <c r="F108" i="8"/>
  <c r="G108" i="8" s="1"/>
  <c r="F82" i="8"/>
  <c r="G82" i="8" s="1"/>
  <c r="F81" i="8"/>
  <c r="G81" i="8" s="1"/>
  <c r="F94" i="8"/>
  <c r="G94" i="8" s="1"/>
  <c r="F93" i="8"/>
  <c r="G93" i="8" s="1"/>
  <c r="F106" i="8"/>
  <c r="G106" i="8" s="1"/>
  <c r="F105" i="8"/>
  <c r="G105" i="8" s="1"/>
  <c r="F118" i="8"/>
  <c r="G118" i="8" s="1"/>
  <c r="F117" i="8"/>
  <c r="G117" i="8" s="1"/>
  <c r="F91" i="8"/>
  <c r="G91" i="8" s="1"/>
  <c r="F90" i="8"/>
  <c r="G90" i="8" s="1"/>
  <c r="F103" i="8"/>
  <c r="G103" i="8" s="1"/>
  <c r="F102" i="8"/>
  <c r="G102" i="8" s="1"/>
  <c r="F115" i="8"/>
  <c r="G115" i="8" s="1"/>
  <c r="F114" i="8"/>
  <c r="G114" i="8" s="1"/>
  <c r="F97" i="8"/>
  <c r="G97" i="8" s="1"/>
  <c r="F96" i="8"/>
  <c r="G96" i="8" s="1"/>
  <c r="F88" i="8"/>
  <c r="G88" i="8" s="1"/>
  <c r="F87" i="8"/>
  <c r="G87" i="8" s="1"/>
  <c r="F100" i="8"/>
  <c r="G100" i="8" s="1"/>
  <c r="F99" i="8"/>
  <c r="G99" i="8" s="1"/>
  <c r="F112" i="8"/>
  <c r="G112" i="8" s="1"/>
  <c r="F111" i="8"/>
  <c r="G111" i="8" s="1"/>
  <c r="F78" i="8"/>
  <c r="G78" i="8" s="1"/>
  <c r="F28" i="8"/>
  <c r="G28" i="8" s="1"/>
  <c r="F27" i="8"/>
  <c r="G27" i="8" s="1"/>
  <c r="F45" i="8"/>
  <c r="G45" i="8" s="1"/>
  <c r="F46" i="8"/>
  <c r="G46" i="8" s="1"/>
  <c r="F33" i="8"/>
  <c r="G33" i="8" s="1"/>
  <c r="F34" i="8"/>
  <c r="G34" i="8" s="1"/>
  <c r="F21" i="8"/>
  <c r="G21" i="8" s="1"/>
  <c r="F22" i="8"/>
  <c r="G22" i="8" s="1"/>
  <c r="F51" i="8"/>
  <c r="G51" i="8" s="1"/>
  <c r="F52" i="8"/>
  <c r="G52" i="8" s="1"/>
  <c r="F39" i="8"/>
  <c r="G39" i="8" s="1"/>
  <c r="F40" i="8"/>
  <c r="G40" i="8" s="1"/>
  <c r="F57" i="8"/>
  <c r="G57" i="8" s="1"/>
  <c r="F58" i="8"/>
  <c r="G58" i="8" s="1"/>
  <c r="F19" i="8"/>
  <c r="G19" i="8" s="1"/>
  <c r="F31" i="8"/>
  <c r="G31" i="8" s="1"/>
  <c r="F43" i="8"/>
  <c r="G43" i="8" s="1"/>
  <c r="F55" i="8"/>
  <c r="G55" i="8" s="1"/>
  <c r="D173" i="7"/>
  <c r="D68" i="7"/>
  <c r="D144" i="7"/>
  <c r="D116" i="7"/>
  <c r="D73" i="10"/>
  <c r="D159" i="7"/>
  <c r="D120" i="12"/>
  <c r="L30" i="30" s="1"/>
  <c r="P30" i="30" s="1"/>
  <c r="D189" i="12"/>
  <c r="N34" i="30" s="1"/>
  <c r="P34" i="30" s="1"/>
  <c r="D28" i="12"/>
  <c r="D45" i="12"/>
  <c r="D62" i="12"/>
  <c r="D82" i="12"/>
  <c r="J28" i="30" s="1"/>
  <c r="P28" i="30" s="1"/>
  <c r="D101" i="12"/>
  <c r="D143" i="12"/>
  <c r="D159" i="12"/>
  <c r="D174" i="12"/>
  <c r="N33" i="30" s="1"/>
  <c r="P33" i="30" s="1"/>
  <c r="D530" i="12"/>
  <c r="D576" i="12"/>
  <c r="N70" i="30" s="1"/>
  <c r="P70" i="30" s="1"/>
  <c r="D10" i="12"/>
  <c r="D498" i="12"/>
  <c r="J61" i="30" s="1"/>
  <c r="P61" i="30" s="1"/>
  <c r="D512" i="12"/>
  <c r="L63" i="30" s="1"/>
  <c r="P63" i="30" s="1"/>
  <c r="D555" i="12"/>
  <c r="D130" i="7"/>
  <c r="D101" i="7"/>
  <c r="D52" i="7"/>
  <c r="J14" i="30" s="1"/>
  <c r="D37" i="7"/>
  <c r="H19" i="30" l="1"/>
  <c r="H15" i="30"/>
  <c r="H17" i="30"/>
  <c r="N17" i="30"/>
  <c r="L17" i="30"/>
  <c r="J17" i="30"/>
  <c r="D5" i="12"/>
  <c r="L69" i="30"/>
  <c r="J69" i="30"/>
  <c r="H69" i="30"/>
  <c r="H32" i="30"/>
  <c r="N32" i="30"/>
  <c r="J32" i="30"/>
  <c r="L27" i="30"/>
  <c r="N27" i="30"/>
  <c r="H27" i="30"/>
  <c r="N31" i="30"/>
  <c r="L31" i="30"/>
  <c r="J26" i="30"/>
  <c r="H26" i="30"/>
  <c r="N26" i="30"/>
  <c r="L26" i="30"/>
  <c r="H24" i="30"/>
  <c r="J24" i="30"/>
  <c r="J68" i="30"/>
  <c r="L68" i="30"/>
  <c r="H68" i="30"/>
  <c r="N29" i="30"/>
  <c r="L29" i="30"/>
  <c r="J25" i="30"/>
  <c r="L25" i="30"/>
  <c r="H25" i="30"/>
  <c r="N25" i="30"/>
  <c r="H74" i="30"/>
  <c r="N74" i="30"/>
  <c r="L74" i="30"/>
  <c r="J74" i="30"/>
  <c r="J19" i="30"/>
  <c r="L19" i="30"/>
  <c r="N19" i="30"/>
  <c r="L15" i="30"/>
  <c r="J15" i="30"/>
  <c r="N15" i="30"/>
  <c r="J9" i="30"/>
  <c r="N9" i="30"/>
  <c r="H9" i="30"/>
  <c r="L9" i="30"/>
  <c r="L14" i="30"/>
  <c r="N73" i="30"/>
  <c r="J73" i="30"/>
  <c r="L73" i="30"/>
  <c r="H73" i="30"/>
  <c r="D190" i="8"/>
  <c r="D70" i="8"/>
  <c r="H18" i="30" s="1"/>
  <c r="P18" i="30" s="1"/>
  <c r="D130" i="8"/>
  <c r="D250" i="8"/>
  <c r="D5" i="10"/>
  <c r="J22" i="30" l="1"/>
  <c r="H22" i="30"/>
  <c r="N22" i="30"/>
  <c r="L22" i="30"/>
  <c r="J21" i="30"/>
  <c r="H21" i="30"/>
  <c r="N21" i="30"/>
  <c r="L21" i="30"/>
  <c r="P17" i="30"/>
  <c r="P31" i="30"/>
  <c r="P68" i="30"/>
  <c r="P24" i="30"/>
  <c r="P32" i="30"/>
  <c r="P69" i="30"/>
  <c r="P29" i="30"/>
  <c r="P76" i="30"/>
  <c r="P25" i="30"/>
  <c r="P26" i="30"/>
  <c r="P27" i="30"/>
  <c r="P74" i="30"/>
  <c r="P77" i="30"/>
  <c r="P19" i="30"/>
  <c r="P14" i="30"/>
  <c r="P15" i="30"/>
  <c r="P73" i="30"/>
  <c r="P9" i="30"/>
  <c r="O9" i="30"/>
  <c r="P21" i="30" l="1"/>
  <c r="P22" i="30"/>
  <c r="O21" i="33"/>
  <c r="P21" i="33"/>
  <c r="O22" i="33"/>
  <c r="P22" i="33"/>
  <c r="O23" i="33"/>
  <c r="P23" i="33"/>
  <c r="O24" i="33"/>
  <c r="P24" i="33"/>
  <c r="O25" i="33"/>
  <c r="P25" i="33"/>
  <c r="O26" i="33"/>
  <c r="P26" i="33"/>
  <c r="O27" i="33"/>
  <c r="P27" i="33"/>
  <c r="O28" i="33"/>
  <c r="P28" i="33"/>
  <c r="O29" i="33"/>
  <c r="P29" i="33"/>
  <c r="O30" i="33"/>
  <c r="P30" i="33"/>
  <c r="O31" i="33"/>
  <c r="P31" i="33"/>
  <c r="O32" i="33"/>
  <c r="P32" i="33"/>
  <c r="O10" i="34" l="1"/>
  <c r="P10" i="34"/>
  <c r="O11" i="34"/>
  <c r="P11" i="34"/>
  <c r="O12" i="34"/>
  <c r="P12" i="34"/>
  <c r="O13" i="34"/>
  <c r="P13" i="34"/>
  <c r="O14" i="34"/>
  <c r="P14" i="34"/>
  <c r="O15" i="34"/>
  <c r="P15" i="34"/>
  <c r="O16" i="34"/>
  <c r="P16" i="34"/>
  <c r="O17" i="34"/>
  <c r="P17" i="34"/>
  <c r="O18" i="34"/>
  <c r="P18" i="34"/>
  <c r="O19" i="34"/>
  <c r="P19" i="34"/>
  <c r="O20" i="34"/>
  <c r="P20" i="34"/>
  <c r="O21" i="34"/>
  <c r="P21" i="34"/>
  <c r="O22" i="34"/>
  <c r="P22" i="34"/>
  <c r="O23" i="34"/>
  <c r="P23" i="34"/>
  <c r="O24" i="34"/>
  <c r="P24" i="34"/>
  <c r="O25" i="34"/>
  <c r="P25" i="34"/>
  <c r="O26" i="34"/>
  <c r="P26" i="34"/>
  <c r="O27" i="34"/>
  <c r="P27" i="34"/>
  <c r="P9" i="34"/>
  <c r="O9" i="34"/>
  <c r="O9" i="46"/>
  <c r="P9" i="46"/>
  <c r="O10" i="46"/>
  <c r="P10" i="46"/>
  <c r="O11" i="46"/>
  <c r="P11" i="46"/>
  <c r="O12" i="46"/>
  <c r="P12" i="46"/>
  <c r="O13" i="46"/>
  <c r="P13" i="46"/>
  <c r="O14" i="46"/>
  <c r="P14" i="46"/>
  <c r="O15" i="46"/>
  <c r="P15" i="46"/>
  <c r="O16" i="46"/>
  <c r="P16" i="46"/>
  <c r="O17" i="46"/>
  <c r="P17" i="46"/>
  <c r="O18" i="46"/>
  <c r="P18" i="46"/>
  <c r="O19" i="46"/>
  <c r="P19" i="46"/>
  <c r="O20" i="46"/>
  <c r="P20" i="46"/>
  <c r="O21" i="46"/>
  <c r="P21" i="46"/>
  <c r="O22" i="46"/>
  <c r="P22" i="46"/>
  <c r="O23" i="46"/>
  <c r="P23" i="46"/>
  <c r="O24" i="46"/>
  <c r="P24" i="46"/>
  <c r="O25" i="46"/>
  <c r="P25" i="46"/>
  <c r="O26" i="46"/>
  <c r="P26" i="46"/>
  <c r="O27" i="46"/>
  <c r="P27" i="46"/>
  <c r="O28" i="46"/>
  <c r="P28" i="46"/>
  <c r="O29" i="46"/>
  <c r="P29" i="46"/>
  <c r="O30" i="46"/>
  <c r="P30" i="46"/>
  <c r="O31" i="46"/>
  <c r="P31" i="46"/>
  <c r="O32" i="46"/>
  <c r="P32" i="46"/>
  <c r="O33" i="46"/>
  <c r="P33" i="46"/>
  <c r="O34" i="46"/>
  <c r="P34" i="46"/>
  <c r="O35" i="46"/>
  <c r="P35" i="46"/>
  <c r="O36" i="46"/>
  <c r="P36" i="46"/>
  <c r="O37" i="46"/>
  <c r="P37" i="46"/>
  <c r="O38" i="46"/>
  <c r="P38" i="46"/>
  <c r="O39" i="46"/>
  <c r="P39" i="46"/>
  <c r="O40" i="46"/>
  <c r="P40" i="46"/>
  <c r="O41" i="46"/>
  <c r="P41" i="46"/>
  <c r="O42" i="46"/>
  <c r="P42" i="46"/>
  <c r="O43" i="46"/>
  <c r="P43" i="46"/>
  <c r="O44" i="46"/>
  <c r="P44" i="46"/>
  <c r="O45" i="46"/>
  <c r="P45" i="46"/>
  <c r="O46" i="46"/>
  <c r="P46" i="46"/>
  <c r="O47" i="46"/>
  <c r="P47" i="46"/>
  <c r="O48" i="46"/>
  <c r="P48" i="46"/>
  <c r="O49" i="46"/>
  <c r="P49" i="46"/>
  <c r="O50" i="46"/>
  <c r="P50" i="46"/>
  <c r="P8" i="46"/>
  <c r="O8" i="46"/>
  <c r="O10" i="31"/>
  <c r="P10" i="31"/>
  <c r="O11" i="31"/>
  <c r="P11" i="31"/>
  <c r="O12" i="31"/>
  <c r="P12" i="31"/>
  <c r="O13" i="31"/>
  <c r="P13" i="31"/>
  <c r="O14" i="31"/>
  <c r="P14" i="31"/>
  <c r="O15" i="31"/>
  <c r="P15" i="31"/>
  <c r="O16" i="31"/>
  <c r="P16" i="31"/>
  <c r="O17" i="31"/>
  <c r="P17" i="31"/>
  <c r="O18" i="31"/>
  <c r="P18" i="31"/>
  <c r="O19" i="31"/>
  <c r="P19" i="31"/>
  <c r="O20" i="31"/>
  <c r="P20" i="31"/>
  <c r="P9" i="31"/>
  <c r="O9" i="31"/>
  <c r="O8" i="44"/>
  <c r="P8" i="44"/>
  <c r="O9" i="44"/>
  <c r="P9" i="44"/>
  <c r="O10" i="44"/>
  <c r="P10" i="44"/>
  <c r="O11" i="44"/>
  <c r="P11" i="44"/>
  <c r="O12" i="44"/>
  <c r="P12" i="44"/>
  <c r="O13" i="44"/>
  <c r="P13" i="44"/>
  <c r="O14" i="44"/>
  <c r="P14" i="44"/>
  <c r="P7" i="44"/>
  <c r="O7" i="44"/>
  <c r="O10" i="24"/>
  <c r="P10" i="24"/>
  <c r="O11" i="24"/>
  <c r="P11" i="24"/>
  <c r="O12" i="24"/>
  <c r="P12" i="24"/>
  <c r="O13" i="24"/>
  <c r="P13" i="24"/>
  <c r="O14" i="24"/>
  <c r="P14" i="24"/>
  <c r="O15" i="24"/>
  <c r="P15" i="24"/>
  <c r="O16" i="24"/>
  <c r="P16" i="24"/>
  <c r="O17" i="24"/>
  <c r="P17" i="24"/>
  <c r="O18" i="24"/>
  <c r="P18" i="24"/>
  <c r="O19" i="24"/>
  <c r="P19" i="24"/>
  <c r="O20" i="24"/>
  <c r="P20" i="24"/>
  <c r="O21" i="24"/>
  <c r="P21" i="24"/>
  <c r="O22" i="24"/>
  <c r="P22" i="24"/>
  <c r="O23" i="24"/>
  <c r="P23" i="24"/>
  <c r="O24" i="24"/>
  <c r="P24" i="24"/>
  <c r="O25" i="24"/>
  <c r="P25" i="24"/>
  <c r="O26" i="24"/>
  <c r="P26" i="24"/>
  <c r="O27" i="24"/>
  <c r="P27" i="24"/>
  <c r="O28" i="24"/>
  <c r="P28" i="24"/>
  <c r="O29" i="24"/>
  <c r="P29" i="24"/>
  <c r="O30" i="24"/>
  <c r="P30" i="24"/>
  <c r="O31" i="24"/>
  <c r="P31" i="24"/>
  <c r="O32" i="24"/>
  <c r="P32" i="24"/>
  <c r="O33" i="24"/>
  <c r="P33" i="24"/>
  <c r="O34" i="24"/>
  <c r="P34" i="24"/>
  <c r="O35" i="24"/>
  <c r="P35" i="24"/>
  <c r="O36" i="24"/>
  <c r="P36" i="24"/>
  <c r="O37" i="24"/>
  <c r="P37" i="24"/>
  <c r="O38" i="24"/>
  <c r="P38" i="24"/>
  <c r="P9" i="24"/>
  <c r="O9" i="24"/>
  <c r="O8" i="47"/>
  <c r="P8" i="47"/>
  <c r="O9" i="47"/>
  <c r="P9" i="47"/>
  <c r="O10" i="47"/>
  <c r="P10" i="47"/>
  <c r="O11" i="47"/>
  <c r="P11" i="47"/>
  <c r="O12" i="47"/>
  <c r="P12" i="47"/>
  <c r="O13" i="47"/>
  <c r="P13" i="47"/>
  <c r="O14" i="47"/>
  <c r="P14" i="47"/>
  <c r="O15" i="47"/>
  <c r="P15" i="47"/>
  <c r="O16" i="47"/>
  <c r="P16" i="47"/>
  <c r="O17" i="47"/>
  <c r="P17" i="47"/>
  <c r="O18" i="47"/>
  <c r="P18" i="47"/>
  <c r="P7" i="47"/>
  <c r="O7" i="47"/>
  <c r="O10" i="33"/>
  <c r="P10" i="33"/>
  <c r="O12" i="33"/>
  <c r="P12" i="33"/>
  <c r="O14" i="33"/>
  <c r="P14" i="33"/>
  <c r="O15" i="33"/>
  <c r="P15" i="33"/>
  <c r="O16" i="33"/>
  <c r="P16" i="33"/>
  <c r="O17" i="33"/>
  <c r="P17" i="33"/>
  <c r="O18" i="33"/>
  <c r="P18" i="33"/>
  <c r="O19" i="33"/>
  <c r="P19" i="33"/>
  <c r="O20" i="33"/>
  <c r="P20" i="33"/>
  <c r="O33" i="33"/>
  <c r="P33" i="33"/>
  <c r="P9" i="33"/>
  <c r="O9" i="33"/>
  <c r="O7" i="45"/>
  <c r="P7" i="45"/>
  <c r="O8" i="45"/>
  <c r="P8" i="45"/>
  <c r="O9" i="45"/>
  <c r="P9" i="45"/>
  <c r="O10" i="45"/>
  <c r="P10" i="45"/>
  <c r="O11" i="45"/>
  <c r="P11" i="45"/>
  <c r="O12" i="45"/>
  <c r="P12" i="45"/>
  <c r="O13" i="45"/>
  <c r="P13" i="45"/>
  <c r="O14" i="45"/>
  <c r="P14" i="45"/>
  <c r="O15" i="45"/>
  <c r="P15" i="45"/>
  <c r="O16" i="45"/>
  <c r="P16" i="45"/>
  <c r="O17" i="45"/>
  <c r="P17" i="45"/>
  <c r="O18" i="45"/>
  <c r="P18" i="45"/>
  <c r="O19" i="45"/>
  <c r="P19" i="45"/>
  <c r="O20" i="45"/>
  <c r="P20" i="45"/>
  <c r="O21" i="45"/>
  <c r="P21" i="45"/>
  <c r="O22" i="45"/>
  <c r="P22" i="45"/>
  <c r="O23" i="45"/>
  <c r="P23" i="45"/>
  <c r="O24" i="45"/>
  <c r="P24" i="45"/>
  <c r="O25" i="45"/>
  <c r="P25" i="45"/>
  <c r="O26" i="45"/>
  <c r="P26" i="45"/>
  <c r="O27" i="45"/>
  <c r="P27" i="45"/>
  <c r="O28" i="45"/>
  <c r="P28" i="45"/>
  <c r="O29" i="45"/>
  <c r="P29" i="45"/>
  <c r="O30" i="45"/>
  <c r="P30" i="45"/>
  <c r="O31" i="45"/>
  <c r="P31" i="45"/>
  <c r="O32" i="45"/>
  <c r="P32" i="45"/>
  <c r="P6" i="45"/>
  <c r="O6" i="45"/>
  <c r="O8" i="23"/>
  <c r="P8" i="23"/>
  <c r="O9" i="23"/>
  <c r="P9" i="23"/>
  <c r="O10" i="23"/>
  <c r="P10" i="23"/>
  <c r="O11" i="23"/>
  <c r="P11" i="23"/>
  <c r="O12" i="23"/>
  <c r="P12" i="23"/>
  <c r="O13" i="23"/>
  <c r="P13" i="23"/>
  <c r="O14" i="23"/>
  <c r="P14" i="23"/>
  <c r="O15" i="23"/>
  <c r="P15" i="23"/>
  <c r="O16" i="23"/>
  <c r="P16" i="23"/>
  <c r="O17" i="23"/>
  <c r="P17" i="23"/>
  <c r="O18" i="23"/>
  <c r="P18" i="23"/>
  <c r="O19" i="23"/>
  <c r="P19" i="23"/>
  <c r="O20" i="23"/>
  <c r="P20" i="23"/>
  <c r="O21" i="23"/>
  <c r="P21" i="23"/>
  <c r="O22" i="23"/>
  <c r="P22" i="23"/>
  <c r="O23" i="23"/>
  <c r="P23" i="23"/>
  <c r="O24" i="23"/>
  <c r="P24" i="23"/>
  <c r="O25" i="23"/>
  <c r="P25" i="23"/>
  <c r="P7" i="23"/>
  <c r="O7" i="23"/>
  <c r="O93" i="30"/>
  <c r="P93" i="30"/>
  <c r="O94" i="30"/>
  <c r="P94" i="30"/>
  <c r="O95" i="30"/>
  <c r="P95" i="30"/>
  <c r="O96" i="30"/>
  <c r="P96" i="30"/>
  <c r="O97" i="30"/>
  <c r="P97" i="30"/>
  <c r="O98" i="30"/>
  <c r="P98" i="30"/>
  <c r="O99" i="30"/>
  <c r="P99" i="30"/>
  <c r="O100" i="30"/>
  <c r="P100" i="30"/>
  <c r="O101" i="30"/>
  <c r="P101" i="30"/>
  <c r="O102" i="30"/>
  <c r="P102" i="30"/>
  <c r="O103" i="30"/>
  <c r="P103" i="30"/>
  <c r="P92" i="30"/>
  <c r="O92" i="30"/>
  <c r="P90" i="30"/>
  <c r="O90" i="30"/>
  <c r="O8" i="29"/>
  <c r="P8" i="29"/>
  <c r="O9" i="29"/>
  <c r="P9" i="29"/>
  <c r="O10" i="29"/>
  <c r="P10" i="29"/>
  <c r="O11" i="29"/>
  <c r="P11" i="29"/>
  <c r="O12" i="29"/>
  <c r="P12" i="29"/>
  <c r="O13" i="29"/>
  <c r="P13" i="29"/>
  <c r="O14" i="29"/>
  <c r="P14" i="29"/>
  <c r="O15" i="29"/>
  <c r="P15" i="29"/>
  <c r="O16" i="29"/>
  <c r="P16" i="29"/>
  <c r="O17" i="29"/>
  <c r="P17" i="29"/>
  <c r="O18" i="29"/>
  <c r="P18" i="29"/>
  <c r="O19" i="29"/>
  <c r="P19" i="29"/>
  <c r="P7" i="29"/>
  <c r="O7" i="29"/>
  <c r="O10" i="22"/>
  <c r="P10" i="22"/>
  <c r="O11" i="22"/>
  <c r="P11" i="22"/>
  <c r="O12" i="22"/>
  <c r="P12" i="22"/>
  <c r="O13" i="22"/>
  <c r="P13" i="22"/>
  <c r="O14" i="22"/>
  <c r="P14" i="22"/>
  <c r="O15" i="22"/>
  <c r="P15" i="22"/>
  <c r="O16" i="22"/>
  <c r="P16" i="22"/>
  <c r="O17" i="22"/>
  <c r="P17" i="22"/>
  <c r="O18" i="22"/>
  <c r="P18" i="22"/>
  <c r="O19" i="22"/>
  <c r="P19" i="22"/>
  <c r="O20" i="22"/>
  <c r="P20" i="22"/>
  <c r="O21" i="22"/>
  <c r="P21" i="22"/>
  <c r="O22" i="22"/>
  <c r="P22" i="22"/>
  <c r="O23" i="22"/>
  <c r="P23" i="22"/>
  <c r="O24" i="22"/>
  <c r="P24" i="22"/>
  <c r="O25" i="22"/>
  <c r="P25" i="22"/>
  <c r="O26" i="22"/>
  <c r="P26" i="22"/>
  <c r="O27" i="22"/>
  <c r="P27" i="22"/>
  <c r="O28" i="22"/>
  <c r="P28" i="22"/>
  <c r="O29" i="22"/>
  <c r="P29" i="22"/>
  <c r="O30" i="22"/>
  <c r="P30" i="22"/>
  <c r="O31" i="22"/>
  <c r="P31" i="22"/>
  <c r="O32" i="22"/>
  <c r="P32" i="22"/>
  <c r="O33" i="22"/>
  <c r="P33" i="22"/>
  <c r="O34" i="22"/>
  <c r="P34" i="22"/>
  <c r="O35" i="22"/>
  <c r="P35" i="22"/>
  <c r="O36" i="22"/>
  <c r="P36" i="22"/>
  <c r="O37" i="22"/>
  <c r="P37" i="22"/>
  <c r="O38" i="22"/>
  <c r="P38" i="22"/>
  <c r="O39" i="22"/>
  <c r="P39" i="22"/>
  <c r="O40" i="22"/>
  <c r="P40" i="22"/>
  <c r="O41" i="22"/>
  <c r="P41" i="22"/>
  <c r="O42" i="22"/>
  <c r="P42" i="22"/>
  <c r="O43" i="22"/>
  <c r="P43" i="22"/>
  <c r="O44" i="22"/>
  <c r="P44" i="22"/>
  <c r="O45" i="22"/>
  <c r="P45" i="22"/>
  <c r="O46" i="22"/>
  <c r="P46" i="22"/>
  <c r="O47" i="22"/>
  <c r="P47" i="22"/>
  <c r="O48" i="22"/>
  <c r="P48" i="22"/>
  <c r="O49" i="22"/>
  <c r="P49" i="22"/>
  <c r="P9" i="22"/>
  <c r="O9" i="22"/>
  <c r="O8" i="21"/>
  <c r="P8" i="21"/>
  <c r="O9" i="21"/>
  <c r="P9" i="21"/>
  <c r="O10" i="21"/>
  <c r="P10" i="21"/>
  <c r="O11" i="21"/>
  <c r="P11" i="21"/>
  <c r="O12" i="21"/>
  <c r="P12" i="21"/>
  <c r="O13" i="21"/>
  <c r="P13" i="21"/>
  <c r="O14" i="21"/>
  <c r="P14" i="21"/>
  <c r="O15" i="21"/>
  <c r="P15" i="21"/>
  <c r="O16" i="21"/>
  <c r="P16" i="21"/>
  <c r="O17" i="21"/>
  <c r="P17" i="21"/>
  <c r="O18" i="21"/>
  <c r="P18" i="21"/>
  <c r="O19" i="21"/>
  <c r="P19" i="21"/>
  <c r="O20" i="21"/>
  <c r="P20" i="21"/>
  <c r="O21" i="21"/>
  <c r="P21" i="21"/>
  <c r="O22" i="21"/>
  <c r="P22" i="21"/>
  <c r="O23" i="21"/>
  <c r="P23" i="21"/>
  <c r="O24" i="21"/>
  <c r="P24" i="21"/>
  <c r="O25" i="21"/>
  <c r="P25" i="21"/>
  <c r="O26" i="21"/>
  <c r="P26" i="21"/>
  <c r="O27" i="21"/>
  <c r="P27" i="21"/>
  <c r="O28" i="21"/>
  <c r="P28" i="21"/>
  <c r="O29" i="21"/>
  <c r="P29" i="21"/>
  <c r="O30" i="21"/>
  <c r="P30" i="21"/>
  <c r="O31" i="21"/>
  <c r="P31" i="21"/>
  <c r="O32" i="21"/>
  <c r="P32" i="21"/>
  <c r="O33" i="21"/>
  <c r="P33" i="21"/>
  <c r="O34" i="21"/>
  <c r="P34" i="21"/>
  <c r="O35" i="21"/>
  <c r="P35" i="21"/>
  <c r="O36" i="21"/>
  <c r="P36" i="21"/>
  <c r="O37" i="21"/>
  <c r="P37" i="21"/>
  <c r="O38" i="21"/>
  <c r="P38" i="21"/>
  <c r="O39" i="21"/>
  <c r="P39" i="21"/>
  <c r="O40" i="21"/>
  <c r="P40" i="21"/>
  <c r="O41" i="21"/>
  <c r="P41" i="21"/>
  <c r="O42" i="21"/>
  <c r="P42" i="21"/>
  <c r="O43" i="21"/>
  <c r="P43" i="21"/>
  <c r="O44" i="21"/>
  <c r="P44" i="21"/>
  <c r="O45" i="21"/>
  <c r="P45" i="21"/>
  <c r="P7" i="21"/>
  <c r="O7" i="21"/>
  <c r="O9" i="28"/>
  <c r="P9" i="28"/>
  <c r="O10" i="28"/>
  <c r="P10" i="28"/>
  <c r="O11" i="28"/>
  <c r="P11" i="28"/>
  <c r="O12" i="28"/>
  <c r="P12" i="28"/>
  <c r="O13" i="28"/>
  <c r="P13" i="28"/>
  <c r="O14" i="28"/>
  <c r="P14" i="28"/>
  <c r="O15" i="28"/>
  <c r="P15" i="28"/>
  <c r="O16" i="28"/>
  <c r="P16" i="28"/>
  <c r="O17" i="28"/>
  <c r="P17" i="28"/>
  <c r="O18" i="28"/>
  <c r="P18" i="28"/>
  <c r="O19" i="28"/>
  <c r="P19" i="28"/>
  <c r="O20" i="28"/>
  <c r="P20" i="28"/>
  <c r="O21" i="28"/>
  <c r="P21" i="28"/>
  <c r="O22" i="28"/>
  <c r="P22" i="28"/>
  <c r="O23" i="28"/>
  <c r="P23" i="28"/>
  <c r="O24" i="28"/>
  <c r="P24" i="28"/>
  <c r="O25" i="28"/>
  <c r="P25" i="28"/>
  <c r="O26" i="28"/>
  <c r="P26" i="28"/>
  <c r="P8" i="28"/>
  <c r="O8" i="28"/>
  <c r="I541" i="38"/>
  <c r="G541" i="38"/>
  <c r="C14" i="43" l="1"/>
  <c r="C13" i="42"/>
  <c r="C14" i="40"/>
  <c r="C14" i="9"/>
  <c r="C14" i="8"/>
  <c r="C14" i="7" l="1"/>
  <c r="P19" i="47"/>
  <c r="I12" i="27" s="1"/>
  <c r="O19" i="47"/>
  <c r="N19" i="47"/>
  <c r="M19" i="47"/>
  <c r="L19" i="47"/>
  <c r="K19" i="47"/>
  <c r="J19" i="47"/>
  <c r="I19" i="47"/>
  <c r="H19" i="47"/>
  <c r="G19" i="47"/>
  <c r="D341" i="38"/>
  <c r="E341" i="38"/>
  <c r="Y341" i="38"/>
  <c r="Z341" i="38"/>
  <c r="AA341" i="38"/>
  <c r="AC341" i="38"/>
  <c r="AD341" i="38"/>
  <c r="AE341" i="38"/>
  <c r="AG341" i="38"/>
  <c r="AH341" i="38"/>
  <c r="AI341" i="38"/>
  <c r="AK341" i="38"/>
  <c r="AL341" i="38"/>
  <c r="AM341" i="38"/>
  <c r="D225" i="38"/>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D201" i="38"/>
  <c r="E201" i="38"/>
  <c r="D202" i="38"/>
  <c r="E202" i="38"/>
  <c r="D203" i="38"/>
  <c r="E203" i="38"/>
  <c r="D204" i="38"/>
  <c r="E204" i="38"/>
  <c r="D205" i="38"/>
  <c r="E205" i="38"/>
  <c r="D206" i="38"/>
  <c r="E206" i="38"/>
  <c r="D193" i="38"/>
  <c r="E193" i="38"/>
  <c r="D194" i="38"/>
  <c r="E194" i="38"/>
  <c r="D195" i="38"/>
  <c r="E195" i="38"/>
  <c r="D196" i="38"/>
  <c r="E196" i="38"/>
  <c r="D197" i="38"/>
  <c r="E197" i="38"/>
  <c r="D198" i="38"/>
  <c r="E198" i="38"/>
  <c r="D166" i="38"/>
  <c r="E166" i="38"/>
  <c r="D167" i="38"/>
  <c r="E167" i="38"/>
  <c r="D168" i="38"/>
  <c r="E168" i="38"/>
  <c r="D169" i="38"/>
  <c r="E169" i="38"/>
  <c r="D170" i="38"/>
  <c r="E170" i="38"/>
  <c r="D171"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6" i="38"/>
  <c r="E16" i="38"/>
  <c r="D17" i="38"/>
  <c r="E17" i="38"/>
  <c r="D18" i="38"/>
  <c r="E18" i="38"/>
  <c r="D19" i="38"/>
  <c r="E19" i="38"/>
  <c r="D20" i="38"/>
  <c r="E20" i="38"/>
  <c r="D21" i="38"/>
  <c r="E21" i="38"/>
  <c r="D22" i="38"/>
  <c r="E22" i="38"/>
  <c r="D23" i="38"/>
  <c r="E23" i="38"/>
  <c r="D24" i="38"/>
  <c r="E24" i="38"/>
  <c r="D25" i="38"/>
  <c r="E25" i="38"/>
  <c r="D26" i="38"/>
  <c r="E26" i="38"/>
  <c r="D27" i="38"/>
  <c r="E27" i="38"/>
  <c r="D28" i="38"/>
  <c r="D29"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AJ341" i="38" l="1"/>
  <c r="AN341" i="38"/>
  <c r="AB341" i="38"/>
  <c r="AF341" i="38"/>
  <c r="F341" i="38"/>
  <c r="J341" i="38" s="1"/>
  <c r="O51" i="46"/>
  <c r="P51" i="46"/>
  <c r="I20" i="27" s="1"/>
  <c r="O33" i="45"/>
  <c r="P33" i="45"/>
  <c r="I10" i="27" s="1"/>
  <c r="O15" i="44"/>
  <c r="P15" i="44"/>
  <c r="I18" i="27" s="1"/>
  <c r="O26" i="23"/>
  <c r="P26" i="23"/>
  <c r="I9" i="27" s="1"/>
  <c r="O34" i="33"/>
  <c r="P34" i="33"/>
  <c r="I11" i="27" s="1"/>
  <c r="O21" i="31"/>
  <c r="P21" i="31"/>
  <c r="I19" i="27" s="1"/>
  <c r="O39" i="24"/>
  <c r="P39" i="24"/>
  <c r="I17" i="27" s="1"/>
  <c r="O104" i="30"/>
  <c r="O20" i="29"/>
  <c r="P20" i="29"/>
  <c r="I7" i="27" s="1"/>
  <c r="O50" i="22"/>
  <c r="P50" i="22"/>
  <c r="I6" i="27" s="1"/>
  <c r="O46" i="21"/>
  <c r="P46" i="21"/>
  <c r="I5" i="27" s="1"/>
  <c r="O27" i="28"/>
  <c r="AO341" i="38" l="1"/>
  <c r="H341" i="38"/>
  <c r="J51" i="40"/>
  <c r="N39" i="24" l="1"/>
  <c r="M39" i="24"/>
  <c r="L39" i="24"/>
  <c r="K39" i="24"/>
  <c r="J39" i="24"/>
  <c r="I39" i="24"/>
  <c r="H39" i="24"/>
  <c r="G39" i="24"/>
  <c r="N51" i="46" l="1"/>
  <c r="M51" i="46"/>
  <c r="L51" i="46"/>
  <c r="K51" i="46"/>
  <c r="J51" i="46"/>
  <c r="I51" i="46"/>
  <c r="H51" i="46"/>
  <c r="G51" i="46"/>
  <c r="I560" i="38" l="1"/>
  <c r="G560" i="38"/>
  <c r="AM565" i="38"/>
  <c r="AL565" i="38"/>
  <c r="AK565" i="38"/>
  <c r="AI565" i="38"/>
  <c r="AH565" i="38"/>
  <c r="AG565" i="38"/>
  <c r="AE565" i="38"/>
  <c r="AD565" i="38"/>
  <c r="AA565" i="38"/>
  <c r="Y565" i="38"/>
  <c r="E565" i="38"/>
  <c r="D565" i="38"/>
  <c r="AM564" i="38"/>
  <c r="AL564" i="38"/>
  <c r="AK564" i="38"/>
  <c r="AI564" i="38"/>
  <c r="AH564" i="38"/>
  <c r="AG564" i="38"/>
  <c r="AE564" i="38"/>
  <c r="AD564" i="38"/>
  <c r="AC564" i="38"/>
  <c r="AA564" i="38"/>
  <c r="Z564" i="38"/>
  <c r="Y564" i="38"/>
  <c r="E564" i="38"/>
  <c r="D564" i="38"/>
  <c r="AM563" i="38"/>
  <c r="AL563" i="38"/>
  <c r="AK563" i="38"/>
  <c r="AI563" i="38"/>
  <c r="AH563" i="38"/>
  <c r="AG563" i="38"/>
  <c r="AE563" i="38"/>
  <c r="AD563" i="38"/>
  <c r="AC563" i="38"/>
  <c r="AA563" i="38"/>
  <c r="Z563" i="38"/>
  <c r="Y563" i="38"/>
  <c r="E563" i="38"/>
  <c r="D563" i="38"/>
  <c r="AM562" i="38"/>
  <c r="AL562" i="38"/>
  <c r="AK562" i="38"/>
  <c r="AI562" i="38"/>
  <c r="AH562" i="38"/>
  <c r="AG562" i="38"/>
  <c r="AE562" i="38"/>
  <c r="AD562" i="38"/>
  <c r="AC562" i="38"/>
  <c r="AA562" i="38"/>
  <c r="Y562" i="38"/>
  <c r="AM561" i="38"/>
  <c r="AL561" i="38"/>
  <c r="AK561" i="38"/>
  <c r="AI561" i="38"/>
  <c r="AH561" i="38"/>
  <c r="AG561" i="38"/>
  <c r="AE561" i="38"/>
  <c r="AD561" i="38"/>
  <c r="AC561" i="38"/>
  <c r="AA561" i="38"/>
  <c r="Z561" i="38"/>
  <c r="AM559" i="38"/>
  <c r="AL559" i="38"/>
  <c r="AK559" i="38"/>
  <c r="AI559" i="38"/>
  <c r="AH559" i="38"/>
  <c r="AG559" i="38"/>
  <c r="AE559" i="38"/>
  <c r="AD559" i="38"/>
  <c r="AC559" i="38"/>
  <c r="AA559" i="38"/>
  <c r="Z559" i="38"/>
  <c r="Y559" i="38"/>
  <c r="E559" i="38"/>
  <c r="D559" i="38"/>
  <c r="AM558" i="38"/>
  <c r="AL558" i="38"/>
  <c r="AK558" i="38"/>
  <c r="AI558" i="38"/>
  <c r="AH558" i="38"/>
  <c r="AG558" i="38"/>
  <c r="AE558" i="38"/>
  <c r="AD558" i="38"/>
  <c r="AC558" i="38"/>
  <c r="AA558" i="38"/>
  <c r="Z558" i="38"/>
  <c r="Y558" i="38"/>
  <c r="E558" i="38"/>
  <c r="D558" i="38"/>
  <c r="AM557" i="38"/>
  <c r="AL557" i="38"/>
  <c r="AK557" i="38"/>
  <c r="AI557" i="38"/>
  <c r="AH557" i="38"/>
  <c r="AG557" i="38"/>
  <c r="AE557" i="38"/>
  <c r="AD557" i="38"/>
  <c r="AC557" i="38"/>
  <c r="AA557" i="38"/>
  <c r="Z557" i="38"/>
  <c r="Y557" i="38"/>
  <c r="E557" i="38"/>
  <c r="D557" i="38"/>
  <c r="AM556" i="38"/>
  <c r="AL556" i="38"/>
  <c r="AK556" i="38"/>
  <c r="AI556" i="38"/>
  <c r="AH556" i="38"/>
  <c r="AG556" i="38"/>
  <c r="AE556" i="38"/>
  <c r="AD556" i="38"/>
  <c r="AC556" i="38"/>
  <c r="AA556" i="38"/>
  <c r="Z556" i="38"/>
  <c r="Y556" i="38"/>
  <c r="E556" i="38"/>
  <c r="D556" i="38"/>
  <c r="AM555" i="38"/>
  <c r="AL555" i="38"/>
  <c r="AK555" i="38"/>
  <c r="AI555" i="38"/>
  <c r="AH555" i="38"/>
  <c r="AG555" i="38"/>
  <c r="AE555" i="38"/>
  <c r="AD555" i="38"/>
  <c r="AC555" i="38"/>
  <c r="AA555" i="38"/>
  <c r="Z555" i="38"/>
  <c r="Y555" i="38"/>
  <c r="E555" i="38"/>
  <c r="D555" i="38"/>
  <c r="AM554" i="38"/>
  <c r="AL554" i="38"/>
  <c r="AK554" i="38"/>
  <c r="AI554" i="38"/>
  <c r="AH554" i="38"/>
  <c r="AG554" i="38"/>
  <c r="AE554" i="38"/>
  <c r="AD554" i="38"/>
  <c r="AC554" i="38"/>
  <c r="AA554" i="38"/>
  <c r="Z554" i="38"/>
  <c r="Y554" i="38"/>
  <c r="E554" i="38"/>
  <c r="D554" i="38"/>
  <c r="AM553" i="38"/>
  <c r="AL553" i="38"/>
  <c r="AK553" i="38"/>
  <c r="AI553" i="38"/>
  <c r="AH553" i="38"/>
  <c r="AG553" i="38"/>
  <c r="AE553" i="38"/>
  <c r="AD553" i="38"/>
  <c r="AC553" i="38"/>
  <c r="AA553" i="38"/>
  <c r="Z553" i="38"/>
  <c r="Y553" i="38"/>
  <c r="E553" i="38"/>
  <c r="D553" i="38"/>
  <c r="AM552" i="38"/>
  <c r="AL552" i="38"/>
  <c r="AK552" i="38"/>
  <c r="AI552" i="38"/>
  <c r="AH552" i="38"/>
  <c r="AG552" i="38"/>
  <c r="AE552" i="38"/>
  <c r="AD552" i="38"/>
  <c r="AC552" i="38"/>
  <c r="AA552" i="38"/>
  <c r="Z552" i="38"/>
  <c r="Y552" i="38"/>
  <c r="E552" i="38"/>
  <c r="D552" i="38"/>
  <c r="AM551" i="38"/>
  <c r="AL551" i="38"/>
  <c r="AK551" i="38"/>
  <c r="AI551" i="38"/>
  <c r="AH551" i="38"/>
  <c r="AG551" i="38"/>
  <c r="AE551" i="38"/>
  <c r="AD551" i="38"/>
  <c r="AC551" i="38"/>
  <c r="AA551" i="38"/>
  <c r="Z551" i="38"/>
  <c r="Y551" i="38"/>
  <c r="E551" i="38"/>
  <c r="D551" i="38"/>
  <c r="AM550" i="38"/>
  <c r="AL550" i="38"/>
  <c r="AK550" i="38"/>
  <c r="AI550" i="38"/>
  <c r="AH550" i="38"/>
  <c r="AG550" i="38"/>
  <c r="AE550" i="38"/>
  <c r="AD550" i="38"/>
  <c r="AC550" i="38"/>
  <c r="AA550" i="38"/>
  <c r="Z550" i="38"/>
  <c r="Y550" i="38"/>
  <c r="E550" i="38"/>
  <c r="D550" i="38"/>
  <c r="AM549" i="38"/>
  <c r="AL549" i="38"/>
  <c r="AK549" i="38"/>
  <c r="AI549" i="38"/>
  <c r="AH549" i="38"/>
  <c r="AG549" i="38"/>
  <c r="AE549" i="38"/>
  <c r="AD549" i="38"/>
  <c r="AC549" i="38"/>
  <c r="AA549" i="38"/>
  <c r="Z549" i="38"/>
  <c r="Y549" i="38"/>
  <c r="E549" i="38"/>
  <c r="D549" i="38"/>
  <c r="AM548" i="38"/>
  <c r="AL548" i="38"/>
  <c r="AK548" i="38"/>
  <c r="AI548" i="38"/>
  <c r="AH548" i="38"/>
  <c r="AG548" i="38"/>
  <c r="AE548" i="38"/>
  <c r="AD548" i="38"/>
  <c r="AC548" i="38"/>
  <c r="AA548" i="38"/>
  <c r="Z548" i="38"/>
  <c r="Y548" i="38"/>
  <c r="E548" i="38"/>
  <c r="D548" i="38"/>
  <c r="AM547" i="38"/>
  <c r="AL547" i="38"/>
  <c r="AK547" i="38"/>
  <c r="AI547" i="38"/>
  <c r="AH547" i="38"/>
  <c r="AG547" i="38"/>
  <c r="AE547" i="38"/>
  <c r="AD547" i="38"/>
  <c r="AC547" i="38"/>
  <c r="AA547" i="38"/>
  <c r="Z547" i="38"/>
  <c r="Y547" i="38"/>
  <c r="E547" i="38"/>
  <c r="D547" i="38"/>
  <c r="AM546" i="38"/>
  <c r="AL546" i="38"/>
  <c r="AK546" i="38"/>
  <c r="AI546" i="38"/>
  <c r="AH546" i="38"/>
  <c r="AG546" i="38"/>
  <c r="AE546" i="38"/>
  <c r="AD546" i="38"/>
  <c r="AC546" i="38"/>
  <c r="AA546" i="38"/>
  <c r="Z546" i="38"/>
  <c r="Y546" i="38"/>
  <c r="E546" i="38"/>
  <c r="D546" i="38"/>
  <c r="AM545" i="38"/>
  <c r="AL545" i="38"/>
  <c r="AK545" i="38"/>
  <c r="AI545" i="38"/>
  <c r="AH545" i="38"/>
  <c r="AG545" i="38"/>
  <c r="AE545" i="38"/>
  <c r="AD545" i="38"/>
  <c r="AC545" i="38"/>
  <c r="AA545" i="38"/>
  <c r="Z545" i="38"/>
  <c r="Y545" i="38"/>
  <c r="E545" i="38"/>
  <c r="D545" i="38"/>
  <c r="AM544" i="38"/>
  <c r="AL544" i="38"/>
  <c r="AK544" i="38"/>
  <c r="AI544" i="38"/>
  <c r="AH544" i="38"/>
  <c r="AG544" i="38"/>
  <c r="AE544" i="38"/>
  <c r="AD544" i="38"/>
  <c r="AC544" i="38"/>
  <c r="AA544" i="38"/>
  <c r="Z544" i="38"/>
  <c r="Y544" i="38"/>
  <c r="E544" i="38"/>
  <c r="D544" i="38"/>
  <c r="AM543" i="38"/>
  <c r="AL543" i="38"/>
  <c r="AK543" i="38"/>
  <c r="AI543" i="38"/>
  <c r="AH543" i="38"/>
  <c r="AG543" i="38"/>
  <c r="AE543" i="38"/>
  <c r="AD543" i="38"/>
  <c r="AC543" i="38"/>
  <c r="AA543" i="38"/>
  <c r="Z543" i="38"/>
  <c r="Y543" i="38"/>
  <c r="E543" i="38"/>
  <c r="D543" i="38"/>
  <c r="AM537" i="38"/>
  <c r="AL537" i="38"/>
  <c r="AK537" i="38"/>
  <c r="AI537" i="38"/>
  <c r="AH537" i="38"/>
  <c r="AG537" i="38"/>
  <c r="AE537" i="38"/>
  <c r="AD537" i="38"/>
  <c r="AC537" i="38"/>
  <c r="AA537" i="38"/>
  <c r="Z537" i="38"/>
  <c r="Y537" i="38"/>
  <c r="E537" i="38"/>
  <c r="D537" i="38"/>
  <c r="AM536" i="38"/>
  <c r="AL536" i="38"/>
  <c r="AK536" i="38"/>
  <c r="AI536" i="38"/>
  <c r="AH536" i="38"/>
  <c r="AG536" i="38"/>
  <c r="AE536" i="38"/>
  <c r="AD536" i="38"/>
  <c r="AC536" i="38"/>
  <c r="AA536" i="38"/>
  <c r="Z536" i="38"/>
  <c r="Y536" i="38"/>
  <c r="E536" i="38"/>
  <c r="D536" i="38"/>
  <c r="AM535" i="38"/>
  <c r="AL535" i="38"/>
  <c r="AK535" i="38"/>
  <c r="AI535" i="38"/>
  <c r="AH535" i="38"/>
  <c r="AG535" i="38"/>
  <c r="AE535" i="38"/>
  <c r="AD535" i="38"/>
  <c r="AC535" i="38"/>
  <c r="AA535" i="38"/>
  <c r="Z535" i="38"/>
  <c r="Y535" i="38"/>
  <c r="E535" i="38"/>
  <c r="D535" i="38"/>
  <c r="D538" i="38"/>
  <c r="E538" i="38"/>
  <c r="Y538" i="38"/>
  <c r="Z538" i="38"/>
  <c r="AA538" i="38"/>
  <c r="AC538" i="38"/>
  <c r="AD538" i="38"/>
  <c r="AE538" i="38"/>
  <c r="AG538" i="38"/>
  <c r="AH538" i="38"/>
  <c r="AI538" i="38"/>
  <c r="AK538" i="38"/>
  <c r="AL538" i="38"/>
  <c r="AM538" i="38"/>
  <c r="D539" i="38"/>
  <c r="E539" i="38"/>
  <c r="Y539" i="38"/>
  <c r="Z539" i="38"/>
  <c r="AA539" i="38"/>
  <c r="AC539" i="38"/>
  <c r="AD539" i="38"/>
  <c r="AE539" i="38"/>
  <c r="AG539" i="38"/>
  <c r="AH539" i="38"/>
  <c r="AI539" i="38"/>
  <c r="AK539" i="38"/>
  <c r="AL539" i="38"/>
  <c r="AM539" i="38"/>
  <c r="D540" i="38"/>
  <c r="E540" i="38"/>
  <c r="Y540" i="38"/>
  <c r="Z540" i="38"/>
  <c r="AA540" i="38"/>
  <c r="AC540" i="38"/>
  <c r="AD540" i="38"/>
  <c r="AE540" i="38"/>
  <c r="AG540" i="38"/>
  <c r="AH540" i="38"/>
  <c r="AI540" i="38"/>
  <c r="AK540" i="38"/>
  <c r="AL540" i="38"/>
  <c r="AM540" i="38"/>
  <c r="AM533" i="38"/>
  <c r="AL533" i="38"/>
  <c r="AK533" i="38"/>
  <c r="AI533" i="38"/>
  <c r="AH533" i="38"/>
  <c r="AG533" i="38"/>
  <c r="AE533" i="38"/>
  <c r="AD533" i="38"/>
  <c r="AC533" i="38"/>
  <c r="AA533" i="38"/>
  <c r="Z533" i="38"/>
  <c r="Y533" i="38"/>
  <c r="E533" i="38"/>
  <c r="D533" i="38"/>
  <c r="AM532" i="38"/>
  <c r="AL532" i="38"/>
  <c r="AK532" i="38"/>
  <c r="AI532" i="38"/>
  <c r="AH532" i="38"/>
  <c r="AG532" i="38"/>
  <c r="AE532" i="38"/>
  <c r="AD532" i="38"/>
  <c r="AC532" i="38"/>
  <c r="AA532" i="38"/>
  <c r="Z532" i="38"/>
  <c r="Y532" i="38"/>
  <c r="E532" i="38"/>
  <c r="D532" i="38"/>
  <c r="AM531" i="38"/>
  <c r="AL531" i="38"/>
  <c r="AK531" i="38"/>
  <c r="AI531" i="38"/>
  <c r="AH531" i="38"/>
  <c r="AG531" i="38"/>
  <c r="AE531" i="38"/>
  <c r="AD531" i="38"/>
  <c r="AC531" i="38"/>
  <c r="AA531" i="38"/>
  <c r="Z531" i="38"/>
  <c r="Y531" i="38"/>
  <c r="E531" i="38"/>
  <c r="D531" i="38"/>
  <c r="AM530" i="38"/>
  <c r="AL530" i="38"/>
  <c r="AK530" i="38"/>
  <c r="AI530" i="38"/>
  <c r="AH530" i="38"/>
  <c r="AG530" i="38"/>
  <c r="AE530" i="38"/>
  <c r="AD530" i="38"/>
  <c r="AC530" i="38"/>
  <c r="AA530" i="38"/>
  <c r="Y530" i="38"/>
  <c r="AM529" i="38"/>
  <c r="AL529" i="38"/>
  <c r="AK529" i="38"/>
  <c r="AI529" i="38"/>
  <c r="AH529" i="38"/>
  <c r="AG529" i="38"/>
  <c r="AE529" i="38"/>
  <c r="AD529" i="38"/>
  <c r="AC529" i="38"/>
  <c r="AA529" i="38"/>
  <c r="Z529" i="38"/>
  <c r="Y529" i="38"/>
  <c r="E529" i="38"/>
  <c r="D529" i="38"/>
  <c r="D534" i="38"/>
  <c r="E534" i="38"/>
  <c r="Y534" i="38"/>
  <c r="Z534" i="38"/>
  <c r="AA534" i="38"/>
  <c r="AC534" i="38"/>
  <c r="AD534" i="38"/>
  <c r="AE534" i="38"/>
  <c r="AG534" i="38"/>
  <c r="AH534" i="38"/>
  <c r="AI534" i="38"/>
  <c r="AK534" i="38"/>
  <c r="AL534" i="38"/>
  <c r="AM534" i="38"/>
  <c r="AM518" i="38"/>
  <c r="AL518" i="38"/>
  <c r="AK518" i="38"/>
  <c r="AI518" i="38"/>
  <c r="AH518" i="38"/>
  <c r="AG518" i="38"/>
  <c r="AE518" i="38"/>
  <c r="AD518" i="38"/>
  <c r="AC518" i="38"/>
  <c r="AA518" i="38"/>
  <c r="Z518" i="38"/>
  <c r="Y518" i="38"/>
  <c r="E518" i="38"/>
  <c r="D518" i="38"/>
  <c r="AM517" i="38"/>
  <c r="AL517" i="38"/>
  <c r="AK517" i="38"/>
  <c r="AI517" i="38"/>
  <c r="AH517" i="38"/>
  <c r="AG517" i="38"/>
  <c r="AE517" i="38"/>
  <c r="AD517" i="38"/>
  <c r="AC517" i="38"/>
  <c r="AA517" i="38"/>
  <c r="Z517" i="38"/>
  <c r="Y517" i="38"/>
  <c r="E517" i="38"/>
  <c r="D517" i="38"/>
  <c r="AM516" i="38"/>
  <c r="AL516" i="38"/>
  <c r="AK516" i="38"/>
  <c r="AI516" i="38"/>
  <c r="AH516" i="38"/>
  <c r="AG516" i="38"/>
  <c r="AE516" i="38"/>
  <c r="AD516" i="38"/>
  <c r="AC516" i="38"/>
  <c r="AA516" i="38"/>
  <c r="Z516" i="38"/>
  <c r="Y516" i="38"/>
  <c r="E516" i="38"/>
  <c r="D516" i="38"/>
  <c r="AM515" i="38"/>
  <c r="AL515" i="38"/>
  <c r="AK515" i="38"/>
  <c r="AI515" i="38"/>
  <c r="AH515" i="38"/>
  <c r="AG515" i="38"/>
  <c r="AE515" i="38"/>
  <c r="AD515" i="38"/>
  <c r="AC515" i="38"/>
  <c r="AA515" i="38"/>
  <c r="Z515" i="38"/>
  <c r="Y515" i="38"/>
  <c r="E515" i="38"/>
  <c r="D515" i="38"/>
  <c r="AM514" i="38"/>
  <c r="AL514" i="38"/>
  <c r="AK514" i="38"/>
  <c r="AI514" i="38"/>
  <c r="AH514" i="38"/>
  <c r="AG514" i="38"/>
  <c r="AE514" i="38"/>
  <c r="AD514" i="38"/>
  <c r="AC514" i="38"/>
  <c r="AA514" i="38"/>
  <c r="Z514" i="38"/>
  <c r="Y514" i="38"/>
  <c r="E514" i="38"/>
  <c r="D514" i="38"/>
  <c r="AM513" i="38"/>
  <c r="AL513" i="38"/>
  <c r="AK513" i="38"/>
  <c r="AI513" i="38"/>
  <c r="AH513" i="38"/>
  <c r="AG513" i="38"/>
  <c r="AE513" i="38"/>
  <c r="AD513" i="38"/>
  <c r="AC513" i="38"/>
  <c r="AA513" i="38"/>
  <c r="Z513" i="38"/>
  <c r="Y513" i="38"/>
  <c r="E513" i="38"/>
  <c r="D513" i="38"/>
  <c r="AM512" i="38"/>
  <c r="AL512" i="38"/>
  <c r="AK512" i="38"/>
  <c r="AI512" i="38"/>
  <c r="AH512" i="38"/>
  <c r="AG512" i="38"/>
  <c r="AE512" i="38"/>
  <c r="AD512" i="38"/>
  <c r="AC512" i="38"/>
  <c r="AA512" i="38"/>
  <c r="Z512" i="38"/>
  <c r="Y512" i="38"/>
  <c r="E512" i="38"/>
  <c r="D512" i="38"/>
  <c r="AM511" i="38"/>
  <c r="AL511" i="38"/>
  <c r="AK511" i="38"/>
  <c r="AI511" i="38"/>
  <c r="AH511" i="38"/>
  <c r="AG511" i="38"/>
  <c r="AE511" i="38"/>
  <c r="AD511" i="38"/>
  <c r="AC511" i="38"/>
  <c r="AA511" i="38"/>
  <c r="Z511" i="38"/>
  <c r="Y511" i="38"/>
  <c r="E511" i="38"/>
  <c r="D511" i="38"/>
  <c r="I509" i="38"/>
  <c r="G509" i="38"/>
  <c r="AM520" i="38"/>
  <c r="AL520" i="38"/>
  <c r="AK520" i="38"/>
  <c r="AI520" i="38"/>
  <c r="AH520" i="38"/>
  <c r="AG520" i="38"/>
  <c r="AE520" i="38"/>
  <c r="AD520" i="38"/>
  <c r="AC520" i="38"/>
  <c r="AA520" i="38"/>
  <c r="Z520" i="38"/>
  <c r="Y520" i="38"/>
  <c r="E520" i="38"/>
  <c r="D520" i="38"/>
  <c r="AM522" i="38"/>
  <c r="AL522" i="38"/>
  <c r="AK522" i="38"/>
  <c r="AI522" i="38"/>
  <c r="AH522" i="38"/>
  <c r="AG522" i="38"/>
  <c r="AE522" i="38"/>
  <c r="AD522" i="38"/>
  <c r="AC522" i="38"/>
  <c r="AA522" i="38"/>
  <c r="Z522" i="38"/>
  <c r="Y522" i="38"/>
  <c r="E522" i="38"/>
  <c r="D522" i="38"/>
  <c r="AM521" i="38"/>
  <c r="AL521" i="38"/>
  <c r="AK521" i="38"/>
  <c r="AI521" i="38"/>
  <c r="AH521" i="38"/>
  <c r="AG521" i="38"/>
  <c r="AE521" i="38"/>
  <c r="AD521" i="38"/>
  <c r="AC521" i="38"/>
  <c r="AA521" i="38"/>
  <c r="Z521" i="38"/>
  <c r="Y521" i="38"/>
  <c r="E521" i="38"/>
  <c r="D521" i="38"/>
  <c r="AM519" i="38"/>
  <c r="AL519" i="38"/>
  <c r="AK519" i="38"/>
  <c r="AI519" i="38"/>
  <c r="AH519" i="38"/>
  <c r="AG519" i="38"/>
  <c r="AE519" i="38"/>
  <c r="AD519" i="38"/>
  <c r="AC519" i="38"/>
  <c r="AA519" i="38"/>
  <c r="Z519" i="38"/>
  <c r="Y519" i="38"/>
  <c r="E519" i="38"/>
  <c r="D519" i="38"/>
  <c r="AM510" i="38"/>
  <c r="AL510" i="38"/>
  <c r="AK510" i="38"/>
  <c r="AI510" i="38"/>
  <c r="AH510" i="38"/>
  <c r="AG510" i="38"/>
  <c r="AE510" i="38"/>
  <c r="AD510" i="38"/>
  <c r="AC510" i="38"/>
  <c r="AA510" i="38"/>
  <c r="Z510" i="38"/>
  <c r="Y510" i="38"/>
  <c r="E510" i="38"/>
  <c r="D510" i="38"/>
  <c r="AM524" i="38"/>
  <c r="AL524" i="38"/>
  <c r="AK524" i="38"/>
  <c r="AI524" i="38"/>
  <c r="AH524" i="38"/>
  <c r="AG524" i="38"/>
  <c r="AE524" i="38"/>
  <c r="AD524" i="38"/>
  <c r="AC524" i="38"/>
  <c r="AA524" i="38"/>
  <c r="Z524" i="38"/>
  <c r="Y524" i="38"/>
  <c r="E524" i="38"/>
  <c r="D524" i="38"/>
  <c r="AM523" i="38"/>
  <c r="AL523" i="38"/>
  <c r="AK523" i="38"/>
  <c r="AI523" i="38"/>
  <c r="AH523" i="38"/>
  <c r="AG523" i="38"/>
  <c r="AE523" i="38"/>
  <c r="AD523" i="38"/>
  <c r="AC523" i="38"/>
  <c r="AA523" i="38"/>
  <c r="Z523" i="38"/>
  <c r="Y523" i="38"/>
  <c r="E523" i="38"/>
  <c r="D523" i="38"/>
  <c r="AM525" i="38"/>
  <c r="AL525" i="38"/>
  <c r="AK525" i="38"/>
  <c r="AI525" i="38"/>
  <c r="AH525" i="38"/>
  <c r="AG525" i="38"/>
  <c r="AE525" i="38"/>
  <c r="AD525" i="38"/>
  <c r="AC525" i="38"/>
  <c r="AA525" i="38"/>
  <c r="Z525" i="38"/>
  <c r="Y525" i="38"/>
  <c r="E525" i="38"/>
  <c r="D525" i="38"/>
  <c r="D505" i="38"/>
  <c r="E505" i="38"/>
  <c r="Y505" i="38"/>
  <c r="Z505" i="38"/>
  <c r="AA505" i="38"/>
  <c r="AC505" i="38"/>
  <c r="AD505" i="38"/>
  <c r="AE505" i="38"/>
  <c r="AG505" i="38"/>
  <c r="AH505" i="38"/>
  <c r="AI505" i="38"/>
  <c r="AK505" i="38"/>
  <c r="AL505" i="38"/>
  <c r="AM505" i="38"/>
  <c r="D506" i="38"/>
  <c r="E506" i="38"/>
  <c r="Y506" i="38"/>
  <c r="Z506" i="38"/>
  <c r="AA506" i="38"/>
  <c r="AC506" i="38"/>
  <c r="AD506" i="38"/>
  <c r="AE506" i="38"/>
  <c r="AG506" i="38"/>
  <c r="AH506" i="38"/>
  <c r="AI506" i="38"/>
  <c r="AK506" i="38"/>
  <c r="AL506" i="38"/>
  <c r="AM506" i="38"/>
  <c r="D507" i="38"/>
  <c r="E507" i="38"/>
  <c r="Y507" i="38"/>
  <c r="Z507" i="38"/>
  <c r="AA507" i="38"/>
  <c r="AC507" i="38"/>
  <c r="AD507" i="38"/>
  <c r="AE507" i="38"/>
  <c r="AG507" i="38"/>
  <c r="AH507" i="38"/>
  <c r="AI507" i="38"/>
  <c r="AK507" i="38"/>
  <c r="AL507" i="38"/>
  <c r="AM507" i="38"/>
  <c r="D508" i="38"/>
  <c r="E508" i="38"/>
  <c r="Y508" i="38"/>
  <c r="Z508" i="38"/>
  <c r="AA508" i="38"/>
  <c r="AC508" i="38"/>
  <c r="AD508" i="38"/>
  <c r="AE508" i="38"/>
  <c r="AG508" i="38"/>
  <c r="AH508" i="38"/>
  <c r="AI508" i="38"/>
  <c r="AK508" i="38"/>
  <c r="AL508" i="38"/>
  <c r="AM508" i="38"/>
  <c r="AM504" i="38"/>
  <c r="AL504" i="38"/>
  <c r="AK504" i="38"/>
  <c r="AI504" i="38"/>
  <c r="AH504" i="38"/>
  <c r="AG504" i="38"/>
  <c r="AE504" i="38"/>
  <c r="AD504" i="38"/>
  <c r="AC504" i="38"/>
  <c r="AA504" i="38"/>
  <c r="Z504" i="38"/>
  <c r="Y504" i="38"/>
  <c r="E504" i="38"/>
  <c r="D504" i="38"/>
  <c r="AM503" i="38"/>
  <c r="AL503" i="38"/>
  <c r="AK503" i="38"/>
  <c r="AI503" i="38"/>
  <c r="AH503" i="38"/>
  <c r="AG503" i="38"/>
  <c r="AE503" i="38"/>
  <c r="AD503" i="38"/>
  <c r="AC503" i="38"/>
  <c r="AA503" i="38"/>
  <c r="Z503" i="38"/>
  <c r="Y503" i="38"/>
  <c r="E503" i="38"/>
  <c r="D503" i="38"/>
  <c r="AM502" i="38"/>
  <c r="AL502" i="38"/>
  <c r="AK502" i="38"/>
  <c r="AI502" i="38"/>
  <c r="AH502" i="38"/>
  <c r="AG502" i="38"/>
  <c r="AE502" i="38"/>
  <c r="AD502" i="38"/>
  <c r="AC502" i="38"/>
  <c r="AA502" i="38"/>
  <c r="Z502" i="38"/>
  <c r="Y502" i="38"/>
  <c r="E502" i="38"/>
  <c r="D502" i="38"/>
  <c r="I489" i="38"/>
  <c r="G489" i="38"/>
  <c r="AM491" i="38"/>
  <c r="AL491" i="38"/>
  <c r="AK491" i="38"/>
  <c r="AI491" i="38"/>
  <c r="AH491" i="38"/>
  <c r="AG491" i="38"/>
  <c r="AE491" i="38"/>
  <c r="AD491" i="38"/>
  <c r="AC491" i="38"/>
  <c r="AA491" i="38"/>
  <c r="Z491" i="38"/>
  <c r="Y491" i="38"/>
  <c r="E491" i="38"/>
  <c r="D491" i="38"/>
  <c r="AM494" i="38"/>
  <c r="AL494" i="38"/>
  <c r="AK494" i="38"/>
  <c r="AI494" i="38"/>
  <c r="AH494" i="38"/>
  <c r="AG494" i="38"/>
  <c r="AE494" i="38"/>
  <c r="AD494" i="38"/>
  <c r="AC494" i="38"/>
  <c r="AA494" i="38"/>
  <c r="Z494" i="38"/>
  <c r="Y494" i="38"/>
  <c r="E494" i="38"/>
  <c r="D494" i="38"/>
  <c r="AM493" i="38"/>
  <c r="AL493" i="38"/>
  <c r="AK493" i="38"/>
  <c r="AI493" i="38"/>
  <c r="AH493" i="38"/>
  <c r="AG493" i="38"/>
  <c r="AE493" i="38"/>
  <c r="AD493" i="38"/>
  <c r="AC493" i="38"/>
  <c r="AA493" i="38"/>
  <c r="Z493" i="38"/>
  <c r="Y493" i="38"/>
  <c r="E493" i="38"/>
  <c r="D493" i="38"/>
  <c r="AM492" i="38"/>
  <c r="AL492" i="38"/>
  <c r="AK492" i="38"/>
  <c r="AI492" i="38"/>
  <c r="AH492" i="38"/>
  <c r="AG492" i="38"/>
  <c r="AE492" i="38"/>
  <c r="AD492" i="38"/>
  <c r="AC492" i="38"/>
  <c r="AA492" i="38"/>
  <c r="Z492" i="38"/>
  <c r="Y492" i="38"/>
  <c r="E492" i="38"/>
  <c r="D492" i="38"/>
  <c r="AM490" i="38"/>
  <c r="AL490" i="38"/>
  <c r="AK490" i="38"/>
  <c r="AI490" i="38"/>
  <c r="AH490" i="38"/>
  <c r="AG490" i="38"/>
  <c r="AE490" i="38"/>
  <c r="AD490" i="38"/>
  <c r="AC490" i="38"/>
  <c r="AA490" i="38"/>
  <c r="Z490" i="38"/>
  <c r="Y490" i="38"/>
  <c r="E490" i="38"/>
  <c r="D490" i="38"/>
  <c r="AM496" i="38"/>
  <c r="AL496" i="38"/>
  <c r="AK496" i="38"/>
  <c r="AI496" i="38"/>
  <c r="AH496" i="38"/>
  <c r="AG496" i="38"/>
  <c r="AE496" i="38"/>
  <c r="AD496" i="38"/>
  <c r="AC496" i="38"/>
  <c r="AA496" i="38"/>
  <c r="Z496" i="38"/>
  <c r="Y496" i="38"/>
  <c r="E496" i="38"/>
  <c r="D496" i="38"/>
  <c r="AM495" i="38"/>
  <c r="AL495" i="38"/>
  <c r="AK495" i="38"/>
  <c r="AI495" i="38"/>
  <c r="AH495" i="38"/>
  <c r="AG495" i="38"/>
  <c r="AE495" i="38"/>
  <c r="AD495" i="38"/>
  <c r="AC495" i="38"/>
  <c r="AA495" i="38"/>
  <c r="Z495" i="38"/>
  <c r="Y495" i="38"/>
  <c r="E495" i="38"/>
  <c r="D495" i="38"/>
  <c r="AM497" i="38"/>
  <c r="AL497" i="38"/>
  <c r="AK497" i="38"/>
  <c r="AI497" i="38"/>
  <c r="AH497" i="38"/>
  <c r="AG497" i="38"/>
  <c r="AE497" i="38"/>
  <c r="AD497" i="38"/>
  <c r="AC497" i="38"/>
  <c r="AA497" i="38"/>
  <c r="Z497" i="38"/>
  <c r="Y497" i="38"/>
  <c r="E497" i="38"/>
  <c r="D497" i="38"/>
  <c r="I485" i="38"/>
  <c r="G485" i="38"/>
  <c r="AM486" i="38"/>
  <c r="AL486" i="38"/>
  <c r="AK486" i="38"/>
  <c r="AI486" i="38"/>
  <c r="AH486" i="38"/>
  <c r="AG486" i="38"/>
  <c r="AE486" i="38"/>
  <c r="AD486" i="38"/>
  <c r="AC486" i="38"/>
  <c r="AA486" i="38"/>
  <c r="Z486" i="38"/>
  <c r="Y486" i="38"/>
  <c r="E486" i="38"/>
  <c r="D486" i="38"/>
  <c r="AM487" i="38"/>
  <c r="AL487" i="38"/>
  <c r="AK487" i="38"/>
  <c r="AI487" i="38"/>
  <c r="AH487" i="38"/>
  <c r="AG487" i="38"/>
  <c r="AE487" i="38"/>
  <c r="AD487" i="38"/>
  <c r="AC487" i="38"/>
  <c r="AA487" i="38"/>
  <c r="Z487" i="38"/>
  <c r="E487" i="38"/>
  <c r="D487" i="38"/>
  <c r="AM477" i="38"/>
  <c r="AL477" i="38"/>
  <c r="AK477" i="38"/>
  <c r="AI477" i="38"/>
  <c r="AH477" i="38"/>
  <c r="AG477" i="38"/>
  <c r="AE477" i="38"/>
  <c r="AD477" i="38"/>
  <c r="AC477" i="38"/>
  <c r="AA477" i="38"/>
  <c r="Z477" i="38"/>
  <c r="Y477" i="38"/>
  <c r="E477" i="38"/>
  <c r="D477" i="38"/>
  <c r="AM476" i="38"/>
  <c r="AL476" i="38"/>
  <c r="AK476" i="38"/>
  <c r="AI476" i="38"/>
  <c r="AH476" i="38"/>
  <c r="AG476" i="38"/>
  <c r="AE476" i="38"/>
  <c r="AD476" i="38"/>
  <c r="AC476" i="38"/>
  <c r="AA476" i="38"/>
  <c r="Z476" i="38"/>
  <c r="Y476" i="38"/>
  <c r="E476" i="38"/>
  <c r="D476" i="38"/>
  <c r="AM475" i="38"/>
  <c r="AL475" i="38"/>
  <c r="AK475" i="38"/>
  <c r="AI475" i="38"/>
  <c r="AH475" i="38"/>
  <c r="AG475" i="38"/>
  <c r="AE475" i="38"/>
  <c r="AD475" i="38"/>
  <c r="AC475" i="38"/>
  <c r="AA475" i="38"/>
  <c r="Z475" i="38"/>
  <c r="Y475" i="38"/>
  <c r="E475" i="38"/>
  <c r="D475" i="38"/>
  <c r="AM474" i="38"/>
  <c r="AL474" i="38"/>
  <c r="AK474" i="38"/>
  <c r="AI474" i="38"/>
  <c r="AH474" i="38"/>
  <c r="AG474" i="38"/>
  <c r="AE474" i="38"/>
  <c r="AD474" i="38"/>
  <c r="AC474" i="38"/>
  <c r="AA474" i="38"/>
  <c r="Z474" i="38"/>
  <c r="Y474" i="38"/>
  <c r="E474" i="38"/>
  <c r="D474" i="38"/>
  <c r="AM473" i="38"/>
  <c r="AL473" i="38"/>
  <c r="AK473" i="38"/>
  <c r="AI473" i="38"/>
  <c r="AH473" i="38"/>
  <c r="AG473" i="38"/>
  <c r="AE473" i="38"/>
  <c r="AD473" i="38"/>
  <c r="AC473" i="38"/>
  <c r="AA473" i="38"/>
  <c r="Z473" i="38"/>
  <c r="Y473" i="38"/>
  <c r="E473" i="38"/>
  <c r="D473" i="38"/>
  <c r="AM472" i="38"/>
  <c r="AL472" i="38"/>
  <c r="AK472" i="38"/>
  <c r="AI472" i="38"/>
  <c r="AH472" i="38"/>
  <c r="AG472" i="38"/>
  <c r="AE472" i="38"/>
  <c r="AD472" i="38"/>
  <c r="AC472" i="38"/>
  <c r="AA472" i="38"/>
  <c r="Z472" i="38"/>
  <c r="Y472" i="38"/>
  <c r="E472" i="38"/>
  <c r="D472" i="38"/>
  <c r="AM471" i="38"/>
  <c r="AL471" i="38"/>
  <c r="AK471" i="38"/>
  <c r="AI471" i="38"/>
  <c r="AH471" i="38"/>
  <c r="AG471" i="38"/>
  <c r="AE471" i="38"/>
  <c r="AD471" i="38"/>
  <c r="AC471" i="38"/>
  <c r="AA471" i="38"/>
  <c r="Z471" i="38"/>
  <c r="Y471" i="38"/>
  <c r="E471" i="38"/>
  <c r="D471" i="38"/>
  <c r="AM470" i="38"/>
  <c r="AL470" i="38"/>
  <c r="AK470" i="38"/>
  <c r="AI470" i="38"/>
  <c r="AH470" i="38"/>
  <c r="AG470" i="38"/>
  <c r="AE470" i="38"/>
  <c r="AD470" i="38"/>
  <c r="AC470" i="38"/>
  <c r="AA470" i="38"/>
  <c r="Y470" i="38"/>
  <c r="E470" i="38"/>
  <c r="D470" i="38"/>
  <c r="AM481" i="38"/>
  <c r="AL481" i="38"/>
  <c r="AK481" i="38"/>
  <c r="AI481" i="38"/>
  <c r="AH481" i="38"/>
  <c r="AG481" i="38"/>
  <c r="AE481" i="38"/>
  <c r="AD481" i="38"/>
  <c r="AC481" i="38"/>
  <c r="AA481" i="38"/>
  <c r="Z481" i="38"/>
  <c r="Y481" i="38"/>
  <c r="E481" i="38"/>
  <c r="D481" i="38"/>
  <c r="AM480" i="38"/>
  <c r="AL480" i="38"/>
  <c r="AK480" i="38"/>
  <c r="AI480" i="38"/>
  <c r="AH480" i="38"/>
  <c r="AG480" i="38"/>
  <c r="AE480" i="38"/>
  <c r="AD480" i="38"/>
  <c r="AC480" i="38"/>
  <c r="AA480" i="38"/>
  <c r="Z480" i="38"/>
  <c r="Y480" i="38"/>
  <c r="E480" i="38"/>
  <c r="D480" i="38"/>
  <c r="AM479" i="38"/>
  <c r="AL479" i="38"/>
  <c r="AK479" i="38"/>
  <c r="AI479" i="38"/>
  <c r="AH479" i="38"/>
  <c r="AG479" i="38"/>
  <c r="AE479" i="38"/>
  <c r="AD479" i="38"/>
  <c r="AC479" i="38"/>
  <c r="AA479" i="38"/>
  <c r="Z479" i="38"/>
  <c r="Y479" i="38"/>
  <c r="E479" i="38"/>
  <c r="D479" i="38"/>
  <c r="AM478" i="38"/>
  <c r="AL478" i="38"/>
  <c r="AK478" i="38"/>
  <c r="AI478" i="38"/>
  <c r="AH478" i="38"/>
  <c r="AG478" i="38"/>
  <c r="AE478" i="38"/>
  <c r="AD478" i="38"/>
  <c r="AC478" i="38"/>
  <c r="AA478" i="38"/>
  <c r="Z478" i="38"/>
  <c r="Y478" i="38"/>
  <c r="E478" i="38"/>
  <c r="D478" i="38"/>
  <c r="AM483" i="38"/>
  <c r="AL483" i="38"/>
  <c r="AK483" i="38"/>
  <c r="AI483" i="38"/>
  <c r="AH483" i="38"/>
  <c r="AG483" i="38"/>
  <c r="AE483" i="38"/>
  <c r="AD483" i="38"/>
  <c r="AC483" i="38"/>
  <c r="AA483" i="38"/>
  <c r="Z483" i="38"/>
  <c r="Y483" i="38"/>
  <c r="E483" i="38"/>
  <c r="D483" i="38"/>
  <c r="AM482" i="38"/>
  <c r="AL482" i="38"/>
  <c r="AK482" i="38"/>
  <c r="AI482" i="38"/>
  <c r="AH482" i="38"/>
  <c r="AG482" i="38"/>
  <c r="AE482" i="38"/>
  <c r="AD482" i="38"/>
  <c r="AC482" i="38"/>
  <c r="AA482" i="38"/>
  <c r="Z482" i="38"/>
  <c r="Y482" i="38"/>
  <c r="E482" i="38"/>
  <c r="D482" i="38"/>
  <c r="AM484" i="38"/>
  <c r="AL484" i="38"/>
  <c r="AK484" i="38"/>
  <c r="AI484" i="38"/>
  <c r="AH484" i="38"/>
  <c r="AG484" i="38"/>
  <c r="AE484" i="38"/>
  <c r="AD484" i="38"/>
  <c r="AC484" i="38"/>
  <c r="AA484" i="38"/>
  <c r="Z484" i="38"/>
  <c r="Y484" i="38"/>
  <c r="E484" i="38"/>
  <c r="D484" i="38"/>
  <c r="I467" i="38"/>
  <c r="G467" i="38"/>
  <c r="AM468" i="38"/>
  <c r="AL468" i="38"/>
  <c r="AK468" i="38"/>
  <c r="AI468" i="38"/>
  <c r="AH468" i="38"/>
  <c r="AG468" i="38"/>
  <c r="AE468" i="38"/>
  <c r="AD468" i="38"/>
  <c r="AC468" i="38"/>
  <c r="AA468" i="38"/>
  <c r="Z468" i="38"/>
  <c r="Y468" i="38"/>
  <c r="E468" i="38"/>
  <c r="D468" i="38"/>
  <c r="I459" i="38"/>
  <c r="G459" i="38"/>
  <c r="AM462" i="38"/>
  <c r="AL462" i="38"/>
  <c r="AK462" i="38"/>
  <c r="AI462" i="38"/>
  <c r="AH462" i="38"/>
  <c r="AG462" i="38"/>
  <c r="AE462" i="38"/>
  <c r="AD462" i="38"/>
  <c r="AC462" i="38"/>
  <c r="AA462" i="38"/>
  <c r="Z462" i="38"/>
  <c r="Y462" i="38"/>
  <c r="E462" i="38"/>
  <c r="D462" i="38"/>
  <c r="AM461" i="38"/>
  <c r="AL461" i="38"/>
  <c r="AK461" i="38"/>
  <c r="AI461" i="38"/>
  <c r="AH461" i="38"/>
  <c r="AG461" i="38"/>
  <c r="AE461" i="38"/>
  <c r="AD461" i="38"/>
  <c r="AC461" i="38"/>
  <c r="AA461" i="38"/>
  <c r="Z461" i="38"/>
  <c r="Y461" i="38"/>
  <c r="E461" i="38"/>
  <c r="D461" i="38"/>
  <c r="AM460" i="38"/>
  <c r="AL460" i="38"/>
  <c r="AK460" i="38"/>
  <c r="AI460" i="38"/>
  <c r="AH460" i="38"/>
  <c r="AG460" i="38"/>
  <c r="AE460" i="38"/>
  <c r="AD460" i="38"/>
  <c r="AC460" i="38"/>
  <c r="AA460" i="38"/>
  <c r="Z460" i="38"/>
  <c r="Y460" i="38"/>
  <c r="E460" i="38"/>
  <c r="D460" i="38"/>
  <c r="AM464" i="38"/>
  <c r="AL464" i="38"/>
  <c r="AK464" i="38"/>
  <c r="AI464" i="38"/>
  <c r="AH464" i="38"/>
  <c r="AG464" i="38"/>
  <c r="AE464" i="38"/>
  <c r="AD464" i="38"/>
  <c r="AC464" i="38"/>
  <c r="AA464" i="38"/>
  <c r="Y464" i="38"/>
  <c r="E464" i="38"/>
  <c r="D464" i="38"/>
  <c r="AM463" i="38"/>
  <c r="AL463" i="38"/>
  <c r="AK463" i="38"/>
  <c r="AI463" i="38"/>
  <c r="AH463" i="38"/>
  <c r="AG463" i="38"/>
  <c r="AE463" i="38"/>
  <c r="AD463" i="38"/>
  <c r="AC463" i="38"/>
  <c r="AA463" i="38"/>
  <c r="Z463" i="38"/>
  <c r="Y463" i="38"/>
  <c r="E463" i="38"/>
  <c r="D463" i="38"/>
  <c r="AM465" i="38"/>
  <c r="AL465" i="38"/>
  <c r="AK465" i="38"/>
  <c r="AI465" i="38"/>
  <c r="AH465" i="38"/>
  <c r="AG465" i="38"/>
  <c r="AE465" i="38"/>
  <c r="AD465" i="38"/>
  <c r="AC465" i="38"/>
  <c r="AA465" i="38"/>
  <c r="Z465" i="38"/>
  <c r="Y465" i="38"/>
  <c r="E465" i="38"/>
  <c r="D465" i="38"/>
  <c r="AM456" i="38"/>
  <c r="AL456" i="38"/>
  <c r="AK456" i="38"/>
  <c r="AI456" i="38"/>
  <c r="AH456" i="38"/>
  <c r="AG456" i="38"/>
  <c r="AE456" i="38"/>
  <c r="AD456" i="38"/>
  <c r="AC456" i="38"/>
  <c r="AA456" i="38"/>
  <c r="Z456" i="38"/>
  <c r="Y456" i="38"/>
  <c r="E456" i="38"/>
  <c r="D456" i="38"/>
  <c r="AM453" i="38"/>
  <c r="AL453" i="38"/>
  <c r="AK453" i="38"/>
  <c r="AI453" i="38"/>
  <c r="AH453" i="38"/>
  <c r="AG453" i="38"/>
  <c r="AE453" i="38"/>
  <c r="AD453" i="38"/>
  <c r="AC453" i="38"/>
  <c r="AA453" i="38"/>
  <c r="Z453" i="38"/>
  <c r="Y453" i="38"/>
  <c r="E453" i="38"/>
  <c r="D453" i="38"/>
  <c r="AM402" i="38"/>
  <c r="AL402" i="38"/>
  <c r="AK402" i="38"/>
  <c r="AI402" i="38"/>
  <c r="AH402" i="38"/>
  <c r="AG402" i="38"/>
  <c r="AE402" i="38"/>
  <c r="AD402" i="38"/>
  <c r="AC402" i="38"/>
  <c r="AA402" i="38"/>
  <c r="Z402" i="38"/>
  <c r="Y402" i="38"/>
  <c r="E402" i="38"/>
  <c r="D402" i="38"/>
  <c r="AM401" i="38"/>
  <c r="AL401" i="38"/>
  <c r="AK401" i="38"/>
  <c r="AI401" i="38"/>
  <c r="AH401" i="38"/>
  <c r="AG401" i="38"/>
  <c r="AE401" i="38"/>
  <c r="AD401" i="38"/>
  <c r="AC401" i="38"/>
  <c r="AA401" i="38"/>
  <c r="Z401" i="38"/>
  <c r="Y401" i="38"/>
  <c r="E401" i="38"/>
  <c r="D401" i="38"/>
  <c r="AM400" i="38"/>
  <c r="AL400" i="38"/>
  <c r="AK400" i="38"/>
  <c r="AI400" i="38"/>
  <c r="AH400" i="38"/>
  <c r="AG400" i="38"/>
  <c r="AE400" i="38"/>
  <c r="AD400" i="38"/>
  <c r="AC400" i="38"/>
  <c r="AA400" i="38"/>
  <c r="Z400" i="38"/>
  <c r="Y400" i="38"/>
  <c r="E400" i="38"/>
  <c r="D400" i="38"/>
  <c r="AM428" i="38"/>
  <c r="AL428" i="38"/>
  <c r="AK428" i="38"/>
  <c r="AI428" i="38"/>
  <c r="AH428" i="38"/>
  <c r="AG428" i="38"/>
  <c r="AE428" i="38"/>
  <c r="AD428" i="38"/>
  <c r="AC428" i="38"/>
  <c r="AA428" i="38"/>
  <c r="Z428" i="38"/>
  <c r="Y428" i="38"/>
  <c r="E428" i="38"/>
  <c r="D428" i="38"/>
  <c r="AM427" i="38"/>
  <c r="AL427" i="38"/>
  <c r="AK427" i="38"/>
  <c r="AI427" i="38"/>
  <c r="AH427" i="38"/>
  <c r="AG427" i="38"/>
  <c r="AE427" i="38"/>
  <c r="AD427" i="38"/>
  <c r="AC427" i="38"/>
  <c r="AA427" i="38"/>
  <c r="Z427" i="38"/>
  <c r="Y427" i="38"/>
  <c r="E427" i="38"/>
  <c r="D427" i="38"/>
  <c r="AM426" i="38"/>
  <c r="AL426" i="38"/>
  <c r="AK426" i="38"/>
  <c r="AI426" i="38"/>
  <c r="AH426" i="38"/>
  <c r="AG426" i="38"/>
  <c r="AE426" i="38"/>
  <c r="AD426" i="38"/>
  <c r="AC426" i="38"/>
  <c r="AA426" i="38"/>
  <c r="Z426" i="38"/>
  <c r="Y426" i="38"/>
  <c r="E426" i="38"/>
  <c r="D426" i="38"/>
  <c r="AM425" i="38"/>
  <c r="AL425" i="38"/>
  <c r="AK425" i="38"/>
  <c r="AI425" i="38"/>
  <c r="AH425" i="38"/>
  <c r="AG425" i="38"/>
  <c r="AE425" i="38"/>
  <c r="AD425" i="38"/>
  <c r="AC425" i="38"/>
  <c r="AA425" i="38"/>
  <c r="Z425" i="38"/>
  <c r="Y425" i="38"/>
  <c r="E425" i="38"/>
  <c r="D425" i="38"/>
  <c r="AM424" i="38"/>
  <c r="AL424" i="38"/>
  <c r="AK424" i="38"/>
  <c r="AI424" i="38"/>
  <c r="AH424" i="38"/>
  <c r="AG424" i="38"/>
  <c r="AE424" i="38"/>
  <c r="AD424" i="38"/>
  <c r="AC424" i="38"/>
  <c r="AA424" i="38"/>
  <c r="E424" i="38"/>
  <c r="D424" i="38"/>
  <c r="AM423" i="38"/>
  <c r="AL423" i="38"/>
  <c r="AK423" i="38"/>
  <c r="AI423" i="38"/>
  <c r="AH423" i="38"/>
  <c r="AG423" i="38"/>
  <c r="AE423" i="38"/>
  <c r="AD423" i="38"/>
  <c r="AC423" i="38"/>
  <c r="AA423" i="38"/>
  <c r="E423" i="38"/>
  <c r="D423" i="38"/>
  <c r="AM422" i="38"/>
  <c r="AL422" i="38"/>
  <c r="AK422" i="38"/>
  <c r="AI422" i="38"/>
  <c r="AH422" i="38"/>
  <c r="AG422" i="38"/>
  <c r="AE422" i="38"/>
  <c r="AD422" i="38"/>
  <c r="AC422" i="38"/>
  <c r="AA422" i="38"/>
  <c r="E422" i="38"/>
  <c r="D422" i="38"/>
  <c r="AM421" i="38"/>
  <c r="AL421" i="38"/>
  <c r="AK421" i="38"/>
  <c r="AI421" i="38"/>
  <c r="AH421" i="38"/>
  <c r="AG421" i="38"/>
  <c r="AE421" i="38"/>
  <c r="AD421" i="38"/>
  <c r="AC421" i="38"/>
  <c r="AA421" i="38"/>
  <c r="E421" i="38"/>
  <c r="AM420" i="38"/>
  <c r="AL420" i="38"/>
  <c r="AK420" i="38"/>
  <c r="AI420" i="38"/>
  <c r="AH420" i="38"/>
  <c r="AG420" i="38"/>
  <c r="AE420" i="38"/>
  <c r="AD420" i="38"/>
  <c r="AC420" i="38"/>
  <c r="AA420" i="38"/>
  <c r="E420" i="38"/>
  <c r="D420" i="38"/>
  <c r="AM419" i="38"/>
  <c r="AL419" i="38"/>
  <c r="AK419" i="38"/>
  <c r="AI419" i="38"/>
  <c r="AH419" i="38"/>
  <c r="AG419" i="38"/>
  <c r="AE419" i="38"/>
  <c r="AD419" i="38"/>
  <c r="AC419" i="38"/>
  <c r="AA419" i="38"/>
  <c r="E419" i="38"/>
  <c r="D419" i="38"/>
  <c r="AM418" i="38"/>
  <c r="AL418" i="38"/>
  <c r="AK418" i="38"/>
  <c r="AI418" i="38"/>
  <c r="AH418" i="38"/>
  <c r="AG418" i="38"/>
  <c r="AE418" i="38"/>
  <c r="AD418" i="38"/>
  <c r="AC418" i="38"/>
  <c r="AA418" i="38"/>
  <c r="E418" i="38"/>
  <c r="D418" i="38"/>
  <c r="AM417" i="38"/>
  <c r="AL417" i="38"/>
  <c r="AK417" i="38"/>
  <c r="AI417" i="38"/>
  <c r="AH417" i="38"/>
  <c r="AG417" i="38"/>
  <c r="AE417" i="38"/>
  <c r="AD417" i="38"/>
  <c r="AC417" i="38"/>
  <c r="AA417" i="38"/>
  <c r="E417" i="38"/>
  <c r="D417" i="38"/>
  <c r="AM416" i="38"/>
  <c r="AL416" i="38"/>
  <c r="AK416" i="38"/>
  <c r="AI416" i="38"/>
  <c r="AH416" i="38"/>
  <c r="AG416" i="38"/>
  <c r="AE416" i="38"/>
  <c r="AD416" i="38"/>
  <c r="AC416" i="38"/>
  <c r="AA416" i="38"/>
  <c r="E416" i="38"/>
  <c r="D416" i="38"/>
  <c r="AM415" i="38"/>
  <c r="AL415" i="38"/>
  <c r="AK415" i="38"/>
  <c r="AI415" i="38"/>
  <c r="AH415" i="38"/>
  <c r="AG415" i="38"/>
  <c r="AE415" i="38"/>
  <c r="AD415" i="38"/>
  <c r="AC415" i="38"/>
  <c r="AA415" i="38"/>
  <c r="E415" i="38"/>
  <c r="D415" i="38"/>
  <c r="AM414" i="38"/>
  <c r="AL414" i="38"/>
  <c r="AK414" i="38"/>
  <c r="AI414" i="38"/>
  <c r="AH414" i="38"/>
  <c r="AG414" i="38"/>
  <c r="AE414" i="38"/>
  <c r="AD414" i="38"/>
  <c r="AC414" i="38"/>
  <c r="AA414" i="38"/>
  <c r="E414" i="38"/>
  <c r="D414" i="38"/>
  <c r="AM413" i="38"/>
  <c r="AL413" i="38"/>
  <c r="AK413" i="38"/>
  <c r="AI413" i="38"/>
  <c r="AH413" i="38"/>
  <c r="AG413" i="38"/>
  <c r="AE413" i="38"/>
  <c r="AD413" i="38"/>
  <c r="AC413" i="38"/>
  <c r="AA413" i="38"/>
  <c r="E413" i="38"/>
  <c r="AM412" i="38"/>
  <c r="AL412" i="38"/>
  <c r="AK412" i="38"/>
  <c r="AI412" i="38"/>
  <c r="AH412" i="38"/>
  <c r="AG412" i="38"/>
  <c r="AE412" i="38"/>
  <c r="AD412" i="38"/>
  <c r="AC412" i="38"/>
  <c r="AA412" i="38"/>
  <c r="E412" i="38"/>
  <c r="D412" i="38"/>
  <c r="AM411" i="38"/>
  <c r="AL411" i="38"/>
  <c r="AK411" i="38"/>
  <c r="AI411" i="38"/>
  <c r="AH411" i="38"/>
  <c r="AG411" i="38"/>
  <c r="AE411" i="38"/>
  <c r="AD411" i="38"/>
  <c r="AC411" i="38"/>
  <c r="AA411" i="38"/>
  <c r="E411" i="38"/>
  <c r="D411" i="38"/>
  <c r="AM410" i="38"/>
  <c r="AL410" i="38"/>
  <c r="AK410" i="38"/>
  <c r="AH410" i="38"/>
  <c r="AG410" i="38"/>
  <c r="AE410" i="38"/>
  <c r="AD410" i="38"/>
  <c r="AC410" i="38"/>
  <c r="AA410" i="38"/>
  <c r="AM409" i="38"/>
  <c r="AL409" i="38"/>
  <c r="AK409" i="38"/>
  <c r="AH409" i="38"/>
  <c r="AG409" i="38"/>
  <c r="AE409" i="38"/>
  <c r="AD409" i="38"/>
  <c r="AC409" i="38"/>
  <c r="AA409" i="38"/>
  <c r="Z409" i="38"/>
  <c r="Y409" i="38"/>
  <c r="E409" i="38"/>
  <c r="D409" i="38"/>
  <c r="AM408" i="38"/>
  <c r="AL408" i="38"/>
  <c r="AK408" i="38"/>
  <c r="AI408" i="38"/>
  <c r="AH408" i="38"/>
  <c r="AG408" i="38"/>
  <c r="AE408" i="38"/>
  <c r="AD408" i="38"/>
  <c r="AC408" i="38"/>
  <c r="AA408" i="38"/>
  <c r="E408" i="38"/>
  <c r="AM407" i="38"/>
  <c r="AL407" i="38"/>
  <c r="AK407" i="38"/>
  <c r="AI407" i="38"/>
  <c r="AH407" i="38"/>
  <c r="AG407" i="38"/>
  <c r="AE407" i="38"/>
  <c r="AD407" i="38"/>
  <c r="AC407" i="38"/>
  <c r="AA407" i="38"/>
  <c r="Y407" i="38"/>
  <c r="E407" i="38"/>
  <c r="D407" i="38"/>
  <c r="AM406" i="38"/>
  <c r="AL406" i="38"/>
  <c r="AK406" i="38"/>
  <c r="AI406" i="38"/>
  <c r="AH406" i="38"/>
  <c r="AG406" i="38"/>
  <c r="AE406" i="38"/>
  <c r="AD406" i="38"/>
  <c r="AC406" i="38"/>
  <c r="AA406" i="38"/>
  <c r="Y406" i="38"/>
  <c r="E406" i="38"/>
  <c r="D406" i="38"/>
  <c r="AM405" i="38"/>
  <c r="AL405" i="38"/>
  <c r="AK405" i="38"/>
  <c r="AI405" i="38"/>
  <c r="AH405" i="38"/>
  <c r="AG405" i="38"/>
  <c r="AE405" i="38"/>
  <c r="AD405" i="38"/>
  <c r="AC405" i="38"/>
  <c r="AA405" i="38"/>
  <c r="Y405" i="38"/>
  <c r="E405" i="38"/>
  <c r="D405" i="38"/>
  <c r="AM404" i="38"/>
  <c r="AL404" i="38"/>
  <c r="AK404" i="38"/>
  <c r="AI404" i="38"/>
  <c r="AH404" i="38"/>
  <c r="AG404" i="38"/>
  <c r="AE404" i="38"/>
  <c r="AD404" i="38"/>
  <c r="AC404" i="38"/>
  <c r="AA404" i="38"/>
  <c r="Z404" i="38"/>
  <c r="E404" i="38"/>
  <c r="AM444" i="38"/>
  <c r="AL444" i="38"/>
  <c r="AK444" i="38"/>
  <c r="AI444" i="38"/>
  <c r="AH444" i="38"/>
  <c r="AG444" i="38"/>
  <c r="AE444" i="38"/>
  <c r="AD444" i="38"/>
  <c r="AC444" i="38"/>
  <c r="AA444" i="38"/>
  <c r="Z444" i="38"/>
  <c r="Y444" i="38"/>
  <c r="E444" i="38"/>
  <c r="D444" i="38"/>
  <c r="AM443" i="38"/>
  <c r="AL443" i="38"/>
  <c r="AK443" i="38"/>
  <c r="AI443" i="38"/>
  <c r="AH443" i="38"/>
  <c r="AG443" i="38"/>
  <c r="AE443" i="38"/>
  <c r="AD443" i="38"/>
  <c r="AC443" i="38"/>
  <c r="AA443" i="38"/>
  <c r="Z443" i="38"/>
  <c r="Y443" i="38"/>
  <c r="E443" i="38"/>
  <c r="D443" i="38"/>
  <c r="AM442" i="38"/>
  <c r="AL442" i="38"/>
  <c r="AK442" i="38"/>
  <c r="AI442" i="38"/>
  <c r="AH442" i="38"/>
  <c r="AG442" i="38"/>
  <c r="AE442" i="38"/>
  <c r="AD442" i="38"/>
  <c r="AC442" i="38"/>
  <c r="AA442" i="38"/>
  <c r="Z442" i="38"/>
  <c r="Y442" i="38"/>
  <c r="E442" i="38"/>
  <c r="D442" i="38"/>
  <c r="AM441" i="38"/>
  <c r="AL441" i="38"/>
  <c r="AK441" i="38"/>
  <c r="AI441" i="38"/>
  <c r="AH441" i="38"/>
  <c r="AG441" i="38"/>
  <c r="AE441" i="38"/>
  <c r="AD441" i="38"/>
  <c r="AC441" i="38"/>
  <c r="AA441" i="38"/>
  <c r="Z441" i="38"/>
  <c r="Y441" i="38"/>
  <c r="E441" i="38"/>
  <c r="D441" i="38"/>
  <c r="AM440" i="38"/>
  <c r="AL440" i="38"/>
  <c r="AK440" i="38"/>
  <c r="AI440" i="38"/>
  <c r="AH440" i="38"/>
  <c r="AG440" i="38"/>
  <c r="AE440" i="38"/>
  <c r="AD440" i="38"/>
  <c r="AC440" i="38"/>
  <c r="AA440" i="38"/>
  <c r="Z440" i="38"/>
  <c r="Y440" i="38"/>
  <c r="E440" i="38"/>
  <c r="D440" i="38"/>
  <c r="AM439" i="38"/>
  <c r="AL439" i="38"/>
  <c r="AK439" i="38"/>
  <c r="AI439" i="38"/>
  <c r="AH439" i="38"/>
  <c r="AG439" i="38"/>
  <c r="AE439" i="38"/>
  <c r="AD439" i="38"/>
  <c r="AC439" i="38"/>
  <c r="AA439" i="38"/>
  <c r="Z439" i="38"/>
  <c r="Y439" i="38"/>
  <c r="E439" i="38"/>
  <c r="D439" i="38"/>
  <c r="AM438" i="38"/>
  <c r="AL438" i="38"/>
  <c r="AK438" i="38"/>
  <c r="AI438" i="38"/>
  <c r="AH438" i="38"/>
  <c r="AG438" i="38"/>
  <c r="AE438" i="38"/>
  <c r="AD438" i="38"/>
  <c r="AC438" i="38"/>
  <c r="AA438" i="38"/>
  <c r="Z438" i="38"/>
  <c r="Y438" i="38"/>
  <c r="E438" i="38"/>
  <c r="D438" i="38"/>
  <c r="AM437" i="38"/>
  <c r="AL437" i="38"/>
  <c r="AK437" i="38"/>
  <c r="AI437" i="38"/>
  <c r="AH437" i="38"/>
  <c r="AG437" i="38"/>
  <c r="AE437" i="38"/>
  <c r="AD437" i="38"/>
  <c r="AC437" i="38"/>
  <c r="AA437" i="38"/>
  <c r="Z437" i="38"/>
  <c r="Y437" i="38"/>
  <c r="E437" i="38"/>
  <c r="D437" i="38"/>
  <c r="AM436" i="38"/>
  <c r="AL436" i="38"/>
  <c r="AK436" i="38"/>
  <c r="AI436" i="38"/>
  <c r="AH436" i="38"/>
  <c r="AG436" i="38"/>
  <c r="AE436" i="38"/>
  <c r="AD436" i="38"/>
  <c r="AC436" i="38"/>
  <c r="AA436" i="38"/>
  <c r="Z436" i="38"/>
  <c r="Y436" i="38"/>
  <c r="E436" i="38"/>
  <c r="D436" i="38"/>
  <c r="AM435" i="38"/>
  <c r="AL435" i="38"/>
  <c r="AK435" i="38"/>
  <c r="AI435" i="38"/>
  <c r="AH435" i="38"/>
  <c r="AG435" i="38"/>
  <c r="AE435" i="38"/>
  <c r="AD435" i="38"/>
  <c r="AC435" i="38"/>
  <c r="AA435" i="38"/>
  <c r="Z435" i="38"/>
  <c r="Y435" i="38"/>
  <c r="E435" i="38"/>
  <c r="D435" i="38"/>
  <c r="AM434" i="38"/>
  <c r="AL434" i="38"/>
  <c r="AK434" i="38"/>
  <c r="AI434" i="38"/>
  <c r="AH434" i="38"/>
  <c r="AG434" i="38"/>
  <c r="AE434" i="38"/>
  <c r="AD434" i="38"/>
  <c r="AC434" i="38"/>
  <c r="AA434" i="38"/>
  <c r="Z434" i="38"/>
  <c r="Y434" i="38"/>
  <c r="E434" i="38"/>
  <c r="D434" i="38"/>
  <c r="AM433" i="38"/>
  <c r="AL433" i="38"/>
  <c r="AK433" i="38"/>
  <c r="AI433" i="38"/>
  <c r="AH433" i="38"/>
  <c r="AG433" i="38"/>
  <c r="AE433" i="38"/>
  <c r="AD433" i="38"/>
  <c r="AC433" i="38"/>
  <c r="AA433" i="38"/>
  <c r="Z433" i="38"/>
  <c r="Y433" i="38"/>
  <c r="E433" i="38"/>
  <c r="D433" i="38"/>
  <c r="AM432" i="38"/>
  <c r="AL432" i="38"/>
  <c r="AK432" i="38"/>
  <c r="AI432" i="38"/>
  <c r="AH432" i="38"/>
  <c r="AG432" i="38"/>
  <c r="AE432" i="38"/>
  <c r="AD432" i="38"/>
  <c r="AC432" i="38"/>
  <c r="AA432" i="38"/>
  <c r="Z432" i="38"/>
  <c r="Y432" i="38"/>
  <c r="E432" i="38"/>
  <c r="D432" i="38"/>
  <c r="AM431" i="38"/>
  <c r="AL431" i="38"/>
  <c r="AK431" i="38"/>
  <c r="AI431" i="38"/>
  <c r="AH431" i="38"/>
  <c r="AG431" i="38"/>
  <c r="AE431" i="38"/>
  <c r="AD431" i="38"/>
  <c r="AC431" i="38"/>
  <c r="AA431" i="38"/>
  <c r="Z431" i="38"/>
  <c r="Y431" i="38"/>
  <c r="E431" i="38"/>
  <c r="D431" i="38"/>
  <c r="AM430" i="38"/>
  <c r="AL430" i="38"/>
  <c r="AK430" i="38"/>
  <c r="AI430" i="38"/>
  <c r="AH430" i="38"/>
  <c r="AG430" i="38"/>
  <c r="AE430" i="38"/>
  <c r="AD430" i="38"/>
  <c r="AC430" i="38"/>
  <c r="AA430" i="38"/>
  <c r="Z430" i="38"/>
  <c r="Y430" i="38"/>
  <c r="E430" i="38"/>
  <c r="D430" i="38"/>
  <c r="AM429" i="38"/>
  <c r="AL429" i="38"/>
  <c r="AK429" i="38"/>
  <c r="AI429" i="38"/>
  <c r="AH429" i="38"/>
  <c r="AG429" i="38"/>
  <c r="AE429" i="38"/>
  <c r="AD429" i="38"/>
  <c r="AC429" i="38"/>
  <c r="AA429" i="38"/>
  <c r="Z429" i="38"/>
  <c r="Y429" i="38"/>
  <c r="E429" i="38"/>
  <c r="D429" i="38"/>
  <c r="AM452" i="38"/>
  <c r="AL452" i="38"/>
  <c r="AK452" i="38"/>
  <c r="AI452" i="38"/>
  <c r="AH452" i="38"/>
  <c r="AG452" i="38"/>
  <c r="AE452" i="38"/>
  <c r="AD452" i="38"/>
  <c r="AC452" i="38"/>
  <c r="AA452" i="38"/>
  <c r="Z452" i="38"/>
  <c r="Y452" i="38"/>
  <c r="E452" i="38"/>
  <c r="D452" i="38"/>
  <c r="AM451" i="38"/>
  <c r="AL451" i="38"/>
  <c r="AK451" i="38"/>
  <c r="AI451" i="38"/>
  <c r="AH451" i="38"/>
  <c r="AG451" i="38"/>
  <c r="AE451" i="38"/>
  <c r="AD451" i="38"/>
  <c r="AC451" i="38"/>
  <c r="AA451" i="38"/>
  <c r="Z451" i="38"/>
  <c r="Y451" i="38"/>
  <c r="E451" i="38"/>
  <c r="D451" i="38"/>
  <c r="AM450" i="38"/>
  <c r="AL450" i="38"/>
  <c r="AK450" i="38"/>
  <c r="AI450" i="38"/>
  <c r="AH450" i="38"/>
  <c r="AG450" i="38"/>
  <c r="AE450" i="38"/>
  <c r="AD450" i="38"/>
  <c r="AC450" i="38"/>
  <c r="AA450" i="38"/>
  <c r="Z450" i="38"/>
  <c r="Y450" i="38"/>
  <c r="E450" i="38"/>
  <c r="D450" i="38"/>
  <c r="AM449" i="38"/>
  <c r="AL449" i="38"/>
  <c r="AK449" i="38"/>
  <c r="AI449" i="38"/>
  <c r="AH449" i="38"/>
  <c r="AG449" i="38"/>
  <c r="AE449" i="38"/>
  <c r="AD449" i="38"/>
  <c r="AC449" i="38"/>
  <c r="AA449" i="38"/>
  <c r="Z449" i="38"/>
  <c r="Y449" i="38"/>
  <c r="E449" i="38"/>
  <c r="D449" i="38"/>
  <c r="AM448" i="38"/>
  <c r="AL448" i="38"/>
  <c r="AK448" i="38"/>
  <c r="AI448" i="38"/>
  <c r="AH448" i="38"/>
  <c r="AG448" i="38"/>
  <c r="AE448" i="38"/>
  <c r="AD448" i="38"/>
  <c r="AC448" i="38"/>
  <c r="AA448" i="38"/>
  <c r="Z448" i="38"/>
  <c r="Y448" i="38"/>
  <c r="E448" i="38"/>
  <c r="D448" i="38"/>
  <c r="AM447" i="38"/>
  <c r="AL447" i="38"/>
  <c r="AK447" i="38"/>
  <c r="AI447" i="38"/>
  <c r="AH447" i="38"/>
  <c r="AG447" i="38"/>
  <c r="AE447" i="38"/>
  <c r="AD447" i="38"/>
  <c r="AC447" i="38"/>
  <c r="AA447" i="38"/>
  <c r="Z447" i="38"/>
  <c r="Y447" i="38"/>
  <c r="E447" i="38"/>
  <c r="D447" i="38"/>
  <c r="AM446" i="38"/>
  <c r="AL446" i="38"/>
  <c r="AK446" i="38"/>
  <c r="AI446" i="38"/>
  <c r="AH446" i="38"/>
  <c r="AG446" i="38"/>
  <c r="AE446" i="38"/>
  <c r="AD446" i="38"/>
  <c r="AC446" i="38"/>
  <c r="AA446" i="38"/>
  <c r="Z446" i="38"/>
  <c r="Y446" i="38"/>
  <c r="E446" i="38"/>
  <c r="D446" i="38"/>
  <c r="AM445" i="38"/>
  <c r="AL445" i="38"/>
  <c r="AK445" i="38"/>
  <c r="AI445" i="38"/>
  <c r="AH445" i="38"/>
  <c r="AG445" i="38"/>
  <c r="AE445" i="38"/>
  <c r="AD445" i="38"/>
  <c r="AC445" i="38"/>
  <c r="AA445" i="38"/>
  <c r="Z445" i="38"/>
  <c r="Y445" i="38"/>
  <c r="E445" i="38"/>
  <c r="D445" i="38"/>
  <c r="AM455" i="38"/>
  <c r="AL455" i="38"/>
  <c r="AK455" i="38"/>
  <c r="AI455" i="38"/>
  <c r="AH455" i="38"/>
  <c r="AG455" i="38"/>
  <c r="AE455" i="38"/>
  <c r="AD455" i="38"/>
  <c r="AC455" i="38"/>
  <c r="AA455" i="38"/>
  <c r="Z455" i="38"/>
  <c r="Y455" i="38"/>
  <c r="E455" i="38"/>
  <c r="D455" i="38"/>
  <c r="AM454" i="38"/>
  <c r="AL454" i="38"/>
  <c r="AK454" i="38"/>
  <c r="AI454" i="38"/>
  <c r="AH454" i="38"/>
  <c r="AG454" i="38"/>
  <c r="AE454" i="38"/>
  <c r="AD454" i="38"/>
  <c r="AC454" i="38"/>
  <c r="AA454" i="38"/>
  <c r="Z454" i="38"/>
  <c r="Y454" i="38"/>
  <c r="E454" i="38"/>
  <c r="D454" i="38"/>
  <c r="AM396" i="38"/>
  <c r="AL396" i="38"/>
  <c r="AK396" i="38"/>
  <c r="AI396" i="38"/>
  <c r="AH396" i="38"/>
  <c r="AG396" i="38"/>
  <c r="AE396" i="38"/>
  <c r="AD396" i="38"/>
  <c r="AC396" i="38"/>
  <c r="AA396" i="38"/>
  <c r="Z396" i="38"/>
  <c r="Y396" i="38"/>
  <c r="E396" i="38"/>
  <c r="D396" i="38"/>
  <c r="AM394" i="38"/>
  <c r="AL394" i="38"/>
  <c r="AK394" i="38"/>
  <c r="AI394" i="38"/>
  <c r="AH394" i="38"/>
  <c r="AG394" i="38"/>
  <c r="AE394" i="38"/>
  <c r="AD394" i="38"/>
  <c r="AC394" i="38"/>
  <c r="AA394" i="38"/>
  <c r="Z394" i="38"/>
  <c r="Y394" i="38"/>
  <c r="E394" i="38"/>
  <c r="D394" i="38"/>
  <c r="AM393" i="38"/>
  <c r="AL393" i="38"/>
  <c r="AK393" i="38"/>
  <c r="AI393" i="38"/>
  <c r="AH393" i="38"/>
  <c r="AG393" i="38"/>
  <c r="AE393" i="38"/>
  <c r="AD393" i="38"/>
  <c r="AC393" i="38"/>
  <c r="AA393" i="38"/>
  <c r="Z393" i="38"/>
  <c r="Y393" i="38"/>
  <c r="E393" i="38"/>
  <c r="D393" i="38"/>
  <c r="AM392" i="38"/>
  <c r="AL392" i="38"/>
  <c r="AK392" i="38"/>
  <c r="AI392" i="38"/>
  <c r="AH392" i="38"/>
  <c r="AG392" i="38"/>
  <c r="AE392" i="38"/>
  <c r="AD392" i="38"/>
  <c r="AC392" i="38"/>
  <c r="AA392" i="38"/>
  <c r="Z392" i="38"/>
  <c r="Y392" i="38"/>
  <c r="E392" i="38"/>
  <c r="D392" i="38"/>
  <c r="AM391" i="38"/>
  <c r="AK391" i="38"/>
  <c r="AI391" i="38"/>
  <c r="AH391" i="38"/>
  <c r="AG391" i="38"/>
  <c r="AE391" i="38"/>
  <c r="AD391" i="38"/>
  <c r="AC391" i="38"/>
  <c r="AA391" i="38"/>
  <c r="Z391" i="38"/>
  <c r="Y391" i="38"/>
  <c r="E391" i="38"/>
  <c r="D391" i="38"/>
  <c r="I383" i="38"/>
  <c r="G383" i="38"/>
  <c r="AM385" i="38"/>
  <c r="AL385" i="38"/>
  <c r="AK385" i="38"/>
  <c r="AI385" i="38"/>
  <c r="AH385" i="38"/>
  <c r="AE385" i="38"/>
  <c r="AD385" i="38"/>
  <c r="AC385" i="38"/>
  <c r="AA385" i="38"/>
  <c r="Z385" i="38"/>
  <c r="Y385" i="38"/>
  <c r="E385" i="38"/>
  <c r="D385" i="38"/>
  <c r="AM386" i="38"/>
  <c r="AL386" i="38"/>
  <c r="AK386" i="38"/>
  <c r="AI386" i="38"/>
  <c r="AH386" i="38"/>
  <c r="AG386" i="38"/>
  <c r="AE386" i="38"/>
  <c r="AD386" i="38"/>
  <c r="AC386" i="38"/>
  <c r="AA386" i="38"/>
  <c r="Z386" i="38"/>
  <c r="Y386" i="38"/>
  <c r="E386" i="38"/>
  <c r="D386" i="38"/>
  <c r="AM384" i="38"/>
  <c r="AL384" i="38"/>
  <c r="AK384" i="38"/>
  <c r="AI384" i="38"/>
  <c r="AH384" i="38"/>
  <c r="AG384" i="38"/>
  <c r="AE384" i="38"/>
  <c r="AD384" i="38"/>
  <c r="AC384" i="38"/>
  <c r="AA384" i="38"/>
  <c r="Z384" i="38"/>
  <c r="Y384" i="38"/>
  <c r="E384" i="38"/>
  <c r="D384" i="38"/>
  <c r="D387" i="38"/>
  <c r="E387" i="38"/>
  <c r="Y387" i="38"/>
  <c r="Z387" i="38"/>
  <c r="AA387" i="38"/>
  <c r="AC387" i="38"/>
  <c r="AD387" i="38"/>
  <c r="AE387" i="38"/>
  <c r="AG387" i="38"/>
  <c r="AH387" i="38"/>
  <c r="AI387" i="38"/>
  <c r="AK387" i="38"/>
  <c r="AL387" i="38"/>
  <c r="AM387" i="38"/>
  <c r="D388" i="38"/>
  <c r="E388" i="38"/>
  <c r="Y388" i="38"/>
  <c r="AA388" i="38"/>
  <c r="AC388" i="38"/>
  <c r="AD388" i="38"/>
  <c r="AE388" i="38"/>
  <c r="AG388" i="38"/>
  <c r="AH388" i="38"/>
  <c r="AI388" i="38"/>
  <c r="AK388" i="38"/>
  <c r="AL388" i="38"/>
  <c r="AM388" i="38"/>
  <c r="AM362" i="38"/>
  <c r="AL362" i="38"/>
  <c r="AK362" i="38"/>
  <c r="AI362" i="38"/>
  <c r="AH362" i="38"/>
  <c r="AG362" i="38"/>
  <c r="AE362" i="38"/>
  <c r="AD362" i="38"/>
  <c r="AC362" i="38"/>
  <c r="AA362" i="38"/>
  <c r="Z362" i="38"/>
  <c r="Y362" i="38"/>
  <c r="E362" i="38"/>
  <c r="D362" i="38"/>
  <c r="AM361" i="38"/>
  <c r="AL361" i="38"/>
  <c r="AK361" i="38"/>
  <c r="AI361" i="38"/>
  <c r="AH361" i="38"/>
  <c r="AG361" i="38"/>
  <c r="AE361" i="38"/>
  <c r="AD361" i="38"/>
  <c r="AC361" i="38"/>
  <c r="AA361" i="38"/>
  <c r="Z361" i="38"/>
  <c r="Y361" i="38"/>
  <c r="E361" i="38"/>
  <c r="D361" i="38"/>
  <c r="AM360" i="38"/>
  <c r="AL360" i="38"/>
  <c r="AK360" i="38"/>
  <c r="AI360" i="38"/>
  <c r="AH360" i="38"/>
  <c r="AG360" i="38"/>
  <c r="AE360" i="38"/>
  <c r="AD360" i="38"/>
  <c r="AC360" i="38"/>
  <c r="AA360" i="38"/>
  <c r="Z360" i="38"/>
  <c r="Y360" i="38"/>
  <c r="E360" i="38"/>
  <c r="D360" i="38"/>
  <c r="AM359" i="38"/>
  <c r="AL359" i="38"/>
  <c r="AK359" i="38"/>
  <c r="AI359" i="38"/>
  <c r="AH359" i="38"/>
  <c r="AG359" i="38"/>
  <c r="AE359" i="38"/>
  <c r="AD359" i="38"/>
  <c r="AC359" i="38"/>
  <c r="AA359" i="38"/>
  <c r="Y359" i="38"/>
  <c r="AM358" i="38"/>
  <c r="AL358" i="38"/>
  <c r="AK358" i="38"/>
  <c r="AI358" i="38"/>
  <c r="AH358" i="38"/>
  <c r="AG358" i="38"/>
  <c r="AE358" i="38"/>
  <c r="AD358" i="38"/>
  <c r="AC358" i="38"/>
  <c r="AA358" i="38"/>
  <c r="Z358" i="38"/>
  <c r="Y358" i="38"/>
  <c r="E358" i="38"/>
  <c r="D358" i="38"/>
  <c r="AM357" i="38"/>
  <c r="AK357" i="38"/>
  <c r="AI357" i="38"/>
  <c r="AH357" i="38"/>
  <c r="AG357" i="38"/>
  <c r="AE357" i="38"/>
  <c r="AD357" i="38"/>
  <c r="AC357" i="38"/>
  <c r="Y357" i="38"/>
  <c r="E357" i="38"/>
  <c r="D357" i="38"/>
  <c r="AM356" i="38"/>
  <c r="AL356" i="38"/>
  <c r="AK356" i="38"/>
  <c r="AI356" i="38"/>
  <c r="AH356" i="38"/>
  <c r="AG356" i="38"/>
  <c r="AE356" i="38"/>
  <c r="AD356" i="38"/>
  <c r="AC356" i="38"/>
  <c r="AA356" i="38"/>
  <c r="Z356" i="38"/>
  <c r="Y356" i="38"/>
  <c r="E356" i="38"/>
  <c r="D356" i="38"/>
  <c r="AM355" i="38"/>
  <c r="AL355" i="38"/>
  <c r="AK355" i="38"/>
  <c r="AI355" i="38"/>
  <c r="AH355" i="38"/>
  <c r="AG355" i="38"/>
  <c r="AE355" i="38"/>
  <c r="AD355" i="38"/>
  <c r="AC355" i="38"/>
  <c r="AA355" i="38"/>
  <c r="Z355" i="38"/>
  <c r="Y355" i="38"/>
  <c r="E355" i="38"/>
  <c r="D355" i="38"/>
  <c r="AM354" i="38"/>
  <c r="AL354" i="38"/>
  <c r="AK354" i="38"/>
  <c r="AI354" i="38"/>
  <c r="AH354" i="38"/>
  <c r="AG354" i="38"/>
  <c r="AE354" i="38"/>
  <c r="AD354" i="38"/>
  <c r="AC354" i="38"/>
  <c r="AA354" i="38"/>
  <c r="Z354" i="38"/>
  <c r="Y354" i="38"/>
  <c r="E354" i="38"/>
  <c r="D354" i="38"/>
  <c r="AM353" i="38"/>
  <c r="AL353" i="38"/>
  <c r="AK353" i="38"/>
  <c r="AI353" i="38"/>
  <c r="AH353" i="38"/>
  <c r="AG353" i="38"/>
  <c r="AE353" i="38"/>
  <c r="AD353" i="38"/>
  <c r="AC353" i="38"/>
  <c r="AA353" i="38"/>
  <c r="Z353" i="38"/>
  <c r="Y353" i="38"/>
  <c r="E353" i="38"/>
  <c r="D353" i="38"/>
  <c r="AM352" i="38"/>
  <c r="AL352" i="38"/>
  <c r="AK352" i="38"/>
  <c r="AI352" i="38"/>
  <c r="AH352" i="38"/>
  <c r="AG352" i="38"/>
  <c r="AE352" i="38"/>
  <c r="AD352" i="38"/>
  <c r="AC352" i="38"/>
  <c r="AA352" i="38"/>
  <c r="Z352" i="38"/>
  <c r="Y352" i="38"/>
  <c r="E352" i="38"/>
  <c r="D352" i="38"/>
  <c r="AM351" i="38"/>
  <c r="AL351" i="38"/>
  <c r="AK351" i="38"/>
  <c r="AI351" i="38"/>
  <c r="AH351" i="38"/>
  <c r="AG351" i="38"/>
  <c r="AE351" i="38"/>
  <c r="AD351" i="38"/>
  <c r="AC351" i="38"/>
  <c r="AA351" i="38"/>
  <c r="Z351" i="38"/>
  <c r="Y351" i="38"/>
  <c r="E351" i="38"/>
  <c r="D351" i="38"/>
  <c r="AM350" i="38"/>
  <c r="AK350" i="38"/>
  <c r="AI350" i="38"/>
  <c r="AH350" i="38"/>
  <c r="AE350" i="38"/>
  <c r="AD350" i="38"/>
  <c r="AC350" i="38"/>
  <c r="Z350" i="38"/>
  <c r="E350" i="38"/>
  <c r="D350" i="38"/>
  <c r="AM349" i="38"/>
  <c r="AL349" i="38"/>
  <c r="AK349" i="38"/>
  <c r="AI349" i="38"/>
  <c r="AH349" i="38"/>
  <c r="AG349" i="38"/>
  <c r="AE349" i="38"/>
  <c r="AD349" i="38"/>
  <c r="AC349" i="38"/>
  <c r="Z349" i="38"/>
  <c r="Y349" i="38"/>
  <c r="E349" i="38"/>
  <c r="D349" i="38"/>
  <c r="AL348" i="38"/>
  <c r="AK348" i="38"/>
  <c r="AI348" i="38"/>
  <c r="AH348" i="38"/>
  <c r="AG348" i="38"/>
  <c r="AE348" i="38"/>
  <c r="AD348" i="38"/>
  <c r="AC348" i="38"/>
  <c r="Y348" i="38"/>
  <c r="E348" i="38"/>
  <c r="D348" i="38"/>
  <c r="AM347" i="38"/>
  <c r="AL347" i="38"/>
  <c r="AK347" i="38"/>
  <c r="AI347" i="38"/>
  <c r="AH347" i="38"/>
  <c r="AG347" i="38"/>
  <c r="AE347" i="38"/>
  <c r="AD347" i="38"/>
  <c r="AC347" i="38"/>
  <c r="AA347" i="38"/>
  <c r="Z347" i="38"/>
  <c r="Y347" i="38"/>
  <c r="E347" i="38"/>
  <c r="D347" i="38"/>
  <c r="AM378" i="38"/>
  <c r="AL378" i="38"/>
  <c r="AK378" i="38"/>
  <c r="AI378" i="38"/>
  <c r="AH378" i="38"/>
  <c r="AG378" i="38"/>
  <c r="AE378" i="38"/>
  <c r="AD378" i="38"/>
  <c r="AC378" i="38"/>
  <c r="AA378" i="38"/>
  <c r="Y378" i="38"/>
  <c r="E378" i="38"/>
  <c r="D378" i="38"/>
  <c r="AM377" i="38"/>
  <c r="AL377" i="38"/>
  <c r="AK377" i="38"/>
  <c r="AI377" i="38"/>
  <c r="AH377" i="38"/>
  <c r="AG377" i="38"/>
  <c r="AE377" i="38"/>
  <c r="AD377" i="38"/>
  <c r="AC377" i="38"/>
  <c r="AA377" i="38"/>
  <c r="Z377" i="38"/>
  <c r="Y377" i="38"/>
  <c r="E377" i="38"/>
  <c r="D377" i="38"/>
  <c r="AM376" i="38"/>
  <c r="AL376" i="38"/>
  <c r="AK376" i="38"/>
  <c r="AI376" i="38"/>
  <c r="AH376" i="38"/>
  <c r="AG376" i="38"/>
  <c r="AE376" i="38"/>
  <c r="AD376" i="38"/>
  <c r="AC376" i="38"/>
  <c r="AA376" i="38"/>
  <c r="Z376" i="38"/>
  <c r="Y376" i="38"/>
  <c r="E376" i="38"/>
  <c r="D376" i="38"/>
  <c r="AM375" i="38"/>
  <c r="AL375" i="38"/>
  <c r="AK375" i="38"/>
  <c r="AI375" i="38"/>
  <c r="AH375" i="38"/>
  <c r="AG375" i="38"/>
  <c r="AE375" i="38"/>
  <c r="AD375" i="38"/>
  <c r="AC375" i="38"/>
  <c r="AA375" i="38"/>
  <c r="Z375" i="38"/>
  <c r="Y375" i="38"/>
  <c r="E375" i="38"/>
  <c r="D375" i="38"/>
  <c r="AM374" i="38"/>
  <c r="AL374" i="38"/>
  <c r="AK374" i="38"/>
  <c r="AI374" i="38"/>
  <c r="AH374" i="38"/>
  <c r="AG374" i="38"/>
  <c r="AE374" i="38"/>
  <c r="AD374" i="38"/>
  <c r="AC374" i="38"/>
  <c r="AA374" i="38"/>
  <c r="Z374" i="38"/>
  <c r="Y374" i="38"/>
  <c r="E374" i="38"/>
  <c r="D374" i="38"/>
  <c r="AM373" i="38"/>
  <c r="AL373" i="38"/>
  <c r="AK373" i="38"/>
  <c r="AI373" i="38"/>
  <c r="AH373" i="38"/>
  <c r="AG373" i="38"/>
  <c r="AE373" i="38"/>
  <c r="AD373" i="38"/>
  <c r="AC373" i="38"/>
  <c r="AA373" i="38"/>
  <c r="Z373" i="38"/>
  <c r="Y373" i="38"/>
  <c r="E373" i="38"/>
  <c r="D373" i="38"/>
  <c r="AM372" i="38"/>
  <c r="AL372" i="38"/>
  <c r="AK372" i="38"/>
  <c r="AI372" i="38"/>
  <c r="AH372" i="38"/>
  <c r="AG372" i="38"/>
  <c r="AE372" i="38"/>
  <c r="AD372" i="38"/>
  <c r="AC372" i="38"/>
  <c r="AA372" i="38"/>
  <c r="Z372" i="38"/>
  <c r="Y372" i="38"/>
  <c r="E372" i="38"/>
  <c r="D372" i="38"/>
  <c r="AM371" i="38"/>
  <c r="AL371" i="38"/>
  <c r="AK371" i="38"/>
  <c r="AI371" i="38"/>
  <c r="AH371" i="38"/>
  <c r="AG371" i="38"/>
  <c r="AE371" i="38"/>
  <c r="AD371" i="38"/>
  <c r="AC371" i="38"/>
  <c r="AA371" i="38"/>
  <c r="Z371" i="38"/>
  <c r="Y371" i="38"/>
  <c r="E371" i="38"/>
  <c r="D371" i="38"/>
  <c r="AM370" i="38"/>
  <c r="AL370" i="38"/>
  <c r="AK370" i="38"/>
  <c r="AI370" i="38"/>
  <c r="AH370" i="38"/>
  <c r="AG370" i="38"/>
  <c r="AE370" i="38"/>
  <c r="AD370" i="38"/>
  <c r="AC370" i="38"/>
  <c r="AA370" i="38"/>
  <c r="Z370" i="38"/>
  <c r="Y370" i="38"/>
  <c r="E370" i="38"/>
  <c r="D370" i="38"/>
  <c r="AM369" i="38"/>
  <c r="AL369" i="38"/>
  <c r="AK369" i="38"/>
  <c r="AI369" i="38"/>
  <c r="AH369" i="38"/>
  <c r="AG369" i="38"/>
  <c r="AE369" i="38"/>
  <c r="AD369" i="38"/>
  <c r="AC369" i="38"/>
  <c r="AA369" i="38"/>
  <c r="Z369" i="38"/>
  <c r="Y369" i="38"/>
  <c r="E369" i="38"/>
  <c r="D369" i="38"/>
  <c r="AM368" i="38"/>
  <c r="AL368" i="38"/>
  <c r="AK368" i="38"/>
  <c r="AI368" i="38"/>
  <c r="AH368" i="38"/>
  <c r="AG368" i="38"/>
  <c r="AE368" i="38"/>
  <c r="AD368" i="38"/>
  <c r="AC368" i="38"/>
  <c r="AA368" i="38"/>
  <c r="Z368" i="38"/>
  <c r="Y368" i="38"/>
  <c r="E368" i="38"/>
  <c r="D368" i="38"/>
  <c r="AM367" i="38"/>
  <c r="AL367" i="38"/>
  <c r="AK367" i="38"/>
  <c r="AI367" i="38"/>
  <c r="AH367" i="38"/>
  <c r="AG367" i="38"/>
  <c r="AE367" i="38"/>
  <c r="AD367" i="38"/>
  <c r="AC367" i="38"/>
  <c r="AA367" i="38"/>
  <c r="Z367" i="38"/>
  <c r="Y367" i="38"/>
  <c r="E367" i="38"/>
  <c r="D367" i="38"/>
  <c r="AM366" i="38"/>
  <c r="AL366" i="38"/>
  <c r="AK366" i="38"/>
  <c r="AI366" i="38"/>
  <c r="AH366" i="38"/>
  <c r="AG366" i="38"/>
  <c r="AE366" i="38"/>
  <c r="AD366" i="38"/>
  <c r="AC366" i="38"/>
  <c r="E366" i="38"/>
  <c r="D366" i="38"/>
  <c r="AM365" i="38"/>
  <c r="AL365" i="38"/>
  <c r="AK365" i="38"/>
  <c r="AI365" i="38"/>
  <c r="AH365" i="38"/>
  <c r="AG365" i="38"/>
  <c r="AE365" i="38"/>
  <c r="AD365" i="38"/>
  <c r="AC365" i="38"/>
  <c r="AA365" i="38"/>
  <c r="Z365" i="38"/>
  <c r="Y365" i="38"/>
  <c r="E365" i="38"/>
  <c r="D365" i="38"/>
  <c r="AM364" i="38"/>
  <c r="AL364" i="38"/>
  <c r="AK364" i="38"/>
  <c r="AI364" i="38"/>
  <c r="AH364" i="38"/>
  <c r="AG364" i="38"/>
  <c r="AE364" i="38"/>
  <c r="AD364" i="38"/>
  <c r="AC364" i="38"/>
  <c r="AA364" i="38"/>
  <c r="Z364" i="38"/>
  <c r="Y364" i="38"/>
  <c r="E364" i="38"/>
  <c r="D364" i="38"/>
  <c r="AM363" i="38"/>
  <c r="AL363" i="38"/>
  <c r="AK363" i="38"/>
  <c r="AI363" i="38"/>
  <c r="AH363" i="38"/>
  <c r="AG363" i="38"/>
  <c r="AE363" i="38"/>
  <c r="AD363" i="38"/>
  <c r="AC363" i="38"/>
  <c r="AA363" i="38"/>
  <c r="Z363" i="38"/>
  <c r="Y363" i="38"/>
  <c r="E363" i="38"/>
  <c r="D363" i="38"/>
  <c r="AM382" i="38"/>
  <c r="AL382" i="38"/>
  <c r="AK382" i="38"/>
  <c r="AI382" i="38"/>
  <c r="AH382" i="38"/>
  <c r="AG382" i="38"/>
  <c r="AE382" i="38"/>
  <c r="AD382" i="38"/>
  <c r="AC382" i="38"/>
  <c r="AA382" i="38"/>
  <c r="Y382" i="38"/>
  <c r="E382" i="38"/>
  <c r="D382" i="38"/>
  <c r="AM381" i="38"/>
  <c r="AL381" i="38"/>
  <c r="AK381" i="38"/>
  <c r="AI381" i="38"/>
  <c r="AH381" i="38"/>
  <c r="AG381" i="38"/>
  <c r="AE381" i="38"/>
  <c r="AD381" i="38"/>
  <c r="AC381" i="38"/>
  <c r="AA381" i="38"/>
  <c r="Z381" i="38"/>
  <c r="Y381" i="38"/>
  <c r="E381" i="38"/>
  <c r="D381" i="38"/>
  <c r="AM380" i="38"/>
  <c r="AL380" i="38"/>
  <c r="AK380" i="38"/>
  <c r="AI380" i="38"/>
  <c r="AH380" i="38"/>
  <c r="AG380" i="38"/>
  <c r="AE380" i="38"/>
  <c r="AD380" i="38"/>
  <c r="AC380" i="38"/>
  <c r="AA380" i="38"/>
  <c r="Z380" i="38"/>
  <c r="Y380" i="38"/>
  <c r="E380" i="38"/>
  <c r="D380" i="38"/>
  <c r="AM379" i="38"/>
  <c r="AL379" i="38"/>
  <c r="AK379" i="38"/>
  <c r="AI379" i="38"/>
  <c r="AH379" i="38"/>
  <c r="AG379" i="38"/>
  <c r="AE379" i="38"/>
  <c r="AD379" i="38"/>
  <c r="AC379" i="38"/>
  <c r="AA379" i="38"/>
  <c r="Z379" i="38"/>
  <c r="Y379" i="38"/>
  <c r="E379" i="38"/>
  <c r="D379" i="38"/>
  <c r="AM342" i="38"/>
  <c r="AL342" i="38"/>
  <c r="AK342" i="38"/>
  <c r="AI342" i="38"/>
  <c r="AH342" i="38"/>
  <c r="AG342" i="38"/>
  <c r="AE342" i="38"/>
  <c r="AD342" i="38"/>
  <c r="AC342" i="38"/>
  <c r="AA342" i="38"/>
  <c r="Z342" i="38"/>
  <c r="Y342" i="38"/>
  <c r="E342" i="38"/>
  <c r="D342" i="38"/>
  <c r="AM343" i="38"/>
  <c r="AL343" i="38"/>
  <c r="AK343" i="38"/>
  <c r="AI343" i="38"/>
  <c r="AH343" i="38"/>
  <c r="AG343" i="38"/>
  <c r="AE343" i="38"/>
  <c r="AD343" i="38"/>
  <c r="AC343" i="38"/>
  <c r="AA343" i="38"/>
  <c r="Z343" i="38"/>
  <c r="Y343" i="38"/>
  <c r="E343" i="38"/>
  <c r="D343" i="38"/>
  <c r="AM340" i="38"/>
  <c r="AL340" i="38"/>
  <c r="AK340" i="38"/>
  <c r="AI340" i="38"/>
  <c r="AH340" i="38"/>
  <c r="AG340" i="38"/>
  <c r="AE340" i="38"/>
  <c r="AD340" i="38"/>
  <c r="AC340" i="38"/>
  <c r="AA340" i="38"/>
  <c r="Z340" i="38"/>
  <c r="Y340" i="38"/>
  <c r="E340" i="38"/>
  <c r="D340" i="38"/>
  <c r="AM337" i="38"/>
  <c r="AL337" i="38"/>
  <c r="AK337" i="38"/>
  <c r="AI337" i="38"/>
  <c r="AH337" i="38"/>
  <c r="AG337" i="38"/>
  <c r="AE337" i="38"/>
  <c r="AD337" i="38"/>
  <c r="AC337" i="38"/>
  <c r="AA337" i="38"/>
  <c r="Z337" i="38"/>
  <c r="Y337" i="38"/>
  <c r="E337" i="38"/>
  <c r="D337" i="38"/>
  <c r="AM336" i="38"/>
  <c r="AL336" i="38"/>
  <c r="AK336" i="38"/>
  <c r="AI336" i="38"/>
  <c r="AH336" i="38"/>
  <c r="AG336" i="38"/>
  <c r="AE336" i="38"/>
  <c r="AD336" i="38"/>
  <c r="AC336" i="38"/>
  <c r="AA336" i="38"/>
  <c r="Y336" i="38"/>
  <c r="E336" i="38"/>
  <c r="D336" i="38"/>
  <c r="AM334" i="38"/>
  <c r="AL334" i="38"/>
  <c r="AK334" i="38"/>
  <c r="AI334" i="38"/>
  <c r="AH334" i="38"/>
  <c r="AG334" i="38"/>
  <c r="AE334" i="38"/>
  <c r="AD334" i="38"/>
  <c r="AC334" i="38"/>
  <c r="AA334" i="38"/>
  <c r="Z334" i="38"/>
  <c r="Y334" i="38"/>
  <c r="E334" i="38"/>
  <c r="D334" i="38"/>
  <c r="AM331" i="38"/>
  <c r="AL331" i="38"/>
  <c r="AK331" i="38"/>
  <c r="AI331" i="38"/>
  <c r="AH331" i="38"/>
  <c r="AG331" i="38"/>
  <c r="AE331" i="38"/>
  <c r="AD331" i="38"/>
  <c r="AC331" i="38"/>
  <c r="AA331" i="38"/>
  <c r="Z331" i="38"/>
  <c r="Y331" i="38"/>
  <c r="E331" i="38"/>
  <c r="D331" i="38"/>
  <c r="AM333" i="38"/>
  <c r="AL333" i="38"/>
  <c r="AK333" i="38"/>
  <c r="AI333" i="38"/>
  <c r="AH333" i="38"/>
  <c r="AG333" i="38"/>
  <c r="AE333" i="38"/>
  <c r="AD333" i="38"/>
  <c r="AC333" i="38"/>
  <c r="AA333" i="38"/>
  <c r="Z333" i="38"/>
  <c r="Y333" i="38"/>
  <c r="E333" i="38"/>
  <c r="D333" i="38"/>
  <c r="AM332" i="38"/>
  <c r="AL332" i="38"/>
  <c r="AK332" i="38"/>
  <c r="AI332" i="38"/>
  <c r="AH332" i="38"/>
  <c r="AG332" i="38"/>
  <c r="AE332" i="38"/>
  <c r="AD332" i="38"/>
  <c r="AC332" i="38"/>
  <c r="AA332" i="38"/>
  <c r="Z332" i="38"/>
  <c r="Y332" i="38"/>
  <c r="E332" i="38"/>
  <c r="D332" i="38"/>
  <c r="AM319" i="38"/>
  <c r="AL319" i="38"/>
  <c r="AK319" i="38"/>
  <c r="AI319" i="38"/>
  <c r="AH319" i="38"/>
  <c r="AG319" i="38"/>
  <c r="AE319" i="38"/>
  <c r="AD319" i="38"/>
  <c r="AC319" i="38"/>
  <c r="AA319" i="38"/>
  <c r="Z319" i="38"/>
  <c r="Y319" i="38"/>
  <c r="E319" i="38"/>
  <c r="D319" i="38"/>
  <c r="AM318" i="38"/>
  <c r="AL318" i="38"/>
  <c r="AK318" i="38"/>
  <c r="AI318" i="38"/>
  <c r="AH318" i="38"/>
  <c r="AG318" i="38"/>
  <c r="AE318" i="38"/>
  <c r="AD318" i="38"/>
  <c r="AC318" i="38"/>
  <c r="AA318" i="38"/>
  <c r="Z318" i="38"/>
  <c r="Y318" i="38"/>
  <c r="E318" i="38"/>
  <c r="D318" i="38"/>
  <c r="AM317" i="38"/>
  <c r="AL317" i="38"/>
  <c r="AK317" i="38"/>
  <c r="AI317" i="38"/>
  <c r="AH317" i="38"/>
  <c r="AG317" i="38"/>
  <c r="AE317" i="38"/>
  <c r="AD317" i="38"/>
  <c r="AC317" i="38"/>
  <c r="Z317" i="38"/>
  <c r="Y317" i="38"/>
  <c r="E317" i="38"/>
  <c r="D317" i="38"/>
  <c r="AM316" i="38"/>
  <c r="AL316" i="38"/>
  <c r="AK316" i="38"/>
  <c r="AI316" i="38"/>
  <c r="AH316" i="38"/>
  <c r="AG316" i="38"/>
  <c r="AE316" i="38"/>
  <c r="AD316" i="38"/>
  <c r="AC316" i="38"/>
  <c r="AA316" i="38"/>
  <c r="Z316" i="38"/>
  <c r="Y316" i="38"/>
  <c r="E316" i="38"/>
  <c r="D316" i="38"/>
  <c r="AM315" i="38"/>
  <c r="AL315" i="38"/>
  <c r="AK315" i="38"/>
  <c r="AI315" i="38"/>
  <c r="AH315" i="38"/>
  <c r="AG315" i="38"/>
  <c r="AE315" i="38"/>
  <c r="AD315" i="38"/>
  <c r="AC315" i="38"/>
  <c r="AA315" i="38"/>
  <c r="Y315" i="38"/>
  <c r="E315" i="38"/>
  <c r="D315" i="38"/>
  <c r="AM314" i="38"/>
  <c r="AL314" i="38"/>
  <c r="AK314" i="38"/>
  <c r="AI314" i="38"/>
  <c r="AH314" i="38"/>
  <c r="AG314" i="38"/>
  <c r="AE314" i="38"/>
  <c r="AD314" i="38"/>
  <c r="AC314" i="38"/>
  <c r="AA314" i="38"/>
  <c r="Z314" i="38"/>
  <c r="Y314" i="38"/>
  <c r="E314" i="38"/>
  <c r="D314" i="38"/>
  <c r="AM323" i="38"/>
  <c r="AL323" i="38"/>
  <c r="AK323" i="38"/>
  <c r="AI323" i="38"/>
  <c r="AH323" i="38"/>
  <c r="AG323" i="38"/>
  <c r="AE323" i="38"/>
  <c r="AD323" i="38"/>
  <c r="AC323" i="38"/>
  <c r="AA323" i="38"/>
  <c r="Z323" i="38"/>
  <c r="Y323" i="38"/>
  <c r="E323" i="38"/>
  <c r="D323" i="38"/>
  <c r="AM322" i="38"/>
  <c r="AL322" i="38"/>
  <c r="AK322" i="38"/>
  <c r="AI322" i="38"/>
  <c r="AH322" i="38"/>
  <c r="AG322" i="38"/>
  <c r="AE322" i="38"/>
  <c r="AD322" i="38"/>
  <c r="AC322" i="38"/>
  <c r="Z322" i="38"/>
  <c r="E322" i="38"/>
  <c r="D322" i="38"/>
  <c r="AM321" i="38"/>
  <c r="AL321" i="38"/>
  <c r="AK321" i="38"/>
  <c r="AI321" i="38"/>
  <c r="AH321" i="38"/>
  <c r="AG321" i="38"/>
  <c r="AE321" i="38"/>
  <c r="AD321" i="38"/>
  <c r="AC321" i="38"/>
  <c r="AA321" i="38"/>
  <c r="Z321" i="38"/>
  <c r="Y321" i="38"/>
  <c r="E321" i="38"/>
  <c r="D321" i="38"/>
  <c r="AM320" i="38"/>
  <c r="AL320" i="38"/>
  <c r="AK320" i="38"/>
  <c r="AI320" i="38"/>
  <c r="AH320" i="38"/>
  <c r="AG320" i="38"/>
  <c r="AE320" i="38"/>
  <c r="AD320" i="38"/>
  <c r="AC320" i="38"/>
  <c r="AA320" i="38"/>
  <c r="Y320" i="38"/>
  <c r="E320" i="38"/>
  <c r="D320" i="38"/>
  <c r="AM325" i="38"/>
  <c r="AL325" i="38"/>
  <c r="AK325" i="38"/>
  <c r="AI325" i="38"/>
  <c r="AH325" i="38"/>
  <c r="AG325" i="38"/>
  <c r="AE325" i="38"/>
  <c r="AD325" i="38"/>
  <c r="AC325" i="38"/>
  <c r="AA325" i="38"/>
  <c r="Z325" i="38"/>
  <c r="Y325" i="38"/>
  <c r="E325" i="38"/>
  <c r="D325" i="38"/>
  <c r="AM324" i="38"/>
  <c r="AL324" i="38"/>
  <c r="AK324" i="38"/>
  <c r="AI324" i="38"/>
  <c r="AH324" i="38"/>
  <c r="AG324" i="38"/>
  <c r="AE324" i="38"/>
  <c r="AD324" i="38"/>
  <c r="AC324" i="38"/>
  <c r="AA324" i="38"/>
  <c r="Z324" i="38"/>
  <c r="Y324" i="38"/>
  <c r="E324" i="38"/>
  <c r="D324" i="38"/>
  <c r="AM326" i="38"/>
  <c r="AL326" i="38"/>
  <c r="AK326" i="38"/>
  <c r="AI326" i="38"/>
  <c r="AH326" i="38"/>
  <c r="AG326" i="38"/>
  <c r="AE326" i="38"/>
  <c r="AD326" i="38"/>
  <c r="AC326" i="38"/>
  <c r="AA326" i="38"/>
  <c r="Z326" i="38"/>
  <c r="Y326" i="38"/>
  <c r="E326" i="38"/>
  <c r="D326" i="38"/>
  <c r="AM300" i="38"/>
  <c r="AL300" i="38"/>
  <c r="AK300" i="38"/>
  <c r="AI300" i="38"/>
  <c r="AH300" i="38"/>
  <c r="AG300" i="38"/>
  <c r="AE300" i="38"/>
  <c r="AD300" i="38"/>
  <c r="AC300" i="38"/>
  <c r="AA300" i="38"/>
  <c r="Z300" i="38"/>
  <c r="Y300" i="38"/>
  <c r="E300" i="38"/>
  <c r="D300" i="38"/>
  <c r="AM299" i="38"/>
  <c r="AL299" i="38"/>
  <c r="AK299" i="38"/>
  <c r="AI299" i="38"/>
  <c r="AH299" i="38"/>
  <c r="AG299" i="38"/>
  <c r="AE299" i="38"/>
  <c r="AD299" i="38"/>
  <c r="AC299" i="38"/>
  <c r="AA299" i="38"/>
  <c r="Y299" i="38"/>
  <c r="E299" i="38"/>
  <c r="D299" i="38"/>
  <c r="AM298" i="38"/>
  <c r="AL298" i="38"/>
  <c r="AK298" i="38"/>
  <c r="AI298" i="38"/>
  <c r="AH298" i="38"/>
  <c r="AG298" i="38"/>
  <c r="AE298" i="38"/>
  <c r="AD298" i="38"/>
  <c r="AC298" i="38"/>
  <c r="AA298" i="38"/>
  <c r="Z298" i="38"/>
  <c r="Y298" i="38"/>
  <c r="E298" i="38"/>
  <c r="D298" i="38"/>
  <c r="AM297" i="38"/>
  <c r="AL297" i="38"/>
  <c r="AK297" i="38"/>
  <c r="AI297" i="38"/>
  <c r="AH297" i="38"/>
  <c r="AG297" i="38"/>
  <c r="AE297" i="38"/>
  <c r="AD297" i="38"/>
  <c r="AC297" i="38"/>
  <c r="AA297" i="38"/>
  <c r="Z297" i="38"/>
  <c r="Y297" i="38"/>
  <c r="E297" i="38"/>
  <c r="D297" i="38"/>
  <c r="AM296" i="38"/>
  <c r="AL296" i="38"/>
  <c r="AK296" i="38"/>
  <c r="AI296" i="38"/>
  <c r="AH296" i="38"/>
  <c r="AG296" i="38"/>
  <c r="AE296" i="38"/>
  <c r="AD296" i="38"/>
  <c r="AC296" i="38"/>
  <c r="AA296" i="38"/>
  <c r="Z296" i="38"/>
  <c r="Y296" i="38"/>
  <c r="E296" i="38"/>
  <c r="D296" i="38"/>
  <c r="AM295" i="38"/>
  <c r="AL295" i="38"/>
  <c r="AK295" i="38"/>
  <c r="AI295" i="38"/>
  <c r="AH295" i="38"/>
  <c r="AG295" i="38"/>
  <c r="AE295" i="38"/>
  <c r="AD295" i="38"/>
  <c r="AC295" i="38"/>
  <c r="AA295" i="38"/>
  <c r="Z295" i="38"/>
  <c r="Y295" i="38"/>
  <c r="E295" i="38"/>
  <c r="D295" i="38"/>
  <c r="AM294" i="38"/>
  <c r="AL294" i="38"/>
  <c r="AK294" i="38"/>
  <c r="AI294" i="38"/>
  <c r="AH294" i="38"/>
  <c r="AG294" i="38"/>
  <c r="AE294" i="38"/>
  <c r="AD294" i="38"/>
  <c r="AC294" i="38"/>
  <c r="AA294" i="38"/>
  <c r="Y294" i="38"/>
  <c r="AM293" i="38"/>
  <c r="AL293" i="38"/>
  <c r="AK293" i="38"/>
  <c r="AI293" i="38"/>
  <c r="AH293" i="38"/>
  <c r="AG293" i="38"/>
  <c r="AE293" i="38"/>
  <c r="AD293" i="38"/>
  <c r="AC293" i="38"/>
  <c r="AA293" i="38"/>
  <c r="Z293" i="38"/>
  <c r="Y293" i="38"/>
  <c r="E293" i="38"/>
  <c r="D293" i="38"/>
  <c r="AM292" i="38"/>
  <c r="AL292" i="38"/>
  <c r="AK292" i="38"/>
  <c r="AI292" i="38"/>
  <c r="AH292" i="38"/>
  <c r="AG292" i="38"/>
  <c r="AE292" i="38"/>
  <c r="AD292" i="38"/>
  <c r="AC292" i="38"/>
  <c r="AA292" i="38"/>
  <c r="Y292" i="38"/>
  <c r="E292" i="38"/>
  <c r="D292" i="38"/>
  <c r="AM291" i="38"/>
  <c r="AL291" i="38"/>
  <c r="AK291" i="38"/>
  <c r="AI291" i="38"/>
  <c r="AH291" i="38"/>
  <c r="AG291" i="38"/>
  <c r="AE291" i="38"/>
  <c r="AD291" i="38"/>
  <c r="AC291" i="38"/>
  <c r="AA291" i="38"/>
  <c r="Z291" i="38"/>
  <c r="Y291" i="38"/>
  <c r="E291" i="38"/>
  <c r="D291" i="38"/>
  <c r="AM290" i="38"/>
  <c r="AL290" i="38"/>
  <c r="AK290" i="38"/>
  <c r="AI290" i="38"/>
  <c r="AH290" i="38"/>
  <c r="AG290" i="38"/>
  <c r="AE290" i="38"/>
  <c r="AD290" i="38"/>
  <c r="AC290" i="38"/>
  <c r="AA290" i="38"/>
  <c r="Z290" i="38"/>
  <c r="Y290" i="38"/>
  <c r="E290" i="38"/>
  <c r="D290" i="38"/>
  <c r="AM289" i="38"/>
  <c r="AL289" i="38"/>
  <c r="AK289" i="38"/>
  <c r="AI289" i="38"/>
  <c r="AH289" i="38"/>
  <c r="AG289" i="38"/>
  <c r="AE289" i="38"/>
  <c r="AD289" i="38"/>
  <c r="AC289" i="38"/>
  <c r="AA289" i="38"/>
  <c r="Z289" i="38"/>
  <c r="Y289" i="38"/>
  <c r="E289" i="38"/>
  <c r="D289" i="38"/>
  <c r="AM288" i="38"/>
  <c r="AL288" i="38"/>
  <c r="AK288" i="38"/>
  <c r="AI288" i="38"/>
  <c r="AH288" i="38"/>
  <c r="AG288" i="38"/>
  <c r="AE288" i="38"/>
  <c r="AD288" i="38"/>
  <c r="AC288" i="38"/>
  <c r="AA288" i="38"/>
  <c r="Z288" i="38"/>
  <c r="Y288" i="38"/>
  <c r="E288" i="38"/>
  <c r="D288" i="38"/>
  <c r="AM287" i="38"/>
  <c r="AL287" i="38"/>
  <c r="AK287" i="38"/>
  <c r="AI287" i="38"/>
  <c r="AH287" i="38"/>
  <c r="AG287" i="38"/>
  <c r="AE287" i="38"/>
  <c r="AD287" i="38"/>
  <c r="AC287" i="38"/>
  <c r="AA287" i="38"/>
  <c r="Z287" i="38"/>
  <c r="Y287" i="38"/>
  <c r="E287" i="38"/>
  <c r="D287" i="38"/>
  <c r="AM286" i="38"/>
  <c r="AL286" i="38"/>
  <c r="AK286" i="38"/>
  <c r="AI286" i="38"/>
  <c r="AH286" i="38"/>
  <c r="AG286" i="38"/>
  <c r="AE286" i="38"/>
  <c r="AD286" i="38"/>
  <c r="AC286" i="38"/>
  <c r="AA286" i="38"/>
  <c r="Z286" i="38"/>
  <c r="Y286" i="38"/>
  <c r="E286" i="38"/>
  <c r="D286" i="38"/>
  <c r="AM285" i="38"/>
  <c r="AL285" i="38"/>
  <c r="AK285" i="38"/>
  <c r="AI285" i="38"/>
  <c r="AH285" i="38"/>
  <c r="AG285" i="38"/>
  <c r="AE285" i="38"/>
  <c r="AD285" i="38"/>
  <c r="AC285" i="38"/>
  <c r="AA285" i="38"/>
  <c r="Z285" i="38"/>
  <c r="Y285" i="38"/>
  <c r="E285" i="38"/>
  <c r="D285" i="38"/>
  <c r="AM284" i="38"/>
  <c r="AL284" i="38"/>
  <c r="AK284" i="38"/>
  <c r="AI284" i="38"/>
  <c r="AH284" i="38"/>
  <c r="AG284" i="38"/>
  <c r="AE284" i="38"/>
  <c r="AD284" i="38"/>
  <c r="AC284" i="38"/>
  <c r="AA284" i="38"/>
  <c r="Z284" i="38"/>
  <c r="Y284" i="38"/>
  <c r="E284" i="38"/>
  <c r="D284" i="38"/>
  <c r="AM283" i="38"/>
  <c r="AL283" i="38"/>
  <c r="AK283" i="38"/>
  <c r="AI283" i="38"/>
  <c r="AH283" i="38"/>
  <c r="AG283" i="38"/>
  <c r="AE283" i="38"/>
  <c r="AD283" i="38"/>
  <c r="AC283" i="38"/>
  <c r="AA283" i="38"/>
  <c r="Z283" i="38"/>
  <c r="Y283" i="38"/>
  <c r="E283" i="38"/>
  <c r="D283" i="38"/>
  <c r="AM282" i="38"/>
  <c r="AL282" i="38"/>
  <c r="AK282" i="38"/>
  <c r="AI282" i="38"/>
  <c r="AH282" i="38"/>
  <c r="AG282" i="38"/>
  <c r="AE282" i="38"/>
  <c r="AD282" i="38"/>
  <c r="AC282" i="38"/>
  <c r="AA282" i="38"/>
  <c r="Z282" i="38"/>
  <c r="Y282" i="38"/>
  <c r="E282" i="38"/>
  <c r="D282" i="38"/>
  <c r="AM281" i="38"/>
  <c r="AL281" i="38"/>
  <c r="AK281" i="38"/>
  <c r="AI281" i="38"/>
  <c r="AH281" i="38"/>
  <c r="AG281" i="38"/>
  <c r="AE281" i="38"/>
  <c r="AD281" i="38"/>
  <c r="AC281" i="38"/>
  <c r="AA281" i="38"/>
  <c r="Z281" i="38"/>
  <c r="Y281" i="38"/>
  <c r="E281" i="38"/>
  <c r="D281" i="38"/>
  <c r="AM280" i="38"/>
  <c r="AL280" i="38"/>
  <c r="AK280" i="38"/>
  <c r="AI280" i="38"/>
  <c r="AH280" i="38"/>
  <c r="AG280" i="38"/>
  <c r="AE280" i="38"/>
  <c r="AD280" i="38"/>
  <c r="AC280" i="38"/>
  <c r="AA280" i="38"/>
  <c r="Z280" i="38"/>
  <c r="Y280" i="38"/>
  <c r="E280" i="38"/>
  <c r="D280" i="38"/>
  <c r="AM279" i="38"/>
  <c r="AL279" i="38"/>
  <c r="AK279" i="38"/>
  <c r="AI279" i="38"/>
  <c r="AH279" i="38"/>
  <c r="AG279" i="38"/>
  <c r="AE279" i="38"/>
  <c r="AD279" i="38"/>
  <c r="AC279" i="38"/>
  <c r="AA279" i="38"/>
  <c r="Z279" i="38"/>
  <c r="Y279" i="38"/>
  <c r="E279" i="38"/>
  <c r="D279" i="38"/>
  <c r="AM278" i="38"/>
  <c r="AL278" i="38"/>
  <c r="AK278" i="38"/>
  <c r="AI278" i="38"/>
  <c r="AH278" i="38"/>
  <c r="AG278" i="38"/>
  <c r="AE278" i="38"/>
  <c r="AD278" i="38"/>
  <c r="AC278" i="38"/>
  <c r="AA278" i="38"/>
  <c r="Z278" i="38"/>
  <c r="Y278" i="38"/>
  <c r="E278" i="38"/>
  <c r="D278" i="38"/>
  <c r="AM277" i="38"/>
  <c r="AL277" i="38"/>
  <c r="AK277" i="38"/>
  <c r="AI277" i="38"/>
  <c r="AH277" i="38"/>
  <c r="AG277" i="38"/>
  <c r="AE277" i="38"/>
  <c r="AD277" i="38"/>
  <c r="AC277" i="38"/>
  <c r="AA277" i="38"/>
  <c r="Z277" i="38"/>
  <c r="Y277" i="38"/>
  <c r="E277" i="38"/>
  <c r="D277" i="38"/>
  <c r="AM276" i="38"/>
  <c r="AL276" i="38"/>
  <c r="AK276" i="38"/>
  <c r="AI276" i="38"/>
  <c r="AH276" i="38"/>
  <c r="AG276" i="38"/>
  <c r="AE276" i="38"/>
  <c r="AD276" i="38"/>
  <c r="AC276" i="38"/>
  <c r="AA276" i="38"/>
  <c r="Z276" i="38"/>
  <c r="Y276" i="38"/>
  <c r="E276" i="38"/>
  <c r="D276" i="38"/>
  <c r="AM275" i="38"/>
  <c r="AL275" i="38"/>
  <c r="AK275" i="38"/>
  <c r="AI275" i="38"/>
  <c r="AH275" i="38"/>
  <c r="AG275" i="38"/>
  <c r="AE275" i="38"/>
  <c r="AD275" i="38"/>
  <c r="AC275" i="38"/>
  <c r="AA275" i="38"/>
  <c r="Z275" i="38"/>
  <c r="Y275" i="38"/>
  <c r="E275" i="38"/>
  <c r="D275" i="38"/>
  <c r="AM274" i="38"/>
  <c r="AL274" i="38"/>
  <c r="AK274" i="38"/>
  <c r="AI274" i="38"/>
  <c r="AH274" i="38"/>
  <c r="AG274" i="38"/>
  <c r="AE274" i="38"/>
  <c r="AD274" i="38"/>
  <c r="AC274" i="38"/>
  <c r="AA274" i="38"/>
  <c r="Z274" i="38"/>
  <c r="Y274" i="38"/>
  <c r="E274" i="38"/>
  <c r="D274" i="38"/>
  <c r="AM273" i="38"/>
  <c r="AL273" i="38"/>
  <c r="AK273" i="38"/>
  <c r="AI273" i="38"/>
  <c r="AH273" i="38"/>
  <c r="AG273" i="38"/>
  <c r="AE273" i="38"/>
  <c r="AD273" i="38"/>
  <c r="AC273" i="38"/>
  <c r="AA273" i="38"/>
  <c r="Z273" i="38"/>
  <c r="Y273" i="38"/>
  <c r="E273" i="38"/>
  <c r="D273" i="38"/>
  <c r="AM272" i="38"/>
  <c r="AL272" i="38"/>
  <c r="AK272" i="38"/>
  <c r="AI272" i="38"/>
  <c r="AH272" i="38"/>
  <c r="AG272" i="38"/>
  <c r="AE272" i="38"/>
  <c r="AD272" i="38"/>
  <c r="AC272" i="38"/>
  <c r="AA272" i="38"/>
  <c r="Z272" i="38"/>
  <c r="Y272" i="38"/>
  <c r="E272" i="38"/>
  <c r="D272" i="38"/>
  <c r="AM271" i="38"/>
  <c r="AL271" i="38"/>
  <c r="AK271" i="38"/>
  <c r="AI271" i="38"/>
  <c r="AH271" i="38"/>
  <c r="AG271" i="38"/>
  <c r="AE271" i="38"/>
  <c r="AD271" i="38"/>
  <c r="AC271" i="38"/>
  <c r="AA271" i="38"/>
  <c r="Y271" i="38"/>
  <c r="E271" i="38"/>
  <c r="D271" i="38"/>
  <c r="AM270" i="38"/>
  <c r="AL270" i="38"/>
  <c r="AK270" i="38"/>
  <c r="AI270" i="38"/>
  <c r="AH270" i="38"/>
  <c r="AG270" i="38"/>
  <c r="AE270" i="38"/>
  <c r="AD270" i="38"/>
  <c r="AC270" i="38"/>
  <c r="AA270" i="38"/>
  <c r="Z270" i="38"/>
  <c r="Y270" i="38"/>
  <c r="E270" i="38"/>
  <c r="D270" i="38"/>
  <c r="AM269" i="38"/>
  <c r="AL269" i="38"/>
  <c r="AK269" i="38"/>
  <c r="AI269" i="38"/>
  <c r="AH269" i="38"/>
  <c r="AG269" i="38"/>
  <c r="AE269" i="38"/>
  <c r="AD269" i="38"/>
  <c r="AC269" i="38"/>
  <c r="AA269" i="38"/>
  <c r="Z269" i="38"/>
  <c r="Y269" i="38"/>
  <c r="E269" i="38"/>
  <c r="D269" i="38"/>
  <c r="AM311" i="38"/>
  <c r="AL311" i="38"/>
  <c r="AK311" i="38"/>
  <c r="AI311" i="38"/>
  <c r="AH311" i="38"/>
  <c r="AG311" i="38"/>
  <c r="AE311" i="38"/>
  <c r="AD311" i="38"/>
  <c r="AC311" i="38"/>
  <c r="AA311" i="38"/>
  <c r="Z311" i="38"/>
  <c r="Y311" i="38"/>
  <c r="E311" i="38"/>
  <c r="D311" i="38"/>
  <c r="AM310" i="38"/>
  <c r="AL310" i="38"/>
  <c r="AK310" i="38"/>
  <c r="AI310" i="38"/>
  <c r="AH310" i="38"/>
  <c r="AG310" i="38"/>
  <c r="AE310" i="38"/>
  <c r="AD310" i="38"/>
  <c r="AC310" i="38"/>
  <c r="AA310" i="38"/>
  <c r="Z310" i="38"/>
  <c r="Y310" i="38"/>
  <c r="E310" i="38"/>
  <c r="D310" i="38"/>
  <c r="AM309" i="38"/>
  <c r="AL309" i="38"/>
  <c r="AK309" i="38"/>
  <c r="AI309" i="38"/>
  <c r="AH309" i="38"/>
  <c r="AG309" i="38"/>
  <c r="AE309" i="38"/>
  <c r="AD309" i="38"/>
  <c r="AC309" i="38"/>
  <c r="AA309" i="38"/>
  <c r="Y309" i="38"/>
  <c r="E309" i="38"/>
  <c r="D309" i="38"/>
  <c r="AM308" i="38"/>
  <c r="AL308" i="38"/>
  <c r="AK308" i="38"/>
  <c r="AI308" i="38"/>
  <c r="AH308" i="38"/>
  <c r="AG308" i="38"/>
  <c r="AE308" i="38"/>
  <c r="AD308" i="38"/>
  <c r="AC308" i="38"/>
  <c r="AA308" i="38"/>
  <c r="Z308" i="38"/>
  <c r="Y308" i="38"/>
  <c r="E308" i="38"/>
  <c r="D308" i="38"/>
  <c r="AM307" i="38"/>
  <c r="AL307" i="38"/>
  <c r="AK307" i="38"/>
  <c r="AI307" i="38"/>
  <c r="AH307" i="38"/>
  <c r="AG307" i="38"/>
  <c r="AE307" i="38"/>
  <c r="AD307" i="38"/>
  <c r="AC307" i="38"/>
  <c r="AA307" i="38"/>
  <c r="Z307" i="38"/>
  <c r="Y307" i="38"/>
  <c r="E307" i="38"/>
  <c r="D307" i="38"/>
  <c r="AM306" i="38"/>
  <c r="AL306" i="38"/>
  <c r="AK306" i="38"/>
  <c r="AI306" i="38"/>
  <c r="AH306" i="38"/>
  <c r="AG306" i="38"/>
  <c r="AE306" i="38"/>
  <c r="AD306" i="38"/>
  <c r="AC306" i="38"/>
  <c r="AA306" i="38"/>
  <c r="Z306" i="38"/>
  <c r="Y306" i="38"/>
  <c r="E306" i="38"/>
  <c r="D306" i="38"/>
  <c r="AM305" i="38"/>
  <c r="AL305" i="38"/>
  <c r="AK305" i="38"/>
  <c r="AI305" i="38"/>
  <c r="AH305" i="38"/>
  <c r="AG305" i="38"/>
  <c r="AE305" i="38"/>
  <c r="AD305" i="38"/>
  <c r="AC305" i="38"/>
  <c r="AA305" i="38"/>
  <c r="Z305" i="38"/>
  <c r="Y305" i="38"/>
  <c r="E305" i="38"/>
  <c r="D305" i="38"/>
  <c r="AM304" i="38"/>
  <c r="AL304" i="38"/>
  <c r="AK304" i="38"/>
  <c r="AI304" i="38"/>
  <c r="AH304" i="38"/>
  <c r="AG304" i="38"/>
  <c r="AE304" i="38"/>
  <c r="AD304" i="38"/>
  <c r="AC304" i="38"/>
  <c r="AA304" i="38"/>
  <c r="Z304" i="38"/>
  <c r="Y304" i="38"/>
  <c r="E304" i="38"/>
  <c r="D304" i="38"/>
  <c r="AM303" i="38"/>
  <c r="AL303" i="38"/>
  <c r="AK303" i="38"/>
  <c r="AI303" i="38"/>
  <c r="AH303" i="38"/>
  <c r="AG303" i="38"/>
  <c r="AE303" i="38"/>
  <c r="AD303" i="38"/>
  <c r="AC303" i="38"/>
  <c r="AA303" i="38"/>
  <c r="Z303" i="38"/>
  <c r="Y303" i="38"/>
  <c r="E303" i="38"/>
  <c r="D303" i="38"/>
  <c r="AM302" i="38"/>
  <c r="AL302" i="38"/>
  <c r="AK302" i="38"/>
  <c r="AI302" i="38"/>
  <c r="AH302" i="38"/>
  <c r="AG302" i="38"/>
  <c r="AE302" i="38"/>
  <c r="AD302" i="38"/>
  <c r="AC302" i="38"/>
  <c r="AA302" i="38"/>
  <c r="Z302" i="38"/>
  <c r="Y302" i="38"/>
  <c r="E302" i="38"/>
  <c r="D302" i="38"/>
  <c r="AM301" i="38"/>
  <c r="AL301" i="38"/>
  <c r="AK301" i="38"/>
  <c r="AI301" i="38"/>
  <c r="AH301" i="38"/>
  <c r="AG301" i="38"/>
  <c r="AE301" i="38"/>
  <c r="AD301" i="38"/>
  <c r="AC301" i="38"/>
  <c r="AA301" i="38"/>
  <c r="Z301" i="38"/>
  <c r="Y301" i="38"/>
  <c r="E301" i="38"/>
  <c r="D301" i="38"/>
  <c r="I260" i="38"/>
  <c r="G260" i="38"/>
  <c r="AM263" i="38"/>
  <c r="AL263" i="38"/>
  <c r="AK263" i="38"/>
  <c r="AI263" i="38"/>
  <c r="AH263" i="38"/>
  <c r="AG263" i="38"/>
  <c r="AE263" i="38"/>
  <c r="AD263" i="38"/>
  <c r="AC263" i="38"/>
  <c r="AA263" i="38"/>
  <c r="Z263" i="38"/>
  <c r="Y263" i="38"/>
  <c r="E263" i="38"/>
  <c r="D263" i="38"/>
  <c r="AM262" i="38"/>
  <c r="AL262" i="38"/>
  <c r="AK262" i="38"/>
  <c r="AI262" i="38"/>
  <c r="AH262" i="38"/>
  <c r="AG262" i="38"/>
  <c r="AE262" i="38"/>
  <c r="AD262" i="38"/>
  <c r="AC262" i="38"/>
  <c r="AA262" i="38"/>
  <c r="Z262" i="38"/>
  <c r="Y262" i="38"/>
  <c r="E262" i="38"/>
  <c r="D262" i="38"/>
  <c r="AM261" i="38"/>
  <c r="AL261" i="38"/>
  <c r="AK261" i="38"/>
  <c r="AI261" i="38"/>
  <c r="AH261" i="38"/>
  <c r="AG261" i="38"/>
  <c r="AE261" i="38"/>
  <c r="AD261" i="38"/>
  <c r="AC261" i="38"/>
  <c r="AA261" i="38"/>
  <c r="Y261" i="38"/>
  <c r="E261" i="38"/>
  <c r="D261" i="38"/>
  <c r="AM266" i="38"/>
  <c r="AL266" i="38"/>
  <c r="AK266" i="38"/>
  <c r="AI266" i="38"/>
  <c r="AH266" i="38"/>
  <c r="AG266" i="38"/>
  <c r="AE266" i="38"/>
  <c r="AD266" i="38"/>
  <c r="AC266" i="38"/>
  <c r="AA266" i="38"/>
  <c r="Z266" i="38"/>
  <c r="Y266" i="38"/>
  <c r="E266" i="38"/>
  <c r="D266" i="38"/>
  <c r="AM265" i="38"/>
  <c r="AL265" i="38"/>
  <c r="AK265" i="38"/>
  <c r="AI265" i="38"/>
  <c r="AH265" i="38"/>
  <c r="AG265" i="38"/>
  <c r="AE265" i="38"/>
  <c r="AD265" i="38"/>
  <c r="AC265" i="38"/>
  <c r="AA265" i="38"/>
  <c r="Z265" i="38"/>
  <c r="Y265" i="38"/>
  <c r="E265" i="38"/>
  <c r="D265" i="38"/>
  <c r="AM264" i="38"/>
  <c r="AL264" i="38"/>
  <c r="AK264" i="38"/>
  <c r="AI264" i="38"/>
  <c r="AH264" i="38"/>
  <c r="AG264" i="38"/>
  <c r="AE264" i="38"/>
  <c r="AD264" i="38"/>
  <c r="AC264" i="38"/>
  <c r="AA264" i="38"/>
  <c r="Z264" i="38"/>
  <c r="Y264" i="38"/>
  <c r="E264" i="38"/>
  <c r="D264" i="38"/>
  <c r="AM232" i="38"/>
  <c r="AL232" i="38"/>
  <c r="AK232" i="38"/>
  <c r="AI232" i="38"/>
  <c r="AH232" i="38"/>
  <c r="AG232" i="38"/>
  <c r="AE232" i="38"/>
  <c r="AD232" i="38"/>
  <c r="AC232" i="38"/>
  <c r="AA232" i="38"/>
  <c r="Z232" i="38"/>
  <c r="Y232" i="38"/>
  <c r="AM231" i="38"/>
  <c r="AL231" i="38"/>
  <c r="AK231" i="38"/>
  <c r="AI231" i="38"/>
  <c r="AH231" i="38"/>
  <c r="AG231" i="38"/>
  <c r="AE231" i="38"/>
  <c r="AD231" i="38"/>
  <c r="AC231" i="38"/>
  <c r="AA231" i="38"/>
  <c r="Z231" i="38"/>
  <c r="Y231" i="38"/>
  <c r="AM233" i="38"/>
  <c r="AL233" i="38"/>
  <c r="AK233" i="38"/>
  <c r="AI233" i="38"/>
  <c r="AH233" i="38"/>
  <c r="AG233" i="38"/>
  <c r="AE233" i="38"/>
  <c r="AD233" i="38"/>
  <c r="AC233" i="38"/>
  <c r="AA233" i="38"/>
  <c r="Z233" i="38"/>
  <c r="Y233" i="38"/>
  <c r="AM253" i="38"/>
  <c r="AL253" i="38"/>
  <c r="AK253" i="38"/>
  <c r="AI253" i="38"/>
  <c r="AH253" i="38"/>
  <c r="AG253" i="38"/>
  <c r="AE253" i="38"/>
  <c r="AD253" i="38"/>
  <c r="AC253" i="38"/>
  <c r="AA253" i="38"/>
  <c r="Z253" i="38"/>
  <c r="Y253" i="38"/>
  <c r="E253" i="38"/>
  <c r="D253" i="38"/>
  <c r="AM252" i="38"/>
  <c r="AL252" i="38"/>
  <c r="AK252" i="38"/>
  <c r="AI252" i="38"/>
  <c r="AH252" i="38"/>
  <c r="AG252" i="38"/>
  <c r="AE252" i="38"/>
  <c r="AD252" i="38"/>
  <c r="AC252" i="38"/>
  <c r="AA252" i="38"/>
  <c r="Z252" i="38"/>
  <c r="Y252" i="38"/>
  <c r="E252" i="38"/>
  <c r="D252" i="38"/>
  <c r="AM251" i="38"/>
  <c r="AL251" i="38"/>
  <c r="AK251" i="38"/>
  <c r="AI251" i="38"/>
  <c r="AH251" i="38"/>
  <c r="AG251" i="38"/>
  <c r="AE251" i="38"/>
  <c r="AD251" i="38"/>
  <c r="AC251" i="38"/>
  <c r="AA251" i="38"/>
  <c r="Z251" i="38"/>
  <c r="Y251" i="38"/>
  <c r="E251" i="38"/>
  <c r="D251" i="38"/>
  <c r="AM250" i="38"/>
  <c r="AL250" i="38"/>
  <c r="AK250" i="38"/>
  <c r="AI250" i="38"/>
  <c r="AH250" i="38"/>
  <c r="AG250" i="38"/>
  <c r="AE250" i="38"/>
  <c r="AD250" i="38"/>
  <c r="AC250" i="38"/>
  <c r="AA250" i="38"/>
  <c r="Z250" i="38"/>
  <c r="Y250" i="38"/>
  <c r="E250" i="38"/>
  <c r="D250" i="38"/>
  <c r="AM249" i="38"/>
  <c r="AL249" i="38"/>
  <c r="AK249" i="38"/>
  <c r="AI249" i="38"/>
  <c r="AH249" i="38"/>
  <c r="AG249" i="38"/>
  <c r="AE249" i="38"/>
  <c r="AD249" i="38"/>
  <c r="AC249" i="38"/>
  <c r="AA249" i="38"/>
  <c r="Z249" i="38"/>
  <c r="Y249" i="38"/>
  <c r="E249" i="38"/>
  <c r="D249" i="38"/>
  <c r="AM248" i="38"/>
  <c r="AL248" i="38"/>
  <c r="AK248" i="38"/>
  <c r="AI248" i="38"/>
  <c r="AH248" i="38"/>
  <c r="AG248" i="38"/>
  <c r="AE248" i="38"/>
  <c r="AD248" i="38"/>
  <c r="AC248" i="38"/>
  <c r="AA248" i="38"/>
  <c r="Y248" i="38"/>
  <c r="E248" i="38"/>
  <c r="D248" i="38"/>
  <c r="AM247" i="38"/>
  <c r="AL247" i="38"/>
  <c r="AK247" i="38"/>
  <c r="AI247" i="38"/>
  <c r="AH247" i="38"/>
  <c r="AG247" i="38"/>
  <c r="AE247" i="38"/>
  <c r="AD247" i="38"/>
  <c r="AC247" i="38"/>
  <c r="AA247" i="38"/>
  <c r="Z247" i="38"/>
  <c r="Y247" i="38"/>
  <c r="E247" i="38"/>
  <c r="D247" i="38"/>
  <c r="AM246" i="38"/>
  <c r="AL246" i="38"/>
  <c r="AK246" i="38"/>
  <c r="AI246" i="38"/>
  <c r="AH246" i="38"/>
  <c r="AG246" i="38"/>
  <c r="AE246" i="38"/>
  <c r="AD246" i="38"/>
  <c r="AC246" i="38"/>
  <c r="AA246" i="38"/>
  <c r="Z246" i="38"/>
  <c r="Y246" i="38"/>
  <c r="E246" i="38"/>
  <c r="D246" i="38"/>
  <c r="AM245" i="38"/>
  <c r="AL245" i="38"/>
  <c r="AK245" i="38"/>
  <c r="AI245" i="38"/>
  <c r="AH245" i="38"/>
  <c r="AG245" i="38"/>
  <c r="AE245" i="38"/>
  <c r="AD245" i="38"/>
  <c r="AC245" i="38"/>
  <c r="AA245" i="38"/>
  <c r="Z245" i="38"/>
  <c r="Y245" i="38"/>
  <c r="E245" i="38"/>
  <c r="D245" i="38"/>
  <c r="AM259" i="38"/>
  <c r="AL259" i="38"/>
  <c r="AK259" i="38"/>
  <c r="AI259" i="38"/>
  <c r="AH259" i="38"/>
  <c r="AG259" i="38"/>
  <c r="AE259" i="38"/>
  <c r="AD259" i="38"/>
  <c r="AC259" i="38"/>
  <c r="AA259" i="38"/>
  <c r="Z259" i="38"/>
  <c r="Y259" i="38"/>
  <c r="E259" i="38"/>
  <c r="D259" i="38"/>
  <c r="AM258" i="38"/>
  <c r="AL258" i="38"/>
  <c r="AK258" i="38"/>
  <c r="AI258" i="38"/>
  <c r="AH258" i="38"/>
  <c r="AG258" i="38"/>
  <c r="AE258" i="38"/>
  <c r="AD258" i="38"/>
  <c r="AC258" i="38"/>
  <c r="AA258" i="38"/>
  <c r="Z258" i="38"/>
  <c r="Y258" i="38"/>
  <c r="E258" i="38"/>
  <c r="D258" i="38"/>
  <c r="AM257" i="38"/>
  <c r="AL257" i="38"/>
  <c r="AK257" i="38"/>
  <c r="AI257" i="38"/>
  <c r="AH257" i="38"/>
  <c r="AG257" i="38"/>
  <c r="AE257" i="38"/>
  <c r="AD257" i="38"/>
  <c r="AC257" i="38"/>
  <c r="AA257" i="38"/>
  <c r="Z257" i="38"/>
  <c r="Y257" i="38"/>
  <c r="E257" i="38"/>
  <c r="D257" i="38"/>
  <c r="AM256" i="38"/>
  <c r="AL256" i="38"/>
  <c r="AK256" i="38"/>
  <c r="AI256" i="38"/>
  <c r="AH256" i="38"/>
  <c r="AG256" i="38"/>
  <c r="AE256" i="38"/>
  <c r="AD256" i="38"/>
  <c r="AC256" i="38"/>
  <c r="AA256" i="38"/>
  <c r="Z256" i="38"/>
  <c r="Y256" i="38"/>
  <c r="E256" i="38"/>
  <c r="D256" i="38"/>
  <c r="AM255" i="38"/>
  <c r="AL255" i="38"/>
  <c r="AK255" i="38"/>
  <c r="AI255" i="38"/>
  <c r="AH255" i="38"/>
  <c r="AG255" i="38"/>
  <c r="AE255" i="38"/>
  <c r="AD255" i="38"/>
  <c r="AC255" i="38"/>
  <c r="AA255" i="38"/>
  <c r="Z255" i="38"/>
  <c r="Y255" i="38"/>
  <c r="E255" i="38"/>
  <c r="D255" i="38"/>
  <c r="AM254" i="38"/>
  <c r="AL254" i="38"/>
  <c r="AK254" i="38"/>
  <c r="AI254" i="38"/>
  <c r="AH254" i="38"/>
  <c r="AG254" i="38"/>
  <c r="AE254" i="38"/>
  <c r="AD254" i="38"/>
  <c r="AC254" i="38"/>
  <c r="AA254" i="38"/>
  <c r="Z254" i="38"/>
  <c r="Y254" i="38"/>
  <c r="E254" i="38"/>
  <c r="D254" i="38"/>
  <c r="I235" i="38"/>
  <c r="G235" i="38"/>
  <c r="AM239" i="38"/>
  <c r="AL239" i="38"/>
  <c r="AK239" i="38"/>
  <c r="AI239" i="38"/>
  <c r="AH239" i="38"/>
  <c r="AG239" i="38"/>
  <c r="AE239" i="38"/>
  <c r="AD239" i="38"/>
  <c r="AC239" i="38"/>
  <c r="AA239" i="38"/>
  <c r="Y239" i="38"/>
  <c r="E239" i="38"/>
  <c r="D239" i="38"/>
  <c r="AM238" i="38"/>
  <c r="AL238" i="38"/>
  <c r="AK238" i="38"/>
  <c r="AI238" i="38"/>
  <c r="AH238" i="38"/>
  <c r="AG238" i="38"/>
  <c r="AE238" i="38"/>
  <c r="AD238" i="38"/>
  <c r="AC238" i="38"/>
  <c r="AA238" i="38"/>
  <c r="Z238" i="38"/>
  <c r="Y238" i="38"/>
  <c r="E238" i="38"/>
  <c r="D238" i="38"/>
  <c r="AM237" i="38"/>
  <c r="AL237" i="38"/>
  <c r="AK237" i="38"/>
  <c r="AI237" i="38"/>
  <c r="AH237" i="38"/>
  <c r="AG237" i="38"/>
  <c r="AE237" i="38"/>
  <c r="AD237" i="38"/>
  <c r="AC237" i="38"/>
  <c r="AA237" i="38"/>
  <c r="Z237" i="38"/>
  <c r="Y237" i="38"/>
  <c r="E237" i="38"/>
  <c r="D237" i="38"/>
  <c r="AM236" i="38"/>
  <c r="AL236" i="38"/>
  <c r="AK236" i="38"/>
  <c r="AI236" i="38"/>
  <c r="AH236" i="38"/>
  <c r="AG236" i="38"/>
  <c r="AE236" i="38"/>
  <c r="AD236" i="38"/>
  <c r="AC236" i="38"/>
  <c r="AA236" i="38"/>
  <c r="Z236" i="38"/>
  <c r="Y236" i="38"/>
  <c r="E236" i="38"/>
  <c r="D236" i="38"/>
  <c r="AM241" i="38"/>
  <c r="AL241" i="38"/>
  <c r="AK241" i="38"/>
  <c r="AI241" i="38"/>
  <c r="AH241" i="38"/>
  <c r="AG241" i="38"/>
  <c r="AE241" i="38"/>
  <c r="AD241" i="38"/>
  <c r="AC241" i="38"/>
  <c r="AA241" i="38"/>
  <c r="Z241" i="38"/>
  <c r="Y241" i="38"/>
  <c r="E241" i="38"/>
  <c r="D241" i="38"/>
  <c r="AM240" i="38"/>
  <c r="AL240" i="38"/>
  <c r="AK240" i="38"/>
  <c r="AI240" i="38"/>
  <c r="AH240" i="38"/>
  <c r="AG240" i="38"/>
  <c r="AE240" i="38"/>
  <c r="AD240" i="38"/>
  <c r="AC240" i="38"/>
  <c r="AA240" i="38"/>
  <c r="Z240" i="38"/>
  <c r="Y240" i="38"/>
  <c r="E240" i="38"/>
  <c r="D240" i="38"/>
  <c r="AM242" i="38"/>
  <c r="AL242" i="38"/>
  <c r="AK242" i="38"/>
  <c r="AI242" i="38"/>
  <c r="AH242" i="38"/>
  <c r="AG242" i="38"/>
  <c r="AE242" i="38"/>
  <c r="AD242" i="38"/>
  <c r="AC242" i="38"/>
  <c r="AA242" i="38"/>
  <c r="Z242" i="38"/>
  <c r="Y242" i="38"/>
  <c r="E242" i="38"/>
  <c r="D242" i="38"/>
  <c r="AM226" i="38"/>
  <c r="AL226" i="38"/>
  <c r="AK226" i="38"/>
  <c r="AI226" i="38"/>
  <c r="AH226" i="38"/>
  <c r="AG226" i="38"/>
  <c r="AE226" i="38"/>
  <c r="AD226" i="38"/>
  <c r="AC226" i="38"/>
  <c r="AA226" i="38"/>
  <c r="Z226" i="38"/>
  <c r="Y226" i="38"/>
  <c r="AM225" i="38"/>
  <c r="AL225" i="38"/>
  <c r="AK225" i="38"/>
  <c r="AI225" i="38"/>
  <c r="AH225" i="38"/>
  <c r="AG225" i="38"/>
  <c r="AE225" i="38"/>
  <c r="AD225" i="38"/>
  <c r="AA225" i="38"/>
  <c r="Y225" i="38"/>
  <c r="AM230" i="38"/>
  <c r="AL230" i="38"/>
  <c r="AK230" i="38"/>
  <c r="AI230" i="38"/>
  <c r="AH230" i="38"/>
  <c r="AG230" i="38"/>
  <c r="AE230" i="38"/>
  <c r="AD230" i="38"/>
  <c r="AC230" i="38"/>
  <c r="AA230" i="38"/>
  <c r="Z230" i="38"/>
  <c r="Y230" i="38"/>
  <c r="AM229" i="38"/>
  <c r="AL229" i="38"/>
  <c r="AK229" i="38"/>
  <c r="AI229" i="38"/>
  <c r="AH229" i="38"/>
  <c r="AG229" i="38"/>
  <c r="AE229" i="38"/>
  <c r="AD229" i="38"/>
  <c r="AC229" i="38"/>
  <c r="AA229" i="38"/>
  <c r="Z229" i="38"/>
  <c r="Y229" i="38"/>
  <c r="AM228" i="38"/>
  <c r="AL228" i="38"/>
  <c r="AK228" i="38"/>
  <c r="AI228" i="38"/>
  <c r="AH228" i="38"/>
  <c r="AG228" i="38"/>
  <c r="AE228" i="38"/>
  <c r="AD228" i="38"/>
  <c r="AC228" i="38"/>
  <c r="AA228" i="38"/>
  <c r="Z228" i="38"/>
  <c r="Y228" i="38"/>
  <c r="AM227" i="38"/>
  <c r="AL227" i="38"/>
  <c r="AK227" i="38"/>
  <c r="AI227" i="38"/>
  <c r="AH227" i="38"/>
  <c r="AG227" i="38"/>
  <c r="AE227" i="38"/>
  <c r="AD227" i="38"/>
  <c r="AC227" i="38"/>
  <c r="AA227" i="38"/>
  <c r="Z227" i="38"/>
  <c r="Y227" i="38"/>
  <c r="I214" i="38"/>
  <c r="G214" i="38"/>
  <c r="AM217" i="38"/>
  <c r="AL217" i="38"/>
  <c r="AK217" i="38"/>
  <c r="AI217" i="38"/>
  <c r="AH217" i="38"/>
  <c r="AG217" i="38"/>
  <c r="AE217" i="38"/>
  <c r="AD217" i="38"/>
  <c r="AC217" i="38"/>
  <c r="AA217" i="38"/>
  <c r="Z217" i="38"/>
  <c r="Y217" i="38"/>
  <c r="AM216" i="38"/>
  <c r="AL216" i="38"/>
  <c r="AK216" i="38"/>
  <c r="AI216" i="38"/>
  <c r="AH216" i="38"/>
  <c r="AG216" i="38"/>
  <c r="AE216" i="38"/>
  <c r="AD216" i="38"/>
  <c r="AC216" i="38"/>
  <c r="AA216" i="38"/>
  <c r="Y216" i="38"/>
  <c r="AM215" i="38"/>
  <c r="AL215" i="38"/>
  <c r="AK215" i="38"/>
  <c r="AI215" i="38"/>
  <c r="AH215" i="38"/>
  <c r="AG215" i="38"/>
  <c r="AE215" i="38"/>
  <c r="AD215" i="38"/>
  <c r="AC215" i="38"/>
  <c r="AA215" i="38"/>
  <c r="Z215" i="38"/>
  <c r="Y215" i="38"/>
  <c r="E215" i="38"/>
  <c r="D215" i="38"/>
  <c r="AM219" i="38"/>
  <c r="AL219" i="38"/>
  <c r="AK219" i="38"/>
  <c r="AI219" i="38"/>
  <c r="AH219" i="38"/>
  <c r="AG219" i="38"/>
  <c r="AE219" i="38"/>
  <c r="AD219" i="38"/>
  <c r="AC219" i="38"/>
  <c r="AA219" i="38"/>
  <c r="Z219" i="38"/>
  <c r="Y219" i="38"/>
  <c r="AM218" i="38"/>
  <c r="AL218" i="38"/>
  <c r="AK218" i="38"/>
  <c r="AI218" i="38"/>
  <c r="AH218" i="38"/>
  <c r="AG218" i="38"/>
  <c r="AE218" i="38"/>
  <c r="AD218" i="38"/>
  <c r="AC218" i="38"/>
  <c r="AA218" i="38"/>
  <c r="Z218" i="38"/>
  <c r="Y218" i="38"/>
  <c r="AM220" i="38"/>
  <c r="AL220" i="38"/>
  <c r="AK220" i="38"/>
  <c r="AI220" i="38"/>
  <c r="AH220" i="38"/>
  <c r="AG220" i="38"/>
  <c r="AE220" i="38"/>
  <c r="AD220" i="38"/>
  <c r="AC220" i="38"/>
  <c r="AA220" i="38"/>
  <c r="Z220" i="38"/>
  <c r="Y220" i="38"/>
  <c r="I207" i="38"/>
  <c r="G207" i="38"/>
  <c r="AM209" i="38"/>
  <c r="AL209" i="38"/>
  <c r="AK209" i="38"/>
  <c r="AI209" i="38"/>
  <c r="AH209" i="38"/>
  <c r="AG209" i="38"/>
  <c r="AE209" i="38"/>
  <c r="AD209" i="38"/>
  <c r="AC209" i="38"/>
  <c r="AA209" i="38"/>
  <c r="Z209" i="38"/>
  <c r="Y209" i="38"/>
  <c r="Y210" i="38"/>
  <c r="Z210" i="38"/>
  <c r="AA210" i="38"/>
  <c r="AC210" i="38"/>
  <c r="AD210" i="38"/>
  <c r="AE210" i="38"/>
  <c r="AG210" i="38"/>
  <c r="AH210" i="38"/>
  <c r="AI210" i="38"/>
  <c r="AK210" i="38"/>
  <c r="AL210" i="38"/>
  <c r="AM210" i="38"/>
  <c r="AM211" i="38"/>
  <c r="AL211" i="38"/>
  <c r="AK211" i="38"/>
  <c r="AI211" i="38"/>
  <c r="AH211" i="38"/>
  <c r="AG211" i="38"/>
  <c r="AE211" i="38"/>
  <c r="AD211" i="38"/>
  <c r="AC211" i="38"/>
  <c r="AA211" i="38"/>
  <c r="Y211" i="38"/>
  <c r="AM208" i="38"/>
  <c r="AL208" i="38"/>
  <c r="AK208" i="38"/>
  <c r="AI208" i="38"/>
  <c r="AH208" i="38"/>
  <c r="AG208" i="38"/>
  <c r="AE208" i="38"/>
  <c r="AD208" i="38"/>
  <c r="AC208" i="38"/>
  <c r="AA208" i="38"/>
  <c r="Z208" i="38"/>
  <c r="Y208" i="38"/>
  <c r="E208" i="38"/>
  <c r="D208" i="38"/>
  <c r="AM212" i="38"/>
  <c r="AL212" i="38"/>
  <c r="AK212" i="38"/>
  <c r="AI212" i="38"/>
  <c r="AH212" i="38"/>
  <c r="AG212" i="38"/>
  <c r="AE212" i="38"/>
  <c r="AD212" i="38"/>
  <c r="AC212" i="38"/>
  <c r="AA212" i="38"/>
  <c r="Z212" i="38"/>
  <c r="Y212" i="38"/>
  <c r="AM204" i="38"/>
  <c r="AL204" i="38"/>
  <c r="AK204" i="38"/>
  <c r="AI204" i="38"/>
  <c r="AH204" i="38"/>
  <c r="AG204" i="38"/>
  <c r="AE204" i="38"/>
  <c r="AD204" i="38"/>
  <c r="AC204" i="38"/>
  <c r="AA204" i="38"/>
  <c r="Z204" i="38"/>
  <c r="Y204" i="38"/>
  <c r="AM203" i="38"/>
  <c r="AL203" i="38"/>
  <c r="AK203" i="38"/>
  <c r="AI203" i="38"/>
  <c r="AH203" i="38"/>
  <c r="AG203" i="38"/>
  <c r="AE203" i="38"/>
  <c r="AD203" i="38"/>
  <c r="AC203" i="38"/>
  <c r="AA203" i="38"/>
  <c r="Z203" i="38"/>
  <c r="Y203" i="38"/>
  <c r="AM202" i="38"/>
  <c r="AL202" i="38"/>
  <c r="AK202" i="38"/>
  <c r="AI202" i="38"/>
  <c r="AH202" i="38"/>
  <c r="AG202" i="38"/>
  <c r="AE202" i="38"/>
  <c r="AD202" i="38"/>
  <c r="AC202" i="38"/>
  <c r="AA202" i="38"/>
  <c r="Z202" i="38"/>
  <c r="Y202" i="38"/>
  <c r="AM201" i="38"/>
  <c r="AL201" i="38"/>
  <c r="AK201" i="38"/>
  <c r="AI201" i="38"/>
  <c r="AH201" i="38"/>
  <c r="AG201" i="38"/>
  <c r="AE201" i="38"/>
  <c r="AD201" i="38"/>
  <c r="AC201" i="38"/>
  <c r="AA201" i="38"/>
  <c r="Z201" i="38"/>
  <c r="Y201" i="38"/>
  <c r="AM205" i="38"/>
  <c r="AL205" i="38"/>
  <c r="AK205" i="38"/>
  <c r="AI205" i="38"/>
  <c r="AH205" i="38"/>
  <c r="AG205" i="38"/>
  <c r="AE205" i="38"/>
  <c r="AD205" i="38"/>
  <c r="AC205" i="38"/>
  <c r="AA205" i="38"/>
  <c r="Z205" i="38"/>
  <c r="Y205" i="38"/>
  <c r="I191" i="38"/>
  <c r="G191" i="38"/>
  <c r="AM193" i="38"/>
  <c r="AL193" i="38"/>
  <c r="AK193" i="38"/>
  <c r="AI193" i="38"/>
  <c r="AH193" i="38"/>
  <c r="AG193" i="38"/>
  <c r="AE193" i="38"/>
  <c r="AD193" i="38"/>
  <c r="AC193" i="38"/>
  <c r="AA193" i="38"/>
  <c r="Z193" i="38"/>
  <c r="Y193" i="38"/>
  <c r="AM194" i="38"/>
  <c r="AL194" i="38"/>
  <c r="AK194" i="38"/>
  <c r="AI194" i="38"/>
  <c r="AH194" i="38"/>
  <c r="AG194" i="38"/>
  <c r="AE194" i="38"/>
  <c r="AD194" i="38"/>
  <c r="AC194" i="38"/>
  <c r="AA194" i="38"/>
  <c r="Z194" i="38"/>
  <c r="Y194" i="38"/>
  <c r="AM192" i="38"/>
  <c r="AL192" i="38"/>
  <c r="AK192" i="38"/>
  <c r="AI192" i="38"/>
  <c r="AH192" i="38"/>
  <c r="AG192" i="38"/>
  <c r="AE192" i="38"/>
  <c r="AD192" i="38"/>
  <c r="AC192" i="38"/>
  <c r="AA192" i="38"/>
  <c r="Z192" i="38"/>
  <c r="Y192" i="38"/>
  <c r="E192" i="38"/>
  <c r="D192" i="38"/>
  <c r="D191" i="38" s="1"/>
  <c r="AM196" i="38"/>
  <c r="AL196" i="38"/>
  <c r="AK196" i="38"/>
  <c r="AI196" i="38"/>
  <c r="AH196" i="38"/>
  <c r="AG196" i="38"/>
  <c r="AE196" i="38"/>
  <c r="AD196" i="38"/>
  <c r="AC196" i="38"/>
  <c r="AA196" i="38"/>
  <c r="Y196" i="38"/>
  <c r="AM195" i="38"/>
  <c r="AL195" i="38"/>
  <c r="AK195" i="38"/>
  <c r="AI195" i="38"/>
  <c r="AH195" i="38"/>
  <c r="AG195" i="38"/>
  <c r="AE195" i="38"/>
  <c r="AD195" i="38"/>
  <c r="AC195" i="38"/>
  <c r="AA195" i="38"/>
  <c r="Z195" i="38"/>
  <c r="Y195" i="38"/>
  <c r="AM197" i="38"/>
  <c r="AL197" i="38"/>
  <c r="AK197" i="38"/>
  <c r="AI197" i="38"/>
  <c r="AH197" i="38"/>
  <c r="AG197" i="38"/>
  <c r="AE197" i="38"/>
  <c r="AD197" i="38"/>
  <c r="AC197" i="38"/>
  <c r="AA197" i="38"/>
  <c r="Z197" i="38"/>
  <c r="Y197" i="38"/>
  <c r="AM185" i="38"/>
  <c r="AL185" i="38"/>
  <c r="AK185" i="38"/>
  <c r="AI185" i="38"/>
  <c r="AH185" i="38"/>
  <c r="AG185" i="38"/>
  <c r="AE185" i="38"/>
  <c r="AD185" i="38"/>
  <c r="AC185" i="38"/>
  <c r="AA185" i="38"/>
  <c r="Z185" i="38"/>
  <c r="Y185" i="38"/>
  <c r="AM184" i="38"/>
  <c r="AL184" i="38"/>
  <c r="AK184" i="38"/>
  <c r="AI184" i="38"/>
  <c r="AH184" i="38"/>
  <c r="AG184" i="38"/>
  <c r="AE184" i="38"/>
  <c r="AD184" i="38"/>
  <c r="AC184" i="38"/>
  <c r="AA184" i="38"/>
  <c r="Z184" i="38"/>
  <c r="Y184" i="38"/>
  <c r="AM183" i="38"/>
  <c r="AL183" i="38"/>
  <c r="AK183" i="38"/>
  <c r="AI183" i="38"/>
  <c r="AH183" i="38"/>
  <c r="AG183" i="38"/>
  <c r="AE183" i="38"/>
  <c r="AD183" i="38"/>
  <c r="AC183" i="38"/>
  <c r="AA183" i="38"/>
  <c r="Z183" i="38"/>
  <c r="Y183" i="38"/>
  <c r="AM182" i="38"/>
  <c r="AL182" i="38"/>
  <c r="AK182" i="38"/>
  <c r="AI182" i="38"/>
  <c r="AH182" i="38"/>
  <c r="AG182" i="38"/>
  <c r="AE182" i="38"/>
  <c r="AD182" i="38"/>
  <c r="AC182" i="38"/>
  <c r="AA182" i="38"/>
  <c r="Z182" i="38"/>
  <c r="Y182" i="38"/>
  <c r="AM181" i="38"/>
  <c r="AL181" i="38"/>
  <c r="AK181" i="38"/>
  <c r="AI181" i="38"/>
  <c r="AH181" i="38"/>
  <c r="AG181" i="38"/>
  <c r="AE181" i="38"/>
  <c r="AD181" i="38"/>
  <c r="AC181" i="38"/>
  <c r="AA181" i="38"/>
  <c r="Z181" i="38"/>
  <c r="Y181" i="38"/>
  <c r="AM180" i="38"/>
  <c r="AL180" i="38"/>
  <c r="AK180" i="38"/>
  <c r="AI180" i="38"/>
  <c r="AH180" i="38"/>
  <c r="AG180" i="38"/>
  <c r="AE180" i="38"/>
  <c r="AD180" i="38"/>
  <c r="AC180" i="38"/>
  <c r="AA180" i="38"/>
  <c r="Z180" i="38"/>
  <c r="Y180" i="38"/>
  <c r="AM179" i="38"/>
  <c r="AL179" i="38"/>
  <c r="AK179" i="38"/>
  <c r="AI179" i="38"/>
  <c r="AH179" i="38"/>
  <c r="AG179" i="38"/>
  <c r="AE179" i="38"/>
  <c r="AD179" i="38"/>
  <c r="AC179" i="38"/>
  <c r="AA179" i="38"/>
  <c r="Z179" i="38"/>
  <c r="Y179" i="38"/>
  <c r="AM178" i="38"/>
  <c r="AL178" i="38"/>
  <c r="AK178" i="38"/>
  <c r="AI178" i="38"/>
  <c r="AH178" i="38"/>
  <c r="AG178" i="38"/>
  <c r="AE178" i="38"/>
  <c r="AD178" i="38"/>
  <c r="AC178" i="38"/>
  <c r="AA178" i="38"/>
  <c r="Z178" i="38"/>
  <c r="Y178" i="38"/>
  <c r="AM177" i="38"/>
  <c r="AL177" i="38"/>
  <c r="AK177" i="38"/>
  <c r="AI177" i="38"/>
  <c r="AH177" i="38"/>
  <c r="AG177" i="38"/>
  <c r="AE177" i="38"/>
  <c r="AD177" i="38"/>
  <c r="AC177" i="38"/>
  <c r="AA177" i="38"/>
  <c r="Y177" i="38"/>
  <c r="AM176" i="38"/>
  <c r="AL176" i="38"/>
  <c r="AK176" i="38"/>
  <c r="AI176" i="38"/>
  <c r="AH176" i="38"/>
  <c r="AG176" i="38"/>
  <c r="AE176" i="38"/>
  <c r="AD176" i="38"/>
  <c r="AC176" i="38"/>
  <c r="AA176" i="38"/>
  <c r="Z176" i="38"/>
  <c r="Y176" i="38"/>
  <c r="AM175" i="38"/>
  <c r="AL175" i="38"/>
  <c r="AK175" i="38"/>
  <c r="AI175" i="38"/>
  <c r="AH175" i="38"/>
  <c r="AG175" i="38"/>
  <c r="AE175" i="38"/>
  <c r="AD175" i="38"/>
  <c r="AC175" i="38"/>
  <c r="AA175" i="38"/>
  <c r="Z175" i="38"/>
  <c r="Y175" i="38"/>
  <c r="AM174" i="38"/>
  <c r="AL174" i="38"/>
  <c r="AK174" i="38"/>
  <c r="AI174" i="38"/>
  <c r="AH174" i="38"/>
  <c r="AG174" i="38"/>
  <c r="AE174" i="38"/>
  <c r="AD174" i="38"/>
  <c r="AC174" i="38"/>
  <c r="AA174" i="38"/>
  <c r="Z174" i="38"/>
  <c r="Y174" i="38"/>
  <c r="AM173" i="38"/>
  <c r="AL173" i="38"/>
  <c r="AK173" i="38"/>
  <c r="AI173" i="38"/>
  <c r="AH173" i="38"/>
  <c r="AG173" i="38"/>
  <c r="AE173" i="38"/>
  <c r="AD173" i="38"/>
  <c r="AC173" i="38"/>
  <c r="AA173" i="38"/>
  <c r="Z173" i="38"/>
  <c r="Y173" i="38"/>
  <c r="AM172" i="38"/>
  <c r="AL172" i="38"/>
  <c r="AK172" i="38"/>
  <c r="AI172" i="38"/>
  <c r="AH172" i="38"/>
  <c r="AG172" i="38"/>
  <c r="AE172" i="38"/>
  <c r="AD172" i="38"/>
  <c r="AC172" i="38"/>
  <c r="AA172" i="38"/>
  <c r="Z172" i="38"/>
  <c r="Y172" i="38"/>
  <c r="AM171" i="38"/>
  <c r="AL171" i="38"/>
  <c r="AK171" i="38"/>
  <c r="AI171" i="38"/>
  <c r="AH171" i="38"/>
  <c r="AG171" i="38"/>
  <c r="AE171" i="38"/>
  <c r="AD171" i="38"/>
  <c r="AC171" i="38"/>
  <c r="AA171" i="38"/>
  <c r="Y171" i="38"/>
  <c r="AM170" i="38"/>
  <c r="AL170" i="38"/>
  <c r="AK170" i="38"/>
  <c r="AI170" i="38"/>
  <c r="AH170" i="38"/>
  <c r="AG170" i="38"/>
  <c r="AE170" i="38"/>
  <c r="AD170" i="38"/>
  <c r="AC170" i="38"/>
  <c r="AA170" i="38"/>
  <c r="Z170" i="38"/>
  <c r="Y170" i="38"/>
  <c r="AM189" i="38"/>
  <c r="AL189" i="38"/>
  <c r="AK189" i="38"/>
  <c r="AI189" i="38"/>
  <c r="AH189" i="38"/>
  <c r="AG189" i="38"/>
  <c r="AE189" i="38"/>
  <c r="AD189" i="38"/>
  <c r="AC189" i="38"/>
  <c r="AA189" i="38"/>
  <c r="Z189" i="38"/>
  <c r="Y189" i="38"/>
  <c r="AM188" i="38"/>
  <c r="AL188" i="38"/>
  <c r="AK188" i="38"/>
  <c r="AI188" i="38"/>
  <c r="AH188" i="38"/>
  <c r="AG188" i="38"/>
  <c r="AE188" i="38"/>
  <c r="AD188" i="38"/>
  <c r="AC188" i="38"/>
  <c r="AA188" i="38"/>
  <c r="Z188" i="38"/>
  <c r="Y188" i="38"/>
  <c r="AM187" i="38"/>
  <c r="AL187" i="38"/>
  <c r="AK187" i="38"/>
  <c r="AI187" i="38"/>
  <c r="AH187" i="38"/>
  <c r="AG187" i="38"/>
  <c r="AE187" i="38"/>
  <c r="AD187" i="38"/>
  <c r="AC187" i="38"/>
  <c r="AA187" i="38"/>
  <c r="Z187" i="38"/>
  <c r="Y187" i="38"/>
  <c r="AM186" i="38"/>
  <c r="AL186" i="38"/>
  <c r="AK186" i="38"/>
  <c r="AI186" i="38"/>
  <c r="AH186" i="38"/>
  <c r="AG186" i="38"/>
  <c r="AE186" i="38"/>
  <c r="AD186" i="38"/>
  <c r="AC186" i="38"/>
  <c r="AA186" i="38"/>
  <c r="Z186" i="38"/>
  <c r="Y186" i="38"/>
  <c r="AM166" i="38"/>
  <c r="AL166" i="38"/>
  <c r="AK166" i="38"/>
  <c r="AI166" i="38"/>
  <c r="AH166" i="38"/>
  <c r="AG166" i="38"/>
  <c r="AE166" i="38"/>
  <c r="AD166" i="38"/>
  <c r="AC166" i="38"/>
  <c r="AA166" i="38"/>
  <c r="Z166" i="38"/>
  <c r="Y166" i="38"/>
  <c r="AM167" i="38"/>
  <c r="AL167" i="38"/>
  <c r="AK167" i="38"/>
  <c r="AI167" i="38"/>
  <c r="AH167" i="38"/>
  <c r="AG167" i="38"/>
  <c r="AE167" i="38"/>
  <c r="AD167" i="38"/>
  <c r="AC167" i="38"/>
  <c r="AA167" i="38"/>
  <c r="Z167" i="38"/>
  <c r="Y167" i="38"/>
  <c r="AM168" i="38"/>
  <c r="AL168" i="38"/>
  <c r="AK168" i="38"/>
  <c r="AI168" i="38"/>
  <c r="AH168" i="38"/>
  <c r="AG168" i="38"/>
  <c r="AE168" i="38"/>
  <c r="AD168" i="38"/>
  <c r="AC168" i="38"/>
  <c r="AA168" i="38"/>
  <c r="Z168" i="38"/>
  <c r="Y168" i="38"/>
  <c r="AM169" i="38"/>
  <c r="AL169" i="38"/>
  <c r="AK169" i="38"/>
  <c r="AI169" i="38"/>
  <c r="AH169" i="38"/>
  <c r="AG169" i="38"/>
  <c r="AE169" i="38"/>
  <c r="AD169" i="38"/>
  <c r="AC169" i="38"/>
  <c r="AA169" i="38"/>
  <c r="Z169" i="38"/>
  <c r="Y169" i="38"/>
  <c r="AM158" i="38"/>
  <c r="AL158" i="38"/>
  <c r="AK158" i="38"/>
  <c r="AI158" i="38"/>
  <c r="AH158" i="38"/>
  <c r="AG158" i="38"/>
  <c r="AE158" i="38"/>
  <c r="AD158" i="38"/>
  <c r="AC158" i="38"/>
  <c r="AA158" i="38"/>
  <c r="Z158" i="38"/>
  <c r="AM157" i="38"/>
  <c r="AL157" i="38"/>
  <c r="AK157" i="38"/>
  <c r="AI157" i="38"/>
  <c r="AH157" i="38"/>
  <c r="AG157" i="38"/>
  <c r="AE157" i="38"/>
  <c r="AD157" i="38"/>
  <c r="AC157" i="38"/>
  <c r="AA157" i="38"/>
  <c r="Z157" i="38"/>
  <c r="Y157" i="38"/>
  <c r="AM156" i="38"/>
  <c r="AL156" i="38"/>
  <c r="AK156" i="38"/>
  <c r="AI156" i="38"/>
  <c r="AH156" i="38"/>
  <c r="AG156" i="38"/>
  <c r="AE156" i="38"/>
  <c r="AD156" i="38"/>
  <c r="AC156" i="38"/>
  <c r="AA156" i="38"/>
  <c r="Z156" i="38"/>
  <c r="Y156" i="38"/>
  <c r="AM155" i="38"/>
  <c r="AL155" i="38"/>
  <c r="AK155" i="38"/>
  <c r="AI155" i="38"/>
  <c r="AH155" i="38"/>
  <c r="AG155" i="38"/>
  <c r="AE155" i="38"/>
  <c r="AD155" i="38"/>
  <c r="AC155" i="38"/>
  <c r="AA155" i="38"/>
  <c r="Z155" i="38"/>
  <c r="Y155" i="38"/>
  <c r="AM154" i="38"/>
  <c r="AL154" i="38"/>
  <c r="AK154" i="38"/>
  <c r="AI154" i="38"/>
  <c r="AH154" i="38"/>
  <c r="AG154" i="38"/>
  <c r="AE154" i="38"/>
  <c r="AD154" i="38"/>
  <c r="AC154" i="38"/>
  <c r="AA154" i="38"/>
  <c r="Z154" i="38"/>
  <c r="Y154" i="38"/>
  <c r="AM153" i="38"/>
  <c r="AL153" i="38"/>
  <c r="AK153" i="38"/>
  <c r="AI153" i="38"/>
  <c r="AH153" i="38"/>
  <c r="AG153" i="38"/>
  <c r="AE153" i="38"/>
  <c r="AD153" i="38"/>
  <c r="AC153" i="38"/>
  <c r="AA153" i="38"/>
  <c r="Y153" i="38"/>
  <c r="AM152" i="38"/>
  <c r="AL152" i="38"/>
  <c r="AK152" i="38"/>
  <c r="AI152" i="38"/>
  <c r="AH152" i="38"/>
  <c r="AG152" i="38"/>
  <c r="AE152" i="38"/>
  <c r="AD152" i="38"/>
  <c r="AC152" i="38"/>
  <c r="AA152" i="38"/>
  <c r="Z152" i="38"/>
  <c r="Y152" i="38"/>
  <c r="AM151" i="38"/>
  <c r="AL151" i="38"/>
  <c r="AK151" i="38"/>
  <c r="AI151" i="38"/>
  <c r="AH151" i="38"/>
  <c r="AG151" i="38"/>
  <c r="AE151" i="38"/>
  <c r="AD151" i="38"/>
  <c r="AC151" i="38"/>
  <c r="AA151" i="38"/>
  <c r="Z151" i="38"/>
  <c r="Y151" i="38"/>
  <c r="AM161" i="38"/>
  <c r="AL161" i="38"/>
  <c r="AK161" i="38"/>
  <c r="AI161" i="38"/>
  <c r="AH161" i="38"/>
  <c r="AG161" i="38"/>
  <c r="AE161" i="38"/>
  <c r="AD161" i="38"/>
  <c r="AC161" i="38"/>
  <c r="AA161" i="38"/>
  <c r="Z161" i="38"/>
  <c r="Y161" i="38"/>
  <c r="AM160" i="38"/>
  <c r="AL160" i="38"/>
  <c r="AK160" i="38"/>
  <c r="AI160" i="38"/>
  <c r="AH160" i="38"/>
  <c r="AG160" i="38"/>
  <c r="AE160" i="38"/>
  <c r="AD160" i="38"/>
  <c r="AC160" i="38"/>
  <c r="AA160" i="38"/>
  <c r="Z160" i="38"/>
  <c r="Y160" i="38"/>
  <c r="AM159" i="38"/>
  <c r="AL159" i="38"/>
  <c r="AK159" i="38"/>
  <c r="AI159" i="38"/>
  <c r="AH159" i="38"/>
  <c r="AG159" i="38"/>
  <c r="AE159" i="38"/>
  <c r="AD159" i="38"/>
  <c r="AC159" i="38"/>
  <c r="AA159" i="38"/>
  <c r="Z159" i="38"/>
  <c r="Y159" i="38"/>
  <c r="AM140" i="38"/>
  <c r="AL140" i="38"/>
  <c r="AK140" i="38"/>
  <c r="AI140" i="38"/>
  <c r="AH140" i="38"/>
  <c r="AG140" i="38"/>
  <c r="AE140" i="38"/>
  <c r="AD140" i="38"/>
  <c r="AC140" i="38"/>
  <c r="AA140" i="38"/>
  <c r="Z140" i="38"/>
  <c r="Y140" i="38"/>
  <c r="AM139" i="38"/>
  <c r="AL139" i="38"/>
  <c r="AK139" i="38"/>
  <c r="AI139" i="38"/>
  <c r="AH139" i="38"/>
  <c r="AG139" i="38"/>
  <c r="AE139" i="38"/>
  <c r="AD139" i="38"/>
  <c r="AC139" i="38"/>
  <c r="AA139" i="38"/>
  <c r="Z139" i="38"/>
  <c r="Y139" i="38"/>
  <c r="Y141" i="38"/>
  <c r="Z141" i="38"/>
  <c r="AA141" i="38"/>
  <c r="AC141" i="38"/>
  <c r="AD141" i="38"/>
  <c r="AE141" i="38"/>
  <c r="AG141" i="38"/>
  <c r="AH141" i="38"/>
  <c r="AI141" i="38"/>
  <c r="AK141" i="38"/>
  <c r="AL141" i="38"/>
  <c r="AM141" i="38"/>
  <c r="Y142" i="38"/>
  <c r="Z142" i="38"/>
  <c r="AA142" i="38"/>
  <c r="AC142" i="38"/>
  <c r="AD142" i="38"/>
  <c r="AE142" i="38"/>
  <c r="AG142" i="38"/>
  <c r="AH142" i="38"/>
  <c r="AI142" i="38"/>
  <c r="AK142" i="38"/>
  <c r="AL142" i="38"/>
  <c r="AM142" i="38"/>
  <c r="AM143" i="38"/>
  <c r="AL143" i="38"/>
  <c r="AK143" i="38"/>
  <c r="AI143" i="38"/>
  <c r="AH143" i="38"/>
  <c r="AG143" i="38"/>
  <c r="AE143" i="38"/>
  <c r="AD143" i="38"/>
  <c r="AC143" i="38"/>
  <c r="AA143" i="38"/>
  <c r="Y143" i="38"/>
  <c r="AM138" i="38"/>
  <c r="AL138" i="38"/>
  <c r="AK138" i="38"/>
  <c r="AI138" i="38"/>
  <c r="AH138" i="38"/>
  <c r="AG138" i="38"/>
  <c r="AE138" i="38"/>
  <c r="AD138" i="38"/>
  <c r="AC138" i="38"/>
  <c r="AA138" i="38"/>
  <c r="Z138" i="38"/>
  <c r="Y138" i="38"/>
  <c r="AM145" i="38"/>
  <c r="AL145" i="38"/>
  <c r="AK145" i="38"/>
  <c r="AI145" i="38"/>
  <c r="AH145" i="38"/>
  <c r="AG145" i="38"/>
  <c r="AE145" i="38"/>
  <c r="AD145" i="38"/>
  <c r="AC145" i="38"/>
  <c r="AA145" i="38"/>
  <c r="Z145" i="38"/>
  <c r="Y145" i="38"/>
  <c r="AM144" i="38"/>
  <c r="AL144" i="38"/>
  <c r="AK144" i="38"/>
  <c r="AI144" i="38"/>
  <c r="AH144" i="38"/>
  <c r="AG144" i="38"/>
  <c r="AE144" i="38"/>
  <c r="AD144" i="38"/>
  <c r="AC144" i="38"/>
  <c r="AA144" i="38"/>
  <c r="Z144" i="38"/>
  <c r="Y144" i="38"/>
  <c r="AM146" i="38"/>
  <c r="AL146" i="38"/>
  <c r="AK146" i="38"/>
  <c r="AI146" i="38"/>
  <c r="AH146" i="38"/>
  <c r="AG146" i="38"/>
  <c r="AE146" i="38"/>
  <c r="AD146" i="38"/>
  <c r="AC146" i="38"/>
  <c r="AA146" i="38"/>
  <c r="Z146" i="38"/>
  <c r="Y146" i="38"/>
  <c r="AM137" i="38"/>
  <c r="AL137" i="38"/>
  <c r="AK137" i="38"/>
  <c r="AI137" i="38"/>
  <c r="AH137" i="38"/>
  <c r="AG137" i="38"/>
  <c r="AE137" i="38"/>
  <c r="AD137" i="38"/>
  <c r="AC137" i="38"/>
  <c r="AA137" i="38"/>
  <c r="Z137" i="38"/>
  <c r="Y137" i="38"/>
  <c r="AM136" i="38"/>
  <c r="AL136" i="38"/>
  <c r="AK136" i="38"/>
  <c r="AI136" i="38"/>
  <c r="AH136" i="38"/>
  <c r="AG136" i="38"/>
  <c r="AE136" i="38"/>
  <c r="AD136" i="38"/>
  <c r="AC136" i="38"/>
  <c r="AA136" i="38"/>
  <c r="Z136" i="38"/>
  <c r="Y136" i="38"/>
  <c r="AM135" i="38"/>
  <c r="AL135" i="38"/>
  <c r="AK135" i="38"/>
  <c r="AI135" i="38"/>
  <c r="AH135" i="38"/>
  <c r="AG135" i="38"/>
  <c r="AE135" i="38"/>
  <c r="AD135" i="38"/>
  <c r="AC135" i="38"/>
  <c r="AA135" i="38"/>
  <c r="Z135" i="38"/>
  <c r="Y135" i="38"/>
  <c r="AM147" i="38"/>
  <c r="AL147" i="38"/>
  <c r="AK147" i="38"/>
  <c r="AI147" i="38"/>
  <c r="AH147" i="38"/>
  <c r="AG147" i="38"/>
  <c r="AE147" i="38"/>
  <c r="AD147" i="38"/>
  <c r="AC147" i="38"/>
  <c r="AA147" i="38"/>
  <c r="Z147" i="38"/>
  <c r="Y147" i="38"/>
  <c r="AM125" i="38"/>
  <c r="AL125" i="38"/>
  <c r="AK125" i="38"/>
  <c r="AI125" i="38"/>
  <c r="AH125" i="38"/>
  <c r="AG125" i="38"/>
  <c r="AE125" i="38"/>
  <c r="AD125" i="38"/>
  <c r="AC125" i="38"/>
  <c r="AA125" i="38"/>
  <c r="Z125" i="38"/>
  <c r="Y125" i="38"/>
  <c r="AM124" i="38"/>
  <c r="AL124" i="38"/>
  <c r="AK124" i="38"/>
  <c r="AI124" i="38"/>
  <c r="AH124" i="38"/>
  <c r="AG124" i="38"/>
  <c r="AE124" i="38"/>
  <c r="AD124" i="38"/>
  <c r="AC124" i="38"/>
  <c r="AA124" i="38"/>
  <c r="Z124" i="38"/>
  <c r="Y124" i="38"/>
  <c r="AM123" i="38"/>
  <c r="AL123" i="38"/>
  <c r="AK123" i="38"/>
  <c r="AI123" i="38"/>
  <c r="AH123" i="38"/>
  <c r="AG123" i="38"/>
  <c r="AE123" i="38"/>
  <c r="AD123" i="38"/>
  <c r="AC123" i="38"/>
  <c r="AA123" i="38"/>
  <c r="Z123" i="38"/>
  <c r="Y123" i="38"/>
  <c r="AM122" i="38"/>
  <c r="AL122" i="38"/>
  <c r="AK122" i="38"/>
  <c r="AI122" i="38"/>
  <c r="AH122" i="38"/>
  <c r="AG122" i="38"/>
  <c r="AE122" i="38"/>
  <c r="AD122" i="38"/>
  <c r="AC122" i="38"/>
  <c r="AA122" i="38"/>
  <c r="Y122" i="38"/>
  <c r="AM121" i="38"/>
  <c r="AL121" i="38"/>
  <c r="AK121" i="38"/>
  <c r="AI121" i="38"/>
  <c r="AH121" i="38"/>
  <c r="AG121" i="38"/>
  <c r="AE121" i="38"/>
  <c r="AD121" i="38"/>
  <c r="AC121" i="38"/>
  <c r="AA121" i="38"/>
  <c r="Z121" i="38"/>
  <c r="Y121" i="38"/>
  <c r="AM120" i="38"/>
  <c r="AL120" i="38"/>
  <c r="AK120" i="38"/>
  <c r="AI120" i="38"/>
  <c r="AH120" i="38"/>
  <c r="AG120" i="38"/>
  <c r="AE120" i="38"/>
  <c r="AD120" i="38"/>
  <c r="AC120" i="38"/>
  <c r="AA120" i="38"/>
  <c r="Z120" i="38"/>
  <c r="Y120" i="38"/>
  <c r="AM128" i="38"/>
  <c r="AL128" i="38"/>
  <c r="AK128" i="38"/>
  <c r="AI128" i="38"/>
  <c r="AH128" i="38"/>
  <c r="AG128" i="38"/>
  <c r="AE128" i="38"/>
  <c r="AD128" i="38"/>
  <c r="AC128" i="38"/>
  <c r="AA128" i="38"/>
  <c r="Z128" i="38"/>
  <c r="Y128" i="38"/>
  <c r="AM127" i="38"/>
  <c r="AL127" i="38"/>
  <c r="AK127" i="38"/>
  <c r="AI127" i="38"/>
  <c r="AH127" i="38"/>
  <c r="AG127" i="38"/>
  <c r="AE127" i="38"/>
  <c r="AD127" i="38"/>
  <c r="AC127" i="38"/>
  <c r="AA127" i="38"/>
  <c r="Z127" i="38"/>
  <c r="Y127" i="38"/>
  <c r="AM126" i="38"/>
  <c r="AL126" i="38"/>
  <c r="AK126" i="38"/>
  <c r="AI126" i="38"/>
  <c r="AH126" i="38"/>
  <c r="AG126" i="38"/>
  <c r="AE126" i="38"/>
  <c r="AD126" i="38"/>
  <c r="AC126" i="38"/>
  <c r="AA126" i="38"/>
  <c r="Z126" i="38"/>
  <c r="Y126" i="38"/>
  <c r="AM130" i="38"/>
  <c r="AL130" i="38"/>
  <c r="AK130" i="38"/>
  <c r="AI130" i="38"/>
  <c r="AH130" i="38"/>
  <c r="AG130" i="38"/>
  <c r="AE130" i="38"/>
  <c r="AD130" i="38"/>
  <c r="AC130" i="38"/>
  <c r="AA130" i="38"/>
  <c r="Z130" i="38"/>
  <c r="Y130" i="38"/>
  <c r="AM129" i="38"/>
  <c r="AL129" i="38"/>
  <c r="AK129" i="38"/>
  <c r="AI129" i="38"/>
  <c r="AH129" i="38"/>
  <c r="AG129" i="38"/>
  <c r="AE129" i="38"/>
  <c r="AD129" i="38"/>
  <c r="AC129" i="38"/>
  <c r="AA129" i="38"/>
  <c r="Z129" i="38"/>
  <c r="Y129" i="38"/>
  <c r="AM112" i="38"/>
  <c r="AL112" i="38"/>
  <c r="AK112" i="38"/>
  <c r="AI112" i="38"/>
  <c r="AH112" i="38"/>
  <c r="AG112" i="38"/>
  <c r="AE112" i="38"/>
  <c r="AD112" i="38"/>
  <c r="AC112" i="38"/>
  <c r="AA112" i="38"/>
  <c r="Z112" i="38"/>
  <c r="Y112" i="38"/>
  <c r="AM111" i="38"/>
  <c r="AL111" i="38"/>
  <c r="AK111" i="38"/>
  <c r="AI111" i="38"/>
  <c r="AH111" i="38"/>
  <c r="AG111" i="38"/>
  <c r="AE111" i="38"/>
  <c r="AD111" i="38"/>
  <c r="AC111" i="38"/>
  <c r="AA111" i="38"/>
  <c r="Z111" i="38"/>
  <c r="Y111" i="38"/>
  <c r="AM110" i="38"/>
  <c r="AL110" i="38"/>
  <c r="AK110" i="38"/>
  <c r="AI110" i="38"/>
  <c r="AH110" i="38"/>
  <c r="AG110" i="38"/>
  <c r="AE110" i="38"/>
  <c r="AD110" i="38"/>
  <c r="AC110" i="38"/>
  <c r="AA110" i="38"/>
  <c r="Z110" i="38"/>
  <c r="Y110" i="38"/>
  <c r="AM109" i="38"/>
  <c r="AL109" i="38"/>
  <c r="AK109" i="38"/>
  <c r="AI109" i="38"/>
  <c r="AH109" i="38"/>
  <c r="AG109" i="38"/>
  <c r="AE109" i="38"/>
  <c r="AD109" i="38"/>
  <c r="AC109" i="38"/>
  <c r="AA109" i="38"/>
  <c r="Z109" i="38"/>
  <c r="Y109" i="38"/>
  <c r="AM114" i="38"/>
  <c r="AL114" i="38"/>
  <c r="AK114" i="38"/>
  <c r="AI114" i="38"/>
  <c r="AH114" i="38"/>
  <c r="AG114" i="38"/>
  <c r="AE114" i="38"/>
  <c r="AD114" i="38"/>
  <c r="AC114" i="38"/>
  <c r="AA114" i="38"/>
  <c r="Z114" i="38"/>
  <c r="Y114" i="38"/>
  <c r="AM113" i="38"/>
  <c r="AL113" i="38"/>
  <c r="AK113" i="38"/>
  <c r="AI113" i="38"/>
  <c r="AH113" i="38"/>
  <c r="AG113" i="38"/>
  <c r="AE113" i="38"/>
  <c r="AD113" i="38"/>
  <c r="AC113" i="38"/>
  <c r="AA113" i="38"/>
  <c r="Z113" i="38"/>
  <c r="Y113" i="38"/>
  <c r="I107" i="38"/>
  <c r="G107" i="38"/>
  <c r="AM115" i="38"/>
  <c r="AL115" i="38"/>
  <c r="AK115" i="38"/>
  <c r="AI115" i="38"/>
  <c r="AH115" i="38"/>
  <c r="AG115" i="38"/>
  <c r="AE115" i="38"/>
  <c r="AD115" i="38"/>
  <c r="AC115" i="38"/>
  <c r="AA115" i="38"/>
  <c r="Z115" i="38"/>
  <c r="Y115" i="38"/>
  <c r="AM108" i="38"/>
  <c r="AL108" i="38"/>
  <c r="AK108" i="38"/>
  <c r="AI108" i="38"/>
  <c r="AH108" i="38"/>
  <c r="AG108" i="38"/>
  <c r="AE108" i="38"/>
  <c r="AD108" i="38"/>
  <c r="AC108" i="38"/>
  <c r="AA108" i="38"/>
  <c r="Y108" i="38"/>
  <c r="E108" i="38"/>
  <c r="D108" i="38"/>
  <c r="AM116" i="38"/>
  <c r="AL116" i="38"/>
  <c r="AK116" i="38"/>
  <c r="AI116" i="38"/>
  <c r="AH116" i="38"/>
  <c r="AG116" i="38"/>
  <c r="AE116" i="38"/>
  <c r="AD116" i="38"/>
  <c r="AC116" i="38"/>
  <c r="AA116" i="38"/>
  <c r="Z116" i="38"/>
  <c r="Y116" i="38"/>
  <c r="AM98" i="38"/>
  <c r="AL98" i="38"/>
  <c r="AK98" i="38"/>
  <c r="AI98" i="38"/>
  <c r="AH98" i="38"/>
  <c r="AG98" i="38"/>
  <c r="AE98" i="38"/>
  <c r="AD98" i="38"/>
  <c r="AC98" i="38"/>
  <c r="AA98" i="38"/>
  <c r="Z98" i="38"/>
  <c r="Y98" i="38"/>
  <c r="AM97" i="38"/>
  <c r="AL97" i="38"/>
  <c r="AK97" i="38"/>
  <c r="AI97" i="38"/>
  <c r="AH97" i="38"/>
  <c r="AG97" i="38"/>
  <c r="AE97" i="38"/>
  <c r="AD97" i="38"/>
  <c r="AC97" i="38"/>
  <c r="AA97" i="38"/>
  <c r="Z97" i="38"/>
  <c r="Y97" i="38"/>
  <c r="E97" i="38"/>
  <c r="D97" i="38"/>
  <c r="AM99" i="38"/>
  <c r="AL99" i="38"/>
  <c r="AK99" i="38"/>
  <c r="AI99" i="38"/>
  <c r="AH99" i="38"/>
  <c r="AG99" i="38"/>
  <c r="AE99" i="38"/>
  <c r="AD99" i="38"/>
  <c r="AC99" i="38"/>
  <c r="AA99" i="38"/>
  <c r="Z99" i="38"/>
  <c r="Y99" i="38"/>
  <c r="AM104" i="38"/>
  <c r="AL104" i="38"/>
  <c r="AK104" i="38"/>
  <c r="AI104" i="38"/>
  <c r="AH104" i="38"/>
  <c r="AG104" i="38"/>
  <c r="AE104" i="38"/>
  <c r="AD104" i="38"/>
  <c r="AC104" i="38"/>
  <c r="AA104" i="38"/>
  <c r="Z104" i="38"/>
  <c r="Y104" i="38"/>
  <c r="Y105" i="38"/>
  <c r="Z105" i="38"/>
  <c r="AA105" i="38"/>
  <c r="AC105" i="38"/>
  <c r="AD105" i="38"/>
  <c r="AE105" i="38"/>
  <c r="AG105" i="38"/>
  <c r="AH105" i="38"/>
  <c r="AI105" i="38"/>
  <c r="AK105" i="38"/>
  <c r="AL105" i="38"/>
  <c r="AM105" i="38"/>
  <c r="AM102" i="38"/>
  <c r="AL102" i="38"/>
  <c r="AK102" i="38"/>
  <c r="AI102" i="38"/>
  <c r="AH102" i="38"/>
  <c r="AG102" i="38"/>
  <c r="AE102" i="38"/>
  <c r="AD102" i="38"/>
  <c r="AC102" i="38"/>
  <c r="AA102" i="38"/>
  <c r="Z102" i="38"/>
  <c r="Y102" i="38"/>
  <c r="AM100" i="38"/>
  <c r="AL100" i="38"/>
  <c r="AK100" i="38"/>
  <c r="AI100" i="38"/>
  <c r="AH100" i="38"/>
  <c r="AG100" i="38"/>
  <c r="AE100" i="38"/>
  <c r="AD100" i="38"/>
  <c r="AC100" i="38"/>
  <c r="AA100" i="38"/>
  <c r="Y100" i="38"/>
  <c r="AM101" i="38"/>
  <c r="AL101" i="38"/>
  <c r="AK101" i="38"/>
  <c r="AI101" i="38"/>
  <c r="AH101" i="38"/>
  <c r="AG101" i="38"/>
  <c r="AE101" i="38"/>
  <c r="AD101" i="38"/>
  <c r="AC101" i="38"/>
  <c r="AA101" i="38"/>
  <c r="Z101" i="38"/>
  <c r="Y101" i="38"/>
  <c r="AM93" i="38"/>
  <c r="AL93" i="38"/>
  <c r="AK93" i="38"/>
  <c r="AI93" i="38"/>
  <c r="AH93" i="38"/>
  <c r="AG93" i="38"/>
  <c r="AE93" i="38"/>
  <c r="AD93" i="38"/>
  <c r="AC93" i="38"/>
  <c r="AA93" i="38"/>
  <c r="Z93" i="38"/>
  <c r="Y93" i="38"/>
  <c r="Y94" i="38"/>
  <c r="Z94" i="38"/>
  <c r="AA94" i="38"/>
  <c r="AC94" i="38"/>
  <c r="AD94" i="38"/>
  <c r="AE94" i="38"/>
  <c r="AG94" i="38"/>
  <c r="AH94" i="38"/>
  <c r="AI94" i="38"/>
  <c r="AK94" i="38"/>
  <c r="AL94" i="38"/>
  <c r="AM94" i="38"/>
  <c r="AM92" i="38"/>
  <c r="AL92" i="38"/>
  <c r="AK92" i="38"/>
  <c r="AI92" i="38"/>
  <c r="AH92" i="38"/>
  <c r="AG92" i="38"/>
  <c r="AE92" i="38"/>
  <c r="AD92" i="38"/>
  <c r="AC92" i="38"/>
  <c r="AA92" i="38"/>
  <c r="Z92" i="38"/>
  <c r="Y92" i="38"/>
  <c r="AM91" i="38"/>
  <c r="AL91" i="38"/>
  <c r="AK91" i="38"/>
  <c r="AH91" i="38"/>
  <c r="AG91" i="38"/>
  <c r="AE91" i="38"/>
  <c r="AD91" i="38"/>
  <c r="AC91" i="38"/>
  <c r="AA91" i="38"/>
  <c r="Z91" i="38"/>
  <c r="Y91" i="38"/>
  <c r="Y95" i="38"/>
  <c r="Z95" i="38"/>
  <c r="AA95" i="38"/>
  <c r="AC95" i="38"/>
  <c r="AD95" i="38"/>
  <c r="AE95" i="38"/>
  <c r="AG95" i="38"/>
  <c r="AH95" i="38"/>
  <c r="AI95" i="38"/>
  <c r="AK95" i="38"/>
  <c r="AL95" i="38"/>
  <c r="AM95" i="38"/>
  <c r="I83" i="38"/>
  <c r="G83" i="38"/>
  <c r="AM86" i="38"/>
  <c r="AL86" i="38"/>
  <c r="AK86" i="38"/>
  <c r="AI86" i="38"/>
  <c r="AH86" i="38"/>
  <c r="AG86" i="38"/>
  <c r="AE86" i="38"/>
  <c r="AD86" i="38"/>
  <c r="AC86" i="38"/>
  <c r="AA86" i="38"/>
  <c r="Z86" i="38"/>
  <c r="Y86" i="38"/>
  <c r="AM87" i="38"/>
  <c r="AL87" i="38"/>
  <c r="AK87" i="38"/>
  <c r="AI87" i="38"/>
  <c r="AH87" i="38"/>
  <c r="AG87" i="38"/>
  <c r="AE87" i="38"/>
  <c r="AD87" i="38"/>
  <c r="AC87" i="38"/>
  <c r="AA87" i="38"/>
  <c r="Z87" i="38"/>
  <c r="Y87" i="38"/>
  <c r="AM84" i="38"/>
  <c r="AL84" i="38"/>
  <c r="AK84" i="38"/>
  <c r="AI84" i="38"/>
  <c r="AH84" i="38"/>
  <c r="AG84" i="38"/>
  <c r="AE84" i="38"/>
  <c r="AD84" i="38"/>
  <c r="AC84" i="38"/>
  <c r="AA84" i="38"/>
  <c r="Z84" i="38"/>
  <c r="Y84" i="38"/>
  <c r="E84" i="38"/>
  <c r="D84" i="38"/>
  <c r="AM77" i="38"/>
  <c r="AL77" i="38"/>
  <c r="AK77" i="38"/>
  <c r="AI77" i="38"/>
  <c r="AH77" i="38"/>
  <c r="AG77" i="38"/>
  <c r="AE77" i="38"/>
  <c r="AD77" i="38"/>
  <c r="AC77" i="38"/>
  <c r="AA77" i="38"/>
  <c r="Z77" i="38"/>
  <c r="Y77" i="38"/>
  <c r="AM76" i="38"/>
  <c r="AL76" i="38"/>
  <c r="AK76" i="38"/>
  <c r="AI76" i="38"/>
  <c r="AH76" i="38"/>
  <c r="AG76" i="38"/>
  <c r="AE76" i="38"/>
  <c r="AD76" i="38"/>
  <c r="AC76" i="38"/>
  <c r="AA76" i="38"/>
  <c r="Z76" i="38"/>
  <c r="Y76" i="38"/>
  <c r="AM75" i="38"/>
  <c r="AL75" i="38"/>
  <c r="AK75" i="38"/>
  <c r="AI75" i="38"/>
  <c r="AH75" i="38"/>
  <c r="AG75" i="38"/>
  <c r="AE75" i="38"/>
  <c r="AD75" i="38"/>
  <c r="AC75" i="38"/>
  <c r="AA75" i="38"/>
  <c r="Z75" i="38"/>
  <c r="Y75" i="38"/>
  <c r="AM74" i="38"/>
  <c r="AL74" i="38"/>
  <c r="AK74" i="38"/>
  <c r="AI74" i="38"/>
  <c r="AH74" i="38"/>
  <c r="AG74" i="38"/>
  <c r="AE74" i="38"/>
  <c r="AD74" i="38"/>
  <c r="AC74" i="38"/>
  <c r="AA74" i="38"/>
  <c r="Z74" i="38"/>
  <c r="Y74" i="38"/>
  <c r="AM73" i="38"/>
  <c r="AL73" i="38"/>
  <c r="AK73" i="38"/>
  <c r="AI73" i="38"/>
  <c r="AH73" i="38"/>
  <c r="AG73" i="38"/>
  <c r="AE73" i="38"/>
  <c r="AD73" i="38"/>
  <c r="AC73" i="38"/>
  <c r="AA73" i="38"/>
  <c r="Z73" i="38"/>
  <c r="Y73" i="38"/>
  <c r="AM78" i="38"/>
  <c r="AL78" i="38"/>
  <c r="AK78" i="38"/>
  <c r="AI78" i="38"/>
  <c r="AH78" i="38"/>
  <c r="AG78" i="38"/>
  <c r="AE78" i="38"/>
  <c r="AD78" i="38"/>
  <c r="AC78" i="38"/>
  <c r="AA78" i="38"/>
  <c r="Z78" i="38"/>
  <c r="Y78" i="38"/>
  <c r="AM79" i="38"/>
  <c r="AL79" i="38"/>
  <c r="AK79" i="38"/>
  <c r="AI79" i="38"/>
  <c r="AH79" i="38"/>
  <c r="AG79" i="38"/>
  <c r="AE79" i="38"/>
  <c r="AD79" i="38"/>
  <c r="AC79" i="38"/>
  <c r="AA79" i="38"/>
  <c r="Z79" i="38"/>
  <c r="Y79" i="38"/>
  <c r="AM80" i="38"/>
  <c r="AL80" i="38"/>
  <c r="AK80" i="38"/>
  <c r="AI80" i="38"/>
  <c r="AH80" i="38"/>
  <c r="AG80" i="38"/>
  <c r="AE80" i="38"/>
  <c r="AD80" i="38"/>
  <c r="AC80" i="38"/>
  <c r="AA80" i="38"/>
  <c r="Z80" i="38"/>
  <c r="Y80" i="38"/>
  <c r="AM81" i="38"/>
  <c r="AL81" i="38"/>
  <c r="AK81" i="38"/>
  <c r="AI81" i="38"/>
  <c r="AH81" i="38"/>
  <c r="AG81" i="38"/>
  <c r="AE81" i="38"/>
  <c r="AD81" i="38"/>
  <c r="AC81" i="38"/>
  <c r="AA81" i="38"/>
  <c r="Z81" i="38"/>
  <c r="Y81" i="38"/>
  <c r="I47" i="38"/>
  <c r="G47" i="38"/>
  <c r="AM82" i="38"/>
  <c r="AL82" i="38"/>
  <c r="AK82" i="38"/>
  <c r="AI82" i="38"/>
  <c r="AH82" i="38"/>
  <c r="AG82" i="38"/>
  <c r="AE82" i="38"/>
  <c r="AD82" i="38"/>
  <c r="AC82" i="38"/>
  <c r="AA82" i="38"/>
  <c r="Y82" i="38"/>
  <c r="AM72" i="38"/>
  <c r="AL72" i="38"/>
  <c r="AK72" i="38"/>
  <c r="AI72" i="38"/>
  <c r="AH72" i="38"/>
  <c r="AG72" i="38"/>
  <c r="AE72" i="38"/>
  <c r="AD72" i="38"/>
  <c r="AC72" i="38"/>
  <c r="AA72" i="38"/>
  <c r="Z72" i="38"/>
  <c r="Y72" i="38"/>
  <c r="AM63" i="38"/>
  <c r="AL63" i="38"/>
  <c r="AK63" i="38"/>
  <c r="AI63" i="38"/>
  <c r="AH63" i="38"/>
  <c r="AG63" i="38"/>
  <c r="AE63" i="38"/>
  <c r="AD63" i="38"/>
  <c r="AC63" i="38"/>
  <c r="AA63" i="38"/>
  <c r="Z63" i="38"/>
  <c r="Y63" i="38"/>
  <c r="AM64" i="38"/>
  <c r="AL64" i="38"/>
  <c r="AK64" i="38"/>
  <c r="AI64" i="38"/>
  <c r="AH64" i="38"/>
  <c r="AE64" i="38"/>
  <c r="AD64" i="38"/>
  <c r="AC64" i="38"/>
  <c r="Z64" i="38"/>
  <c r="AM65" i="38"/>
  <c r="AL65" i="38"/>
  <c r="AK65" i="38"/>
  <c r="AI65" i="38"/>
  <c r="AH65" i="38"/>
  <c r="AG65" i="38"/>
  <c r="AE65" i="38"/>
  <c r="AD65" i="38"/>
  <c r="AC65" i="38"/>
  <c r="AA65" i="38"/>
  <c r="Z65" i="38"/>
  <c r="Y65" i="38"/>
  <c r="AM66" i="38"/>
  <c r="AL66" i="38"/>
  <c r="AK66" i="38"/>
  <c r="AI66" i="38"/>
  <c r="AH66" i="38"/>
  <c r="AG66" i="38"/>
  <c r="AE66" i="38"/>
  <c r="AD66" i="38"/>
  <c r="AC66" i="38"/>
  <c r="AA66" i="38"/>
  <c r="Z66" i="38"/>
  <c r="Y66" i="38"/>
  <c r="AM67" i="38"/>
  <c r="AL67" i="38"/>
  <c r="AK67" i="38"/>
  <c r="AI67" i="38"/>
  <c r="AH67" i="38"/>
  <c r="AG67" i="38"/>
  <c r="AE67" i="38"/>
  <c r="AD67" i="38"/>
  <c r="AC67" i="38"/>
  <c r="AA67" i="38"/>
  <c r="Z67" i="38"/>
  <c r="Y67" i="38"/>
  <c r="AM68" i="38"/>
  <c r="AL68" i="38"/>
  <c r="AK68" i="38"/>
  <c r="AI68" i="38"/>
  <c r="AH68" i="38"/>
  <c r="AG68" i="38"/>
  <c r="AE68" i="38"/>
  <c r="AD68" i="38"/>
  <c r="AC68" i="38"/>
  <c r="AA68" i="38"/>
  <c r="Z68" i="38"/>
  <c r="Y68" i="38"/>
  <c r="AM69" i="38"/>
  <c r="AL69" i="38"/>
  <c r="AK69" i="38"/>
  <c r="AI69" i="38"/>
  <c r="AH69" i="38"/>
  <c r="AG69" i="38"/>
  <c r="AE69" i="38"/>
  <c r="AD69" i="38"/>
  <c r="AC69" i="38"/>
  <c r="AA69" i="38"/>
  <c r="Z69" i="38"/>
  <c r="AM70" i="38"/>
  <c r="AL70" i="38"/>
  <c r="AK70" i="38"/>
  <c r="AI70" i="38"/>
  <c r="AH70" i="38"/>
  <c r="AG70" i="38"/>
  <c r="AE70" i="38"/>
  <c r="AD70" i="38"/>
  <c r="AC70" i="38"/>
  <c r="AA70" i="38"/>
  <c r="Z70" i="38"/>
  <c r="Y70" i="38"/>
  <c r="Y71" i="38"/>
  <c r="Z71" i="38"/>
  <c r="AA71" i="38"/>
  <c r="AC71" i="38"/>
  <c r="AD71" i="38"/>
  <c r="AE71" i="38"/>
  <c r="AG71" i="38"/>
  <c r="AH71" i="38"/>
  <c r="AI71" i="38"/>
  <c r="AK71" i="38"/>
  <c r="AL71" i="38"/>
  <c r="AM71" i="38"/>
  <c r="AM55" i="38"/>
  <c r="AL55" i="38"/>
  <c r="AK55" i="38"/>
  <c r="AI55" i="38"/>
  <c r="AH55" i="38"/>
  <c r="AG55" i="38"/>
  <c r="AE55" i="38"/>
  <c r="AD55" i="38"/>
  <c r="AC55" i="38"/>
  <c r="AA55" i="38"/>
  <c r="Z55" i="38"/>
  <c r="Y55" i="38"/>
  <c r="AM56" i="38"/>
  <c r="AL56" i="38"/>
  <c r="AK56" i="38"/>
  <c r="AI56" i="38"/>
  <c r="AH56" i="38"/>
  <c r="AG56" i="38"/>
  <c r="AE56" i="38"/>
  <c r="AD56" i="38"/>
  <c r="AC56" i="38"/>
  <c r="AA56" i="38"/>
  <c r="Z56" i="38"/>
  <c r="Y56" i="38"/>
  <c r="AM57" i="38"/>
  <c r="AL57" i="38"/>
  <c r="AK57" i="38"/>
  <c r="AI57" i="38"/>
  <c r="AH57" i="38"/>
  <c r="AG57" i="38"/>
  <c r="AE57" i="38"/>
  <c r="AD57" i="38"/>
  <c r="AC57" i="38"/>
  <c r="AA57" i="38"/>
  <c r="Z57" i="38"/>
  <c r="Y57" i="38"/>
  <c r="AM58" i="38"/>
  <c r="AL58" i="38"/>
  <c r="AK58" i="38"/>
  <c r="AI58" i="38"/>
  <c r="AH58" i="38"/>
  <c r="AG58" i="38"/>
  <c r="AE58" i="38"/>
  <c r="AD58" i="38"/>
  <c r="AC58" i="38"/>
  <c r="AA58" i="38"/>
  <c r="Z58" i="38"/>
  <c r="Y58" i="38"/>
  <c r="AM59" i="38"/>
  <c r="AL59" i="38"/>
  <c r="AK59" i="38"/>
  <c r="AI59" i="38"/>
  <c r="AH59" i="38"/>
  <c r="AG59" i="38"/>
  <c r="AE59" i="38"/>
  <c r="AD59" i="38"/>
  <c r="AC59" i="38"/>
  <c r="AA59" i="38"/>
  <c r="Z59" i="38"/>
  <c r="Y59" i="38"/>
  <c r="AM60" i="38"/>
  <c r="AL60" i="38"/>
  <c r="AK60" i="38"/>
  <c r="AI60" i="38"/>
  <c r="AH60" i="38"/>
  <c r="AG60" i="38"/>
  <c r="AE60" i="38"/>
  <c r="AD60" i="38"/>
  <c r="AC60" i="38"/>
  <c r="AA60" i="38"/>
  <c r="Z60" i="38"/>
  <c r="Y60" i="38"/>
  <c r="AM61" i="38"/>
  <c r="AL61" i="38"/>
  <c r="AK61" i="38"/>
  <c r="AI61" i="38"/>
  <c r="AH61" i="38"/>
  <c r="AG61" i="38"/>
  <c r="AE61" i="38"/>
  <c r="AD61" i="38"/>
  <c r="AC61" i="38"/>
  <c r="AA61" i="38"/>
  <c r="Z61" i="38"/>
  <c r="Y61" i="38"/>
  <c r="AM52" i="38"/>
  <c r="AL52" i="38"/>
  <c r="AK52" i="38"/>
  <c r="AI52" i="38"/>
  <c r="AH52" i="38"/>
  <c r="AG52" i="38"/>
  <c r="AE52" i="38"/>
  <c r="AD52" i="38"/>
  <c r="AC52" i="38"/>
  <c r="AA52" i="38"/>
  <c r="Z52" i="38"/>
  <c r="Y52" i="38"/>
  <c r="AM53" i="38"/>
  <c r="AL53" i="38"/>
  <c r="AK53" i="38"/>
  <c r="AI53" i="38"/>
  <c r="AH53" i="38"/>
  <c r="AG53" i="38"/>
  <c r="AE53" i="38"/>
  <c r="AD53" i="38"/>
  <c r="AC53" i="38"/>
  <c r="AA53" i="38"/>
  <c r="Z53" i="38"/>
  <c r="Y53" i="38"/>
  <c r="AM50" i="38"/>
  <c r="AL50" i="38"/>
  <c r="AK50" i="38"/>
  <c r="AI50" i="38"/>
  <c r="AH50" i="38"/>
  <c r="AG50" i="38"/>
  <c r="AE50" i="38"/>
  <c r="AD50" i="38"/>
  <c r="AC50" i="38"/>
  <c r="AA50" i="38"/>
  <c r="Y50" i="38"/>
  <c r="AM48" i="38"/>
  <c r="AL48" i="38"/>
  <c r="AK48" i="38"/>
  <c r="AI48" i="38"/>
  <c r="AH48" i="38"/>
  <c r="AG48" i="38"/>
  <c r="AE48" i="38"/>
  <c r="AD48" i="38"/>
  <c r="AC48" i="38"/>
  <c r="AA48" i="38"/>
  <c r="Z48" i="38"/>
  <c r="Y48" i="38"/>
  <c r="E48" i="38"/>
  <c r="D48" i="38"/>
  <c r="AM49" i="38"/>
  <c r="AL49" i="38"/>
  <c r="AK49" i="38"/>
  <c r="AI49" i="38"/>
  <c r="AH49" i="38"/>
  <c r="AG49" i="38"/>
  <c r="AE49" i="38"/>
  <c r="AD49" i="38"/>
  <c r="AC49" i="38"/>
  <c r="AA49" i="38"/>
  <c r="Z49" i="38"/>
  <c r="Y49" i="38"/>
  <c r="AL45" i="38"/>
  <c r="AK45" i="38"/>
  <c r="AI45" i="38"/>
  <c r="AH45" i="38"/>
  <c r="AG45" i="38"/>
  <c r="AE45" i="38"/>
  <c r="AD45" i="38"/>
  <c r="AC45" i="38"/>
  <c r="AA45" i="38"/>
  <c r="Z45" i="38"/>
  <c r="Y45" i="38"/>
  <c r="AM40" i="38"/>
  <c r="AL40" i="38"/>
  <c r="AK40" i="38"/>
  <c r="AI40" i="38"/>
  <c r="AH40" i="38"/>
  <c r="AG40" i="38"/>
  <c r="AE40" i="38"/>
  <c r="AD40" i="38"/>
  <c r="AC40" i="38"/>
  <c r="AA40" i="38"/>
  <c r="Z40" i="38"/>
  <c r="Y40" i="38"/>
  <c r="AM41" i="38"/>
  <c r="AL41" i="38"/>
  <c r="AK41" i="38"/>
  <c r="AI41" i="38"/>
  <c r="AH41" i="38"/>
  <c r="AG41" i="38"/>
  <c r="AE41" i="38"/>
  <c r="AD41" i="38"/>
  <c r="AC41" i="38"/>
  <c r="AA41" i="38"/>
  <c r="Z41" i="38"/>
  <c r="Y41" i="38"/>
  <c r="AM42" i="38"/>
  <c r="AL42" i="38"/>
  <c r="AK42" i="38"/>
  <c r="AI42" i="38"/>
  <c r="AH42" i="38"/>
  <c r="AG42" i="38"/>
  <c r="AE42" i="38"/>
  <c r="AD42" i="38"/>
  <c r="AC42" i="38"/>
  <c r="AA42" i="38"/>
  <c r="Z42" i="38"/>
  <c r="Y42" i="38"/>
  <c r="AM43" i="38"/>
  <c r="AL43" i="38"/>
  <c r="AK43" i="38"/>
  <c r="AI43" i="38"/>
  <c r="AH43" i="38"/>
  <c r="AG43" i="38"/>
  <c r="AE43" i="38"/>
  <c r="AD43" i="38"/>
  <c r="AC43" i="38"/>
  <c r="AA43" i="38"/>
  <c r="Z43" i="38"/>
  <c r="Y43" i="38"/>
  <c r="AM37" i="38"/>
  <c r="AL37" i="38"/>
  <c r="AK37" i="38"/>
  <c r="AI37" i="38"/>
  <c r="AH37" i="38"/>
  <c r="AG37" i="38"/>
  <c r="AE37" i="38"/>
  <c r="AD37" i="38"/>
  <c r="AC37" i="38"/>
  <c r="AA37" i="38"/>
  <c r="Z37" i="38"/>
  <c r="Y37" i="38"/>
  <c r="AM38" i="38"/>
  <c r="AL38" i="38"/>
  <c r="AK38" i="38"/>
  <c r="AI38" i="38"/>
  <c r="AH38" i="38"/>
  <c r="AG38" i="38"/>
  <c r="AE38" i="38"/>
  <c r="AD38" i="38"/>
  <c r="AC38" i="38"/>
  <c r="AA38" i="38"/>
  <c r="Z38" i="38"/>
  <c r="Y38" i="38"/>
  <c r="Y39" i="38"/>
  <c r="Z39" i="38"/>
  <c r="AA39" i="38"/>
  <c r="AC39" i="38"/>
  <c r="AD39" i="38"/>
  <c r="AE39" i="38"/>
  <c r="AG39" i="38"/>
  <c r="AH39" i="38"/>
  <c r="AI39" i="38"/>
  <c r="AK39" i="38"/>
  <c r="AL39" i="38"/>
  <c r="AM39" i="38"/>
  <c r="AM34" i="38"/>
  <c r="AL34" i="38"/>
  <c r="AK34" i="38"/>
  <c r="AI34" i="38"/>
  <c r="AH34" i="38"/>
  <c r="AG34" i="38"/>
  <c r="AE34" i="38"/>
  <c r="AD34" i="38"/>
  <c r="AC34" i="38"/>
  <c r="AA34" i="38"/>
  <c r="Z34" i="38"/>
  <c r="Y34" i="38"/>
  <c r="Y35" i="38"/>
  <c r="Z35" i="38"/>
  <c r="AA35" i="38"/>
  <c r="AC35" i="38"/>
  <c r="AD35" i="38"/>
  <c r="AE35" i="38"/>
  <c r="AG35" i="38"/>
  <c r="AH35" i="38"/>
  <c r="AI35" i="38"/>
  <c r="AK35" i="38"/>
  <c r="AL35" i="38"/>
  <c r="AM35" i="38"/>
  <c r="AM32" i="38"/>
  <c r="AL32" i="38"/>
  <c r="AK32" i="38"/>
  <c r="AI32" i="38"/>
  <c r="AH32" i="38"/>
  <c r="AG32" i="38"/>
  <c r="AE32" i="38"/>
  <c r="AD32" i="38"/>
  <c r="AC32" i="38"/>
  <c r="AA32" i="38"/>
  <c r="Z32" i="38"/>
  <c r="AM33" i="38"/>
  <c r="AL33" i="38"/>
  <c r="AK33" i="38"/>
  <c r="AI33" i="38"/>
  <c r="AH33" i="38"/>
  <c r="AG33" i="38"/>
  <c r="AE33" i="38"/>
  <c r="AD33" i="38"/>
  <c r="AC33" i="38"/>
  <c r="AA33" i="38"/>
  <c r="Z33" i="38"/>
  <c r="Y33" i="38"/>
  <c r="AM30" i="38"/>
  <c r="AL30" i="38"/>
  <c r="AK30" i="38"/>
  <c r="AI30" i="38"/>
  <c r="AH30" i="38"/>
  <c r="AG30" i="38"/>
  <c r="AE30" i="38"/>
  <c r="AD30" i="38"/>
  <c r="AC30" i="38"/>
  <c r="AA30" i="38"/>
  <c r="Z30" i="38"/>
  <c r="Y30" i="38"/>
  <c r="Y31" i="38"/>
  <c r="Z31" i="38"/>
  <c r="AA31" i="38"/>
  <c r="AC31" i="38"/>
  <c r="AD31" i="38"/>
  <c r="AE31" i="38"/>
  <c r="AG31" i="38"/>
  <c r="AH31" i="38"/>
  <c r="AI31" i="38"/>
  <c r="AK31" i="38"/>
  <c r="AL31" i="38"/>
  <c r="AM31" i="38"/>
  <c r="AM29" i="38"/>
  <c r="AL29" i="38"/>
  <c r="AK29" i="38"/>
  <c r="AI29" i="38"/>
  <c r="AH29" i="38"/>
  <c r="AG29" i="38"/>
  <c r="AE29" i="38"/>
  <c r="AD29" i="38"/>
  <c r="AC29" i="38"/>
  <c r="Z29" i="38"/>
  <c r="AM27" i="38"/>
  <c r="AL27" i="38"/>
  <c r="AK27" i="38"/>
  <c r="AI27" i="38"/>
  <c r="AH27" i="38"/>
  <c r="AG27" i="38"/>
  <c r="AE27" i="38"/>
  <c r="AD27" i="38"/>
  <c r="AC27" i="38"/>
  <c r="AA27" i="38"/>
  <c r="Z27" i="38"/>
  <c r="AM26" i="38"/>
  <c r="AL26" i="38"/>
  <c r="AK26" i="38"/>
  <c r="AI26" i="38"/>
  <c r="AH26" i="38"/>
  <c r="AG26" i="38"/>
  <c r="AE26" i="38"/>
  <c r="AD26" i="38"/>
  <c r="AC26" i="38"/>
  <c r="AA26" i="38"/>
  <c r="Z26" i="38"/>
  <c r="Y26" i="38"/>
  <c r="AM25" i="38"/>
  <c r="AL25" i="38"/>
  <c r="AK25" i="38"/>
  <c r="AI25" i="38"/>
  <c r="AH25" i="38"/>
  <c r="AG25" i="38"/>
  <c r="AE25" i="38"/>
  <c r="AD25" i="38"/>
  <c r="AC25" i="38"/>
  <c r="AA25" i="38"/>
  <c r="Z25" i="38"/>
  <c r="Y25" i="38"/>
  <c r="AM24" i="38"/>
  <c r="AL24" i="38"/>
  <c r="AK24" i="38"/>
  <c r="AI24" i="38"/>
  <c r="AH24" i="38"/>
  <c r="AG24" i="38"/>
  <c r="AE24" i="38"/>
  <c r="AD24" i="38"/>
  <c r="AC24" i="38"/>
  <c r="AA24" i="38"/>
  <c r="Z24" i="38"/>
  <c r="Y24" i="38"/>
  <c r="Y22" i="38"/>
  <c r="Z22" i="38"/>
  <c r="AA22" i="38"/>
  <c r="AC22" i="38"/>
  <c r="AD22" i="38"/>
  <c r="AE22" i="38"/>
  <c r="AG22" i="38"/>
  <c r="AH22" i="38"/>
  <c r="AI22" i="38"/>
  <c r="AK22" i="38"/>
  <c r="AL22" i="38"/>
  <c r="AM22" i="38"/>
  <c r="AM20" i="38"/>
  <c r="AL20" i="38"/>
  <c r="AK20" i="38"/>
  <c r="AI20" i="38"/>
  <c r="AH20" i="38"/>
  <c r="AG20" i="38"/>
  <c r="AE20" i="38"/>
  <c r="AD20" i="38"/>
  <c r="AC20" i="38"/>
  <c r="AA20" i="38"/>
  <c r="Z20" i="38"/>
  <c r="Y20" i="38"/>
  <c r="Y19" i="38"/>
  <c r="Z19" i="38"/>
  <c r="AA19" i="38"/>
  <c r="AC19" i="38"/>
  <c r="AD19" i="38"/>
  <c r="AE19" i="38"/>
  <c r="AG19" i="38"/>
  <c r="AH19" i="38"/>
  <c r="AI19" i="38"/>
  <c r="AK19" i="38"/>
  <c r="AL19" i="38"/>
  <c r="AM19" i="38"/>
  <c r="AM18" i="38"/>
  <c r="AL18" i="38"/>
  <c r="AK18" i="38"/>
  <c r="AI18" i="38"/>
  <c r="AH18" i="38"/>
  <c r="AG18" i="38"/>
  <c r="AE18" i="38"/>
  <c r="AD18" i="38"/>
  <c r="AC18" i="38"/>
  <c r="AA18" i="38"/>
  <c r="Z18" i="38"/>
  <c r="Y18" i="38"/>
  <c r="AM17" i="38"/>
  <c r="AL17" i="38"/>
  <c r="AK17" i="38"/>
  <c r="AI17" i="38"/>
  <c r="AH17" i="38"/>
  <c r="AG17" i="38"/>
  <c r="AE17" i="38"/>
  <c r="AD17" i="38"/>
  <c r="AC17" i="38"/>
  <c r="AA17" i="38"/>
  <c r="Z17" i="38"/>
  <c r="Y17" i="38"/>
  <c r="AM16" i="38"/>
  <c r="AL16" i="38"/>
  <c r="AK16" i="38"/>
  <c r="AI16" i="38"/>
  <c r="AH16" i="38"/>
  <c r="AG16" i="38"/>
  <c r="AE16" i="38"/>
  <c r="AD16" i="38"/>
  <c r="AC16" i="38"/>
  <c r="AA16" i="38"/>
  <c r="Z16" i="38"/>
  <c r="Y16" i="38"/>
  <c r="AM15" i="38"/>
  <c r="AL15" i="38"/>
  <c r="AK15" i="38"/>
  <c r="AI15" i="38"/>
  <c r="AH15" i="38"/>
  <c r="AG15" i="38"/>
  <c r="AE15" i="38"/>
  <c r="AD15" i="38"/>
  <c r="AC15" i="38"/>
  <c r="Y23" i="38"/>
  <c r="Z23" i="38"/>
  <c r="AA23" i="38"/>
  <c r="AC23" i="38"/>
  <c r="AD23" i="38"/>
  <c r="AE23" i="38"/>
  <c r="AG23" i="38"/>
  <c r="AH23" i="38"/>
  <c r="AI23" i="38"/>
  <c r="AK23" i="38"/>
  <c r="AL23" i="38"/>
  <c r="AM23" i="38"/>
  <c r="AD560" i="38" l="1"/>
  <c r="AI560" i="38"/>
  <c r="AE560" i="38"/>
  <c r="AK560" i="38"/>
  <c r="AH560" i="38"/>
  <c r="AM560" i="38"/>
  <c r="F550" i="38"/>
  <c r="J550" i="38" s="1"/>
  <c r="F555" i="38"/>
  <c r="H555" i="38" s="1"/>
  <c r="F559" i="38"/>
  <c r="H559" i="38" s="1"/>
  <c r="AA560" i="38"/>
  <c r="AG560" i="38"/>
  <c r="AL560" i="38"/>
  <c r="F565" i="38"/>
  <c r="J565" i="38" s="1"/>
  <c r="F545" i="38"/>
  <c r="J545" i="38" s="1"/>
  <c r="AN545" i="38"/>
  <c r="F553" i="38"/>
  <c r="H553" i="38" s="1"/>
  <c r="F557" i="38"/>
  <c r="J557" i="38" s="1"/>
  <c r="AJ563" i="38"/>
  <c r="AJ543" i="38"/>
  <c r="AJ555" i="38"/>
  <c r="F563" i="38"/>
  <c r="H563" i="38" s="1"/>
  <c r="F544" i="38"/>
  <c r="H544" i="38" s="1"/>
  <c r="AB551" i="38"/>
  <c r="F552" i="38"/>
  <c r="H552" i="38" s="1"/>
  <c r="AF556" i="38"/>
  <c r="AN562" i="38"/>
  <c r="AB543" i="38"/>
  <c r="AF544" i="38"/>
  <c r="AJ548" i="38"/>
  <c r="AB552" i="38"/>
  <c r="AB547" i="38"/>
  <c r="F548" i="38"/>
  <c r="J548" i="38" s="1"/>
  <c r="AB549" i="38"/>
  <c r="AF550" i="38"/>
  <c r="F551" i="38"/>
  <c r="H551" i="38" s="1"/>
  <c r="AN552" i="38"/>
  <c r="AJ561" i="38"/>
  <c r="AN565" i="38"/>
  <c r="AF553" i="38"/>
  <c r="F554" i="38"/>
  <c r="J554" i="38" s="1"/>
  <c r="AB556" i="38"/>
  <c r="AJ564" i="38"/>
  <c r="F543" i="38"/>
  <c r="H543" i="38" s="1"/>
  <c r="AJ544" i="38"/>
  <c r="F546" i="38"/>
  <c r="H546" i="38" s="1"/>
  <c r="AN548" i="38"/>
  <c r="F549" i="38"/>
  <c r="H549" i="38" s="1"/>
  <c r="F556" i="38"/>
  <c r="AJ557" i="38"/>
  <c r="F558" i="38"/>
  <c r="H558" i="38" s="1"/>
  <c r="AJ559" i="38"/>
  <c r="AF564" i="38"/>
  <c r="AJ545" i="38"/>
  <c r="AN546" i="38"/>
  <c r="AN549" i="38"/>
  <c r="AB553" i="38"/>
  <c r="AF554" i="38"/>
  <c r="AF557" i="38"/>
  <c r="AJ549" i="38"/>
  <c r="AJ552" i="38"/>
  <c r="AN556" i="38"/>
  <c r="AB557" i="38"/>
  <c r="AF558" i="38"/>
  <c r="AF561" i="38"/>
  <c r="AJ565" i="38"/>
  <c r="AB544" i="38"/>
  <c r="AF545" i="38"/>
  <c r="AJ547" i="38"/>
  <c r="AF548" i="38"/>
  <c r="AN550" i="38"/>
  <c r="AN553" i="38"/>
  <c r="AB555" i="38"/>
  <c r="AN544" i="38"/>
  <c r="AB545" i="38"/>
  <c r="AF546" i="38"/>
  <c r="F547" i="38"/>
  <c r="H547" i="38" s="1"/>
  <c r="AB548" i="38"/>
  <c r="AF549" i="38"/>
  <c r="AJ551" i="38"/>
  <c r="AF552" i="38"/>
  <c r="AJ553" i="38"/>
  <c r="AN554" i="38"/>
  <c r="AJ556" i="38"/>
  <c r="AN557" i="38"/>
  <c r="AB559" i="38"/>
  <c r="AF562" i="38"/>
  <c r="AB564" i="38"/>
  <c r="AN558" i="38"/>
  <c r="AN561" i="38"/>
  <c r="AB563" i="38"/>
  <c r="F564" i="38"/>
  <c r="AN564" i="38"/>
  <c r="AN543" i="38"/>
  <c r="AJ546" i="38"/>
  <c r="AN547" i="38"/>
  <c r="AJ550" i="38"/>
  <c r="AN551" i="38"/>
  <c r="AJ554" i="38"/>
  <c r="AN555" i="38"/>
  <c r="AJ558" i="38"/>
  <c r="AN559" i="38"/>
  <c r="AJ562" i="38"/>
  <c r="AN563" i="38"/>
  <c r="AF543" i="38"/>
  <c r="AB546" i="38"/>
  <c r="AF547" i="38"/>
  <c r="AB550" i="38"/>
  <c r="AF551" i="38"/>
  <c r="AB554" i="38"/>
  <c r="AF555" i="38"/>
  <c r="AB558" i="38"/>
  <c r="AF559" i="38"/>
  <c r="AF563" i="38"/>
  <c r="AN540" i="38"/>
  <c r="AF538" i="38"/>
  <c r="AF536" i="38"/>
  <c r="F537" i="38"/>
  <c r="J537" i="38" s="1"/>
  <c r="AB537" i="38"/>
  <c r="F533" i="38"/>
  <c r="J533" i="38" s="1"/>
  <c r="F540" i="38"/>
  <c r="J540" i="38" s="1"/>
  <c r="AF539" i="38"/>
  <c r="F535" i="38"/>
  <c r="H535" i="38" s="1"/>
  <c r="F536" i="38"/>
  <c r="H536" i="38" s="1"/>
  <c r="F532" i="38"/>
  <c r="J532" i="38" s="1"/>
  <c r="AJ532" i="38"/>
  <c r="AJ538" i="38"/>
  <c r="AB536" i="38"/>
  <c r="F539" i="38"/>
  <c r="J539" i="38" s="1"/>
  <c r="AN513" i="38"/>
  <c r="F529" i="38"/>
  <c r="J529" i="38" s="1"/>
  <c r="AF530" i="38"/>
  <c r="AJ531" i="38"/>
  <c r="AF532" i="38"/>
  <c r="AN538" i="38"/>
  <c r="AN536" i="38"/>
  <c r="AN537" i="38"/>
  <c r="AB538" i="38"/>
  <c r="AN535" i="38"/>
  <c r="AJ536" i="38"/>
  <c r="AB540" i="38"/>
  <c r="AB539" i="38"/>
  <c r="AJ535" i="38"/>
  <c r="AF540" i="38"/>
  <c r="F538" i="38"/>
  <c r="H538" i="38" s="1"/>
  <c r="AJ540" i="38"/>
  <c r="AJ539" i="38"/>
  <c r="AF535" i="38"/>
  <c r="AJ537" i="38"/>
  <c r="AN539" i="38"/>
  <c r="AB535" i="38"/>
  <c r="AF537" i="38"/>
  <c r="AJ530" i="38"/>
  <c r="AN531" i="38"/>
  <c r="AJ513" i="38"/>
  <c r="F514" i="38"/>
  <c r="J514" i="38" s="1"/>
  <c r="AB532" i="38"/>
  <c r="AB533" i="38"/>
  <c r="AN532" i="38"/>
  <c r="AN533" i="38"/>
  <c r="AN529" i="38"/>
  <c r="F531" i="38"/>
  <c r="J531" i="38" s="1"/>
  <c r="AF531" i="38"/>
  <c r="AJ533" i="38"/>
  <c r="AN530" i="38"/>
  <c r="AB531" i="38"/>
  <c r="AF533" i="38"/>
  <c r="AF534" i="38"/>
  <c r="F534" i="38"/>
  <c r="J534" i="38" s="1"/>
  <c r="AB529" i="38"/>
  <c r="AJ534" i="38"/>
  <c r="AJ529" i="38"/>
  <c r="AN534" i="38"/>
  <c r="AB534" i="38"/>
  <c r="AF529" i="38"/>
  <c r="F513" i="38"/>
  <c r="J513" i="38" s="1"/>
  <c r="AN514" i="38"/>
  <c r="AB515" i="38"/>
  <c r="F516" i="38"/>
  <c r="H516" i="38" s="1"/>
  <c r="AF516" i="38"/>
  <c r="AN518" i="38"/>
  <c r="AF513" i="38"/>
  <c r="AB513" i="38"/>
  <c r="F518" i="38"/>
  <c r="H518" i="38" s="1"/>
  <c r="AB517" i="38"/>
  <c r="AJ516" i="38"/>
  <c r="AF511" i="38"/>
  <c r="AJ512" i="38"/>
  <c r="F517" i="38"/>
  <c r="J517" i="38" s="1"/>
  <c r="AJ518" i="38"/>
  <c r="AN516" i="38"/>
  <c r="AJ523" i="38"/>
  <c r="AJ521" i="38"/>
  <c r="AN511" i="38"/>
  <c r="AB512" i="38"/>
  <c r="AF514" i="38"/>
  <c r="AJ515" i="38"/>
  <c r="AF517" i="38"/>
  <c r="AB518" i="38"/>
  <c r="AJ511" i="38"/>
  <c r="AN512" i="38"/>
  <c r="AB514" i="38"/>
  <c r="F515" i="38"/>
  <c r="J515" i="38" s="1"/>
  <c r="AF515" i="38"/>
  <c r="AN517" i="38"/>
  <c r="AF520" i="38"/>
  <c r="F511" i="38"/>
  <c r="H511" i="38" s="1"/>
  <c r="AB511" i="38"/>
  <c r="F512" i="38"/>
  <c r="J512" i="38" s="1"/>
  <c r="AF512" i="38"/>
  <c r="AJ514" i="38"/>
  <c r="AN515" i="38"/>
  <c r="AB516" i="38"/>
  <c r="AJ517" i="38"/>
  <c r="AF518" i="38"/>
  <c r="AJ504" i="38"/>
  <c r="AN510" i="38"/>
  <c r="F510" i="38"/>
  <c r="J510" i="38" s="1"/>
  <c r="F524" i="38"/>
  <c r="J524" i="38" s="1"/>
  <c r="F522" i="38"/>
  <c r="J522" i="38" s="1"/>
  <c r="AF522" i="38"/>
  <c r="F520" i="38"/>
  <c r="J520" i="38" s="1"/>
  <c r="AB520" i="38"/>
  <c r="AF523" i="38"/>
  <c r="AF521" i="38"/>
  <c r="AB522" i="38"/>
  <c r="AB523" i="38"/>
  <c r="AN519" i="38"/>
  <c r="AB521" i="38"/>
  <c r="AN520" i="38"/>
  <c r="AN523" i="38"/>
  <c r="AN521" i="38"/>
  <c r="AJ520" i="38"/>
  <c r="F506" i="38"/>
  <c r="H506" i="38" s="1"/>
  <c r="AB505" i="38"/>
  <c r="AJ524" i="38"/>
  <c r="AB510" i="38"/>
  <c r="AB519" i="38"/>
  <c r="F521" i="38"/>
  <c r="J521" i="38" s="1"/>
  <c r="F504" i="38"/>
  <c r="J504" i="38" s="1"/>
  <c r="AJ510" i="38"/>
  <c r="AJ519" i="38"/>
  <c r="AN522" i="38"/>
  <c r="AN524" i="38"/>
  <c r="AF510" i="38"/>
  <c r="F519" i="38"/>
  <c r="J519" i="38" s="1"/>
  <c r="AF519" i="38"/>
  <c r="AJ522" i="38"/>
  <c r="F508" i="38"/>
  <c r="J508" i="38" s="1"/>
  <c r="AN505" i="38"/>
  <c r="AF525" i="38"/>
  <c r="AB524" i="38"/>
  <c r="AF505" i="38"/>
  <c r="F523" i="38"/>
  <c r="J523" i="38" s="1"/>
  <c r="AJ505" i="38"/>
  <c r="F505" i="38"/>
  <c r="J505" i="38" s="1"/>
  <c r="AF524" i="38"/>
  <c r="AN504" i="38"/>
  <c r="AJ525" i="38"/>
  <c r="AF504" i="38"/>
  <c r="F525" i="38"/>
  <c r="H525" i="38" s="1"/>
  <c r="AB525" i="38"/>
  <c r="AB504" i="38"/>
  <c r="AF508" i="38"/>
  <c r="AB507" i="38"/>
  <c r="AN506" i="38"/>
  <c r="AN525" i="38"/>
  <c r="AJ508" i="38"/>
  <c r="AF507" i="38"/>
  <c r="F507" i="38"/>
  <c r="J507" i="38" s="1"/>
  <c r="AB506" i="38"/>
  <c r="AN508" i="38"/>
  <c r="AJ507" i="38"/>
  <c r="AF506" i="38"/>
  <c r="AN491" i="38"/>
  <c r="AN503" i="38"/>
  <c r="AB508" i="38"/>
  <c r="AN507" i="38"/>
  <c r="AJ506" i="38"/>
  <c r="H504" i="38"/>
  <c r="AB502" i="38"/>
  <c r="AB503" i="38"/>
  <c r="F502" i="38"/>
  <c r="J502" i="38" s="1"/>
  <c r="AJ502" i="38"/>
  <c r="AJ503" i="38"/>
  <c r="AN502" i="38"/>
  <c r="AF502" i="38"/>
  <c r="F503" i="38"/>
  <c r="H503" i="38" s="1"/>
  <c r="AF503" i="38"/>
  <c r="F493" i="38"/>
  <c r="J493" i="38" s="1"/>
  <c r="AF493" i="38"/>
  <c r="AJ493" i="38"/>
  <c r="AF495" i="38"/>
  <c r="F496" i="38"/>
  <c r="H496" i="38" s="1"/>
  <c r="F490" i="38"/>
  <c r="J490" i="38" s="1"/>
  <c r="AF490" i="38"/>
  <c r="AJ492" i="38"/>
  <c r="AB493" i="38"/>
  <c r="F494" i="38"/>
  <c r="J494" i="38" s="1"/>
  <c r="AJ491" i="38"/>
  <c r="AB490" i="38"/>
  <c r="F492" i="38"/>
  <c r="J492" i="38" s="1"/>
  <c r="AN493" i="38"/>
  <c r="AN496" i="38"/>
  <c r="AN494" i="38"/>
  <c r="F491" i="38"/>
  <c r="J491" i="38" s="1"/>
  <c r="AB491" i="38"/>
  <c r="AJ494" i="38"/>
  <c r="AF492" i="38"/>
  <c r="AF491" i="38"/>
  <c r="AB495" i="38"/>
  <c r="F495" i="38"/>
  <c r="J495" i="38" s="1"/>
  <c r="AN490" i="38"/>
  <c r="AB492" i="38"/>
  <c r="AF494" i="38"/>
  <c r="AJ490" i="38"/>
  <c r="AN492" i="38"/>
  <c r="AB494" i="38"/>
  <c r="F497" i="38"/>
  <c r="J497" i="38" s="1"/>
  <c r="AF497" i="38"/>
  <c r="AB496" i="38"/>
  <c r="AN495" i="38"/>
  <c r="AJ496" i="38"/>
  <c r="AJ497" i="38"/>
  <c r="AJ495" i="38"/>
  <c r="AF496" i="38"/>
  <c r="F486" i="38"/>
  <c r="J486" i="38" s="1"/>
  <c r="AB497" i="38"/>
  <c r="AJ487" i="38"/>
  <c r="AN486" i="38"/>
  <c r="AN497" i="38"/>
  <c r="AB486" i="38"/>
  <c r="F487" i="38"/>
  <c r="J487" i="38" s="1"/>
  <c r="AJ486" i="38"/>
  <c r="AF486" i="38"/>
  <c r="AN487" i="38"/>
  <c r="F472" i="38"/>
  <c r="J472" i="38" s="1"/>
  <c r="AF487" i="38"/>
  <c r="AJ479" i="38"/>
  <c r="AB481" i="38"/>
  <c r="F470" i="38"/>
  <c r="H470" i="38" s="1"/>
  <c r="AF470" i="38"/>
  <c r="AJ471" i="38"/>
  <c r="AJ475" i="38"/>
  <c r="AN479" i="38"/>
  <c r="AJ470" i="38"/>
  <c r="AN471" i="38"/>
  <c r="AF473" i="38"/>
  <c r="AJ474" i="38"/>
  <c r="AN475" i="38"/>
  <c r="AF476" i="38"/>
  <c r="F477" i="38"/>
  <c r="H477" i="38" s="1"/>
  <c r="AF479" i="38"/>
  <c r="AF471" i="38"/>
  <c r="AF475" i="38"/>
  <c r="AB476" i="38"/>
  <c r="AN477" i="38"/>
  <c r="AB479" i="38"/>
  <c r="AN470" i="38"/>
  <c r="AB471" i="38"/>
  <c r="AN472" i="38"/>
  <c r="AJ473" i="38"/>
  <c r="AN474" i="38"/>
  <c r="AB475" i="38"/>
  <c r="F476" i="38"/>
  <c r="J476" i="38" s="1"/>
  <c r="AF480" i="38"/>
  <c r="F481" i="38"/>
  <c r="J481" i="38" s="1"/>
  <c r="AN478" i="38"/>
  <c r="F480" i="38"/>
  <c r="J480" i="38" s="1"/>
  <c r="AB472" i="38"/>
  <c r="AN473" i="38"/>
  <c r="AB474" i="38"/>
  <c r="F475" i="38"/>
  <c r="J475" i="38" s="1"/>
  <c r="AB477" i="38"/>
  <c r="AN476" i="38"/>
  <c r="AJ477" i="38"/>
  <c r="AJ472" i="38"/>
  <c r="F484" i="38"/>
  <c r="J484" i="38" s="1"/>
  <c r="AN483" i="38"/>
  <c r="AB478" i="38"/>
  <c r="F479" i="38"/>
  <c r="J479" i="38" s="1"/>
  <c r="AN481" i="38"/>
  <c r="F471" i="38"/>
  <c r="H471" i="38" s="1"/>
  <c r="AF472" i="38"/>
  <c r="F473" i="38"/>
  <c r="H473" i="38" s="1"/>
  <c r="AB473" i="38"/>
  <c r="F474" i="38"/>
  <c r="H474" i="38" s="1"/>
  <c r="AF474" i="38"/>
  <c r="AJ476" i="38"/>
  <c r="AF477" i="38"/>
  <c r="AB480" i="38"/>
  <c r="F482" i="38"/>
  <c r="J482" i="38" s="1"/>
  <c r="AJ478" i="38"/>
  <c r="AN480" i="38"/>
  <c r="AJ481" i="38"/>
  <c r="AJ484" i="38"/>
  <c r="AB483" i="38"/>
  <c r="F478" i="38"/>
  <c r="H478" i="38" s="1"/>
  <c r="AF478" i="38"/>
  <c r="AJ480" i="38"/>
  <c r="AF481" i="38"/>
  <c r="AN482" i="38"/>
  <c r="AJ482" i="38"/>
  <c r="AJ483" i="38"/>
  <c r="AN484" i="38"/>
  <c r="AB482" i="38"/>
  <c r="AF482" i="38"/>
  <c r="F483" i="38"/>
  <c r="H483" i="38" s="1"/>
  <c r="AF483" i="38"/>
  <c r="AF484" i="38"/>
  <c r="AN460" i="38"/>
  <c r="AJ468" i="38"/>
  <c r="AB484" i="38"/>
  <c r="AB460" i="38"/>
  <c r="F461" i="38"/>
  <c r="J461" i="38" s="1"/>
  <c r="AN468" i="38"/>
  <c r="AJ460" i="38"/>
  <c r="AF468" i="38"/>
  <c r="AF460" i="38"/>
  <c r="AB468" i="38"/>
  <c r="F468" i="38"/>
  <c r="J468" i="38" s="1"/>
  <c r="AB463" i="38"/>
  <c r="AN464" i="38"/>
  <c r="AJ461" i="38"/>
  <c r="AF462" i="38"/>
  <c r="F460" i="38"/>
  <c r="J460" i="38" s="1"/>
  <c r="F464" i="38"/>
  <c r="J464" i="38" s="1"/>
  <c r="AF461" i="38"/>
  <c r="F462" i="38"/>
  <c r="J462" i="38" s="1"/>
  <c r="AB462" i="38"/>
  <c r="AB461" i="38"/>
  <c r="AN462" i="38"/>
  <c r="AF465" i="38"/>
  <c r="AN463" i="38"/>
  <c r="AF463" i="38"/>
  <c r="AJ463" i="38"/>
  <c r="AN461" i="38"/>
  <c r="AJ462" i="38"/>
  <c r="AJ464" i="38"/>
  <c r="F465" i="38"/>
  <c r="J465" i="38" s="1"/>
  <c r="AB465" i="38"/>
  <c r="F463" i="38"/>
  <c r="H463" i="38" s="1"/>
  <c r="AF464" i="38"/>
  <c r="AJ400" i="38"/>
  <c r="AN402" i="38"/>
  <c r="F456" i="38"/>
  <c r="H456" i="38" s="1"/>
  <c r="AJ465" i="38"/>
  <c r="AN465" i="38"/>
  <c r="AF414" i="38"/>
  <c r="AN400" i="38"/>
  <c r="F401" i="38"/>
  <c r="J401" i="38" s="1"/>
  <c r="AJ453" i="38"/>
  <c r="AN456" i="38"/>
  <c r="AF400" i="38"/>
  <c r="AB400" i="38"/>
  <c r="AN401" i="38"/>
  <c r="AN453" i="38"/>
  <c r="AB456" i="38"/>
  <c r="AJ456" i="38"/>
  <c r="AF456" i="38"/>
  <c r="F432" i="38"/>
  <c r="J432" i="38" s="1"/>
  <c r="AF435" i="38"/>
  <c r="F436" i="38"/>
  <c r="J436" i="38" s="1"/>
  <c r="F440" i="38"/>
  <c r="J440" i="38" s="1"/>
  <c r="F407" i="38"/>
  <c r="J407" i="38" s="1"/>
  <c r="F415" i="38"/>
  <c r="J415" i="38" s="1"/>
  <c r="AJ401" i="38"/>
  <c r="AJ402" i="38"/>
  <c r="AF450" i="38"/>
  <c r="AF430" i="38"/>
  <c r="AN432" i="38"/>
  <c r="AF434" i="38"/>
  <c r="AN414" i="38"/>
  <c r="F417" i="38"/>
  <c r="H417" i="38" s="1"/>
  <c r="F400" i="38"/>
  <c r="H400" i="38" s="1"/>
  <c r="AF401" i="38"/>
  <c r="F402" i="38"/>
  <c r="H402" i="38" s="1"/>
  <c r="AF402" i="38"/>
  <c r="F453" i="38"/>
  <c r="J453" i="38" s="1"/>
  <c r="AF453" i="38"/>
  <c r="F447" i="38"/>
  <c r="J447" i="38" s="1"/>
  <c r="F451" i="38"/>
  <c r="J451" i="38" s="1"/>
  <c r="F431" i="38"/>
  <c r="J431" i="38" s="1"/>
  <c r="F435" i="38"/>
  <c r="J435" i="38" s="1"/>
  <c r="F414" i="38"/>
  <c r="J414" i="38" s="1"/>
  <c r="AJ414" i="38"/>
  <c r="AB401" i="38"/>
  <c r="AB402" i="38"/>
  <c r="AB453" i="38"/>
  <c r="AB434" i="38"/>
  <c r="AF406" i="38"/>
  <c r="AF410" i="38"/>
  <c r="AJ411" i="38"/>
  <c r="AF422" i="38"/>
  <c r="AF426" i="38"/>
  <c r="AB427" i="38"/>
  <c r="AN428" i="38"/>
  <c r="AN434" i="38"/>
  <c r="AF418" i="38"/>
  <c r="AJ418" i="38"/>
  <c r="F419" i="38"/>
  <c r="J419" i="38" s="1"/>
  <c r="AJ424" i="38"/>
  <c r="AN425" i="38"/>
  <c r="AB426" i="38"/>
  <c r="F427" i="38"/>
  <c r="J427" i="38" s="1"/>
  <c r="AJ428" i="38"/>
  <c r="AJ434" i="38"/>
  <c r="AB436" i="38"/>
  <c r="F437" i="38"/>
  <c r="J437" i="38" s="1"/>
  <c r="AF437" i="38"/>
  <c r="AN438" i="38"/>
  <c r="F441" i="38"/>
  <c r="H441" i="38" s="1"/>
  <c r="AJ442" i="38"/>
  <c r="AJ404" i="38"/>
  <c r="F439" i="38"/>
  <c r="J439" i="38" s="1"/>
  <c r="AF407" i="38"/>
  <c r="AN408" i="38"/>
  <c r="AN409" i="38"/>
  <c r="F411" i="38"/>
  <c r="J411" i="38" s="1"/>
  <c r="F418" i="38"/>
  <c r="H418" i="38" s="1"/>
  <c r="AN418" i="38"/>
  <c r="AF421" i="38"/>
  <c r="AJ422" i="38"/>
  <c r="AJ426" i="38"/>
  <c r="F428" i="38"/>
  <c r="J428" i="38" s="1"/>
  <c r="AJ405" i="38"/>
  <c r="AN406" i="38"/>
  <c r="AN410" i="38"/>
  <c r="AB447" i="38"/>
  <c r="AB431" i="38"/>
  <c r="AB433" i="38"/>
  <c r="F434" i="38"/>
  <c r="J434" i="38" s="1"/>
  <c r="F438" i="38"/>
  <c r="H438" i="38" s="1"/>
  <c r="AF442" i="38"/>
  <c r="AN444" i="38"/>
  <c r="F405" i="38"/>
  <c r="H405" i="38" s="1"/>
  <c r="AF405" i="38"/>
  <c r="AJ406" i="38"/>
  <c r="F412" i="38"/>
  <c r="J412" i="38" s="1"/>
  <c r="AJ415" i="38"/>
  <c r="AN423" i="38"/>
  <c r="AJ448" i="38"/>
  <c r="AN449" i="38"/>
  <c r="AB450" i="38"/>
  <c r="AN429" i="38"/>
  <c r="AB430" i="38"/>
  <c r="AF415" i="38"/>
  <c r="F416" i="38"/>
  <c r="J416" i="38" s="1"/>
  <c r="AF417" i="38"/>
  <c r="AJ419" i="38"/>
  <c r="AF420" i="38"/>
  <c r="AJ421" i="38"/>
  <c r="AN422" i="38"/>
  <c r="F423" i="38"/>
  <c r="J423" i="38" s="1"/>
  <c r="AF424" i="38"/>
  <c r="AJ425" i="38"/>
  <c r="AN426" i="38"/>
  <c r="AJ450" i="38"/>
  <c r="AJ430" i="38"/>
  <c r="AF431" i="38"/>
  <c r="AJ435" i="38"/>
  <c r="AB438" i="38"/>
  <c r="AN442" i="38"/>
  <c r="AN404" i="38"/>
  <c r="AN405" i="38"/>
  <c r="AJ407" i="38"/>
  <c r="AB409" i="38"/>
  <c r="AN411" i="38"/>
  <c r="AF412" i="38"/>
  <c r="AF413" i="38"/>
  <c r="AF416" i="38"/>
  <c r="AJ417" i="38"/>
  <c r="AN419" i="38"/>
  <c r="AJ420" i="38"/>
  <c r="AN421" i="38"/>
  <c r="AN424" i="38"/>
  <c r="AB425" i="38"/>
  <c r="F426" i="38"/>
  <c r="H426" i="38" s="1"/>
  <c r="AF427" i="38"/>
  <c r="AB428" i="38"/>
  <c r="AN445" i="38"/>
  <c r="AB446" i="38"/>
  <c r="AJ438" i="38"/>
  <c r="AB443" i="38"/>
  <c r="AF404" i="38"/>
  <c r="AJ408" i="38"/>
  <c r="AF411" i="38"/>
  <c r="AN412" i="38"/>
  <c r="AN413" i="38"/>
  <c r="AN416" i="38"/>
  <c r="AF419" i="38"/>
  <c r="F420" i="38"/>
  <c r="H420" i="38" s="1"/>
  <c r="AJ423" i="38"/>
  <c r="AN427" i="38"/>
  <c r="AN450" i="38"/>
  <c r="AN430" i="38"/>
  <c r="AF438" i="38"/>
  <c r="AN439" i="38"/>
  <c r="AJ440" i="38"/>
  <c r="AN441" i="38"/>
  <c r="AB442" i="38"/>
  <c r="F443" i="38"/>
  <c r="J443" i="38" s="1"/>
  <c r="F406" i="38"/>
  <c r="H406" i="38" s="1"/>
  <c r="AN407" i="38"/>
  <c r="AF408" i="38"/>
  <c r="F409" i="38"/>
  <c r="H409" i="38" s="1"/>
  <c r="AF409" i="38"/>
  <c r="AJ412" i="38"/>
  <c r="AJ413" i="38"/>
  <c r="AN415" i="38"/>
  <c r="AJ416" i="38"/>
  <c r="AN417" i="38"/>
  <c r="AN420" i="38"/>
  <c r="F422" i="38"/>
  <c r="H422" i="38" s="1"/>
  <c r="AF423" i="38"/>
  <c r="F424" i="38"/>
  <c r="J424" i="38" s="1"/>
  <c r="F425" i="38"/>
  <c r="H425" i="38" s="1"/>
  <c r="AF425" i="38"/>
  <c r="AJ427" i="38"/>
  <c r="AF428" i="38"/>
  <c r="AF446" i="38"/>
  <c r="AN448" i="38"/>
  <c r="AB449" i="38"/>
  <c r="F450" i="38"/>
  <c r="H450" i="38" s="1"/>
  <c r="AN452" i="38"/>
  <c r="AB429" i="38"/>
  <c r="F430" i="38"/>
  <c r="J430" i="38" s="1"/>
  <c r="AB432" i="38"/>
  <c r="F433" i="38"/>
  <c r="H433" i="38" s="1"/>
  <c r="AF433" i="38"/>
  <c r="AF436" i="38"/>
  <c r="AJ437" i="38"/>
  <c r="AJ439" i="38"/>
  <c r="AF440" i="38"/>
  <c r="AJ441" i="38"/>
  <c r="AN443" i="38"/>
  <c r="AJ444" i="38"/>
  <c r="AJ445" i="38"/>
  <c r="AN446" i="38"/>
  <c r="AJ429" i="38"/>
  <c r="AN431" i="38"/>
  <c r="AJ432" i="38"/>
  <c r="AN433" i="38"/>
  <c r="AB435" i="38"/>
  <c r="AN436" i="38"/>
  <c r="AB437" i="38"/>
  <c r="AF439" i="38"/>
  <c r="AB440" i="38"/>
  <c r="AF441" i="38"/>
  <c r="AJ443" i="38"/>
  <c r="AF444" i="38"/>
  <c r="AJ446" i="38"/>
  <c r="F448" i="38"/>
  <c r="J448" i="38" s="1"/>
  <c r="AF451" i="38"/>
  <c r="F452" i="38"/>
  <c r="J452" i="38" s="1"/>
  <c r="AB452" i="38"/>
  <c r="F429" i="38"/>
  <c r="H429" i="38" s="1"/>
  <c r="AF429" i="38"/>
  <c r="AJ431" i="38"/>
  <c r="AF432" i="38"/>
  <c r="AJ433" i="38"/>
  <c r="AN435" i="38"/>
  <c r="AJ436" i="38"/>
  <c r="AN437" i="38"/>
  <c r="AB439" i="38"/>
  <c r="AN440" i="38"/>
  <c r="AB441" i="38"/>
  <c r="F442" i="38"/>
  <c r="J442" i="38" s="1"/>
  <c r="AF443" i="38"/>
  <c r="F444" i="38"/>
  <c r="J444" i="38" s="1"/>
  <c r="AB444" i="38"/>
  <c r="AN447" i="38"/>
  <c r="AB451" i="38"/>
  <c r="F445" i="38"/>
  <c r="H445" i="38" s="1"/>
  <c r="AF445" i="38"/>
  <c r="AJ447" i="38"/>
  <c r="AF448" i="38"/>
  <c r="AJ449" i="38"/>
  <c r="AN451" i="38"/>
  <c r="AJ452" i="38"/>
  <c r="AB445" i="38"/>
  <c r="F446" i="38"/>
  <c r="H446" i="38" s="1"/>
  <c r="AF447" i="38"/>
  <c r="AB448" i="38"/>
  <c r="F449" i="38"/>
  <c r="H449" i="38" s="1"/>
  <c r="AF449" i="38"/>
  <c r="AJ451" i="38"/>
  <c r="AF452" i="38"/>
  <c r="F386" i="38"/>
  <c r="J386" i="38" s="1"/>
  <c r="F391" i="38"/>
  <c r="J391" i="38" s="1"/>
  <c r="AN455" i="38"/>
  <c r="F454" i="38"/>
  <c r="J454" i="38" s="1"/>
  <c r="AB372" i="38"/>
  <c r="AB455" i="38"/>
  <c r="AJ454" i="38"/>
  <c r="AJ455" i="38"/>
  <c r="AN454" i="38"/>
  <c r="AB454" i="38"/>
  <c r="AF454" i="38"/>
  <c r="F455" i="38"/>
  <c r="J455" i="38" s="1"/>
  <c r="AF455" i="38"/>
  <c r="AF396" i="38"/>
  <c r="F396" i="38"/>
  <c r="J396" i="38" s="1"/>
  <c r="AB396" i="38"/>
  <c r="F393" i="38"/>
  <c r="J393" i="38" s="1"/>
  <c r="AJ394" i="38"/>
  <c r="AN396" i="38"/>
  <c r="AJ396" i="38"/>
  <c r="AN384" i="38"/>
  <c r="AB393" i="38"/>
  <c r="AN394" i="38"/>
  <c r="AB384" i="38"/>
  <c r="AF391" i="38"/>
  <c r="AF393" i="38"/>
  <c r="F394" i="38"/>
  <c r="H394" i="38" s="1"/>
  <c r="AB394" i="38"/>
  <c r="AN393" i="38"/>
  <c r="AJ393" i="38"/>
  <c r="AF394" i="38"/>
  <c r="AJ388" i="38"/>
  <c r="AJ384" i="38"/>
  <c r="AN386" i="38"/>
  <c r="F392" i="38"/>
  <c r="H392" i="38" s="1"/>
  <c r="AF392" i="38"/>
  <c r="AF384" i="38"/>
  <c r="AJ391" i="38"/>
  <c r="AB392" i="38"/>
  <c r="AN392" i="38"/>
  <c r="AJ392" i="38"/>
  <c r="AB391" i="38"/>
  <c r="AF372" i="38"/>
  <c r="Y383" i="38"/>
  <c r="AD383" i="38"/>
  <c r="AI383" i="38"/>
  <c r="F384" i="38"/>
  <c r="J384" i="38" s="1"/>
  <c r="AJ386" i="38"/>
  <c r="AE383" i="38"/>
  <c r="AN385" i="38"/>
  <c r="AN372" i="38"/>
  <c r="AA383" i="38"/>
  <c r="AL383" i="38"/>
  <c r="AJ372" i="38"/>
  <c r="AF388" i="38"/>
  <c r="D383" i="38"/>
  <c r="AF385" i="38"/>
  <c r="AH383" i="38"/>
  <c r="AM383" i="38"/>
  <c r="F387" i="38"/>
  <c r="H387" i="38" s="1"/>
  <c r="F385" i="38"/>
  <c r="H385" i="38" s="1"/>
  <c r="AB385" i="38"/>
  <c r="AK383" i="38"/>
  <c r="AN388" i="38"/>
  <c r="AJ387" i="38"/>
  <c r="E383" i="38"/>
  <c r="F388" i="38"/>
  <c r="J388" i="38" s="1"/>
  <c r="AC383" i="38"/>
  <c r="AN387" i="38"/>
  <c r="AB387" i="38"/>
  <c r="AF386" i="38"/>
  <c r="AF368" i="38"/>
  <c r="AB369" i="38"/>
  <c r="AB370" i="38"/>
  <c r="AB371" i="38"/>
  <c r="F372" i="38"/>
  <c r="H372" i="38" s="1"/>
  <c r="AB375" i="38"/>
  <c r="F376" i="38"/>
  <c r="J376" i="38" s="1"/>
  <c r="AN376" i="38"/>
  <c r="AN378" i="38"/>
  <c r="AB347" i="38"/>
  <c r="F348" i="38"/>
  <c r="J348" i="38" s="1"/>
  <c r="AF387" i="38"/>
  <c r="AB386" i="38"/>
  <c r="F351" i="38"/>
  <c r="J351" i="38" s="1"/>
  <c r="AN352" i="38"/>
  <c r="F355" i="38"/>
  <c r="H355" i="38" s="1"/>
  <c r="F362" i="38"/>
  <c r="J362" i="38" s="1"/>
  <c r="AN367" i="38"/>
  <c r="AB368" i="38"/>
  <c r="F369" i="38"/>
  <c r="J369" i="38" s="1"/>
  <c r="AN371" i="38"/>
  <c r="F373" i="38"/>
  <c r="J373" i="38" s="1"/>
  <c r="F377" i="38"/>
  <c r="J377" i="38" s="1"/>
  <c r="F349" i="38"/>
  <c r="J349" i="38" s="1"/>
  <c r="AJ360" i="38"/>
  <c r="F364" i="38"/>
  <c r="J364" i="38" s="1"/>
  <c r="AJ364" i="38"/>
  <c r="F352" i="38"/>
  <c r="J352" i="38" s="1"/>
  <c r="AF356" i="38"/>
  <c r="AN358" i="38"/>
  <c r="F360" i="38"/>
  <c r="J360" i="38" s="1"/>
  <c r="AN360" i="38"/>
  <c r="AN362" i="38"/>
  <c r="F353" i="38"/>
  <c r="J353" i="38" s="1"/>
  <c r="AF360" i="38"/>
  <c r="AF351" i="38"/>
  <c r="AJ356" i="38"/>
  <c r="AB360" i="38"/>
  <c r="AF361" i="38"/>
  <c r="AB362" i="38"/>
  <c r="AJ348" i="38"/>
  <c r="AJ352" i="38"/>
  <c r="AF348" i="38"/>
  <c r="AB352" i="38"/>
  <c r="AF352" i="38"/>
  <c r="AN353" i="38"/>
  <c r="AJ354" i="38"/>
  <c r="AN355" i="38"/>
  <c r="AB356" i="38"/>
  <c r="F357" i="38"/>
  <c r="J357" i="38" s="1"/>
  <c r="AJ358" i="38"/>
  <c r="AN359" i="38"/>
  <c r="F361" i="38"/>
  <c r="J361" i="38" s="1"/>
  <c r="F347" i="38"/>
  <c r="J347" i="38" s="1"/>
  <c r="AF347" i="38"/>
  <c r="AJ349" i="38"/>
  <c r="AJ351" i="38"/>
  <c r="AF354" i="38"/>
  <c r="AJ355" i="38"/>
  <c r="AN356" i="38"/>
  <c r="AJ376" i="38"/>
  <c r="AF349" i="38"/>
  <c r="F350" i="38"/>
  <c r="J350" i="38" s="1"/>
  <c r="AF350" i="38"/>
  <c r="AJ353" i="38"/>
  <c r="AB361" i="38"/>
  <c r="AB364" i="38"/>
  <c r="AN368" i="38"/>
  <c r="AF376" i="38"/>
  <c r="AN347" i="38"/>
  <c r="AB351" i="38"/>
  <c r="AF353" i="38"/>
  <c r="F354" i="38"/>
  <c r="H354" i="38" s="1"/>
  <c r="AB354" i="38"/>
  <c r="AF355" i="38"/>
  <c r="AJ357" i="38"/>
  <c r="AF358" i="38"/>
  <c r="AJ359" i="38"/>
  <c r="AN361" i="38"/>
  <c r="AJ362" i="38"/>
  <c r="AF364" i="38"/>
  <c r="AN365" i="38"/>
  <c r="AN366" i="38"/>
  <c r="AJ379" i="38"/>
  <c r="AN380" i="38"/>
  <c r="AJ363" i="38"/>
  <c r="F365" i="38"/>
  <c r="J365" i="38" s="1"/>
  <c r="AJ367" i="38"/>
  <c r="AJ380" i="38"/>
  <c r="F363" i="38"/>
  <c r="J363" i="38" s="1"/>
  <c r="AF363" i="38"/>
  <c r="AN364" i="38"/>
  <c r="F367" i="38"/>
  <c r="H367" i="38" s="1"/>
  <c r="AJ368" i="38"/>
  <c r="AF373" i="38"/>
  <c r="F374" i="38"/>
  <c r="J374" i="38" s="1"/>
  <c r="AF374" i="38"/>
  <c r="F375" i="38"/>
  <c r="H375" i="38" s="1"/>
  <c r="AF375" i="38"/>
  <c r="AB376" i="38"/>
  <c r="AJ377" i="38"/>
  <c r="AF378" i="38"/>
  <c r="AJ347" i="38"/>
  <c r="AN349" i="38"/>
  <c r="AN351" i="38"/>
  <c r="AB353" i="38"/>
  <c r="AN354" i="38"/>
  <c r="AB355" i="38"/>
  <c r="F356" i="38"/>
  <c r="J356" i="38" s="1"/>
  <c r="AF357" i="38"/>
  <c r="F358" i="38"/>
  <c r="J358" i="38" s="1"/>
  <c r="AB358" i="38"/>
  <c r="AF359" i="38"/>
  <c r="AJ361" i="38"/>
  <c r="AF362" i="38"/>
  <c r="F382" i="38"/>
  <c r="J382" i="38" s="1"/>
  <c r="AJ365" i="38"/>
  <c r="AJ366" i="38"/>
  <c r="AN369" i="38"/>
  <c r="AN370" i="38"/>
  <c r="AB373" i="38"/>
  <c r="AB374" i="38"/>
  <c r="AF377" i="38"/>
  <c r="F378" i="38"/>
  <c r="J378" i="38" s="1"/>
  <c r="AF380" i="38"/>
  <c r="AB381" i="38"/>
  <c r="AN382" i="38"/>
  <c r="AB363" i="38"/>
  <c r="AF365" i="38"/>
  <c r="F366" i="38"/>
  <c r="J366" i="38" s="1"/>
  <c r="AF366" i="38"/>
  <c r="AF367" i="38"/>
  <c r="AJ369" i="38"/>
  <c r="AJ370" i="38"/>
  <c r="AJ371" i="38"/>
  <c r="AN373" i="38"/>
  <c r="AN374" i="38"/>
  <c r="AN375" i="38"/>
  <c r="AB377" i="38"/>
  <c r="AN379" i="38"/>
  <c r="AB380" i="38"/>
  <c r="F381" i="38"/>
  <c r="J381" i="38" s="1"/>
  <c r="AJ382" i="38"/>
  <c r="AN363" i="38"/>
  <c r="AB365" i="38"/>
  <c r="AB367" i="38"/>
  <c r="F368" i="38"/>
  <c r="J368" i="38" s="1"/>
  <c r="AF369" i="38"/>
  <c r="F370" i="38"/>
  <c r="J370" i="38" s="1"/>
  <c r="AF370" i="38"/>
  <c r="F371" i="38"/>
  <c r="H371" i="38" s="1"/>
  <c r="AF371" i="38"/>
  <c r="AJ373" i="38"/>
  <c r="AJ374" i="38"/>
  <c r="AJ375" i="38"/>
  <c r="AN377" i="38"/>
  <c r="AJ378" i="38"/>
  <c r="AN381" i="38"/>
  <c r="F379" i="38"/>
  <c r="J379" i="38" s="1"/>
  <c r="AF379" i="38"/>
  <c r="AJ381" i="38"/>
  <c r="AF382" i="38"/>
  <c r="AB379" i="38"/>
  <c r="F380" i="38"/>
  <c r="H380" i="38" s="1"/>
  <c r="AF381" i="38"/>
  <c r="F343" i="38"/>
  <c r="H343" i="38" s="1"/>
  <c r="AN342" i="38"/>
  <c r="AJ342" i="38"/>
  <c r="AN343" i="38"/>
  <c r="AB342" i="38"/>
  <c r="F342" i="38"/>
  <c r="J342" i="38" s="1"/>
  <c r="AF342" i="38"/>
  <c r="AF340" i="38"/>
  <c r="AJ343" i="38"/>
  <c r="AF343" i="38"/>
  <c r="AB343" i="38"/>
  <c r="F340" i="38"/>
  <c r="J340" i="38" s="1"/>
  <c r="AB340" i="38"/>
  <c r="F337" i="38"/>
  <c r="J337" i="38" s="1"/>
  <c r="AF337" i="38"/>
  <c r="AN340" i="38"/>
  <c r="AJ340" i="38"/>
  <c r="F336" i="38"/>
  <c r="H336" i="38" s="1"/>
  <c r="AJ337" i="38"/>
  <c r="F334" i="38"/>
  <c r="J334" i="38" s="1"/>
  <c r="AB337" i="38"/>
  <c r="AN337" i="38"/>
  <c r="AB334" i="38"/>
  <c r="AF336" i="38"/>
  <c r="AN336" i="38"/>
  <c r="AJ336" i="38"/>
  <c r="AF334" i="38"/>
  <c r="AN334" i="38"/>
  <c r="AJ334" i="38"/>
  <c r="F332" i="38"/>
  <c r="J332" i="38" s="1"/>
  <c r="AJ333" i="38"/>
  <c r="AN331" i="38"/>
  <c r="AN332" i="38"/>
  <c r="AN333" i="38"/>
  <c r="F331" i="38"/>
  <c r="H331" i="38" s="1"/>
  <c r="AB331" i="38"/>
  <c r="AJ331" i="38"/>
  <c r="AF331" i="38"/>
  <c r="AJ332" i="38"/>
  <c r="F318" i="38"/>
  <c r="J318" i="38" s="1"/>
  <c r="AF332" i="38"/>
  <c r="F333" i="38"/>
  <c r="H333" i="38" s="1"/>
  <c r="AF333" i="38"/>
  <c r="AB332" i="38"/>
  <c r="AB333" i="38"/>
  <c r="AJ317" i="38"/>
  <c r="AJ320" i="38"/>
  <c r="AN321" i="38"/>
  <c r="AN315" i="38"/>
  <c r="AB316" i="38"/>
  <c r="F317" i="38"/>
  <c r="J317" i="38" s="1"/>
  <c r="AF317" i="38"/>
  <c r="AN319" i="38"/>
  <c r="F316" i="38"/>
  <c r="J316" i="38" s="1"/>
  <c r="AF316" i="38"/>
  <c r="AN318" i="38"/>
  <c r="F320" i="38"/>
  <c r="H320" i="38" s="1"/>
  <c r="AJ321" i="38"/>
  <c r="F314" i="38"/>
  <c r="J314" i="38" s="1"/>
  <c r="AJ319" i="38"/>
  <c r="AN317" i="38"/>
  <c r="AB321" i="38"/>
  <c r="F322" i="38"/>
  <c r="J322" i="38" s="1"/>
  <c r="AN322" i="38"/>
  <c r="AJ323" i="38"/>
  <c r="AB314" i="38"/>
  <c r="F315" i="38"/>
  <c r="J315" i="38" s="1"/>
  <c r="AF315" i="38"/>
  <c r="AJ316" i="38"/>
  <c r="AB318" i="38"/>
  <c r="AB319" i="38"/>
  <c r="F325" i="38"/>
  <c r="H325" i="38" s="1"/>
  <c r="F323" i="38"/>
  <c r="H323" i="38" s="1"/>
  <c r="AN314" i="38"/>
  <c r="AJ318" i="38"/>
  <c r="AF324" i="38"/>
  <c r="AF321" i="38"/>
  <c r="AF314" i="38"/>
  <c r="AJ314" i="38"/>
  <c r="AJ315" i="38"/>
  <c r="AN316" i="38"/>
  <c r="AF318" i="38"/>
  <c r="F319" i="38"/>
  <c r="J319" i="38" s="1"/>
  <c r="AF319" i="38"/>
  <c r="AB325" i="38"/>
  <c r="AF320" i="38"/>
  <c r="AJ322" i="38"/>
  <c r="AF323" i="38"/>
  <c r="F326" i="38"/>
  <c r="J326" i="38" s="1"/>
  <c r="AF326" i="38"/>
  <c r="F321" i="38"/>
  <c r="J321" i="38" s="1"/>
  <c r="AF322" i="38"/>
  <c r="AB323" i="38"/>
  <c r="F305" i="38"/>
  <c r="H305" i="38" s="1"/>
  <c r="F309" i="38"/>
  <c r="H309" i="38" s="1"/>
  <c r="F270" i="38"/>
  <c r="J270" i="38" s="1"/>
  <c r="F274" i="38"/>
  <c r="H274" i="38" s="1"/>
  <c r="F278" i="38"/>
  <c r="H278" i="38" s="1"/>
  <c r="F282" i="38"/>
  <c r="H282" i="38" s="1"/>
  <c r="F286" i="38"/>
  <c r="J286" i="38" s="1"/>
  <c r="F324" i="38"/>
  <c r="J324" i="38" s="1"/>
  <c r="AN320" i="38"/>
  <c r="AN323" i="38"/>
  <c r="AB324" i="38"/>
  <c r="F287" i="38"/>
  <c r="J287" i="38" s="1"/>
  <c r="AN324" i="38"/>
  <c r="AN325" i="38"/>
  <c r="AJ326" i="38"/>
  <c r="AJ324" i="38"/>
  <c r="AF325" i="38"/>
  <c r="AJ325" i="38"/>
  <c r="F271" i="38"/>
  <c r="J271" i="38" s="1"/>
  <c r="F275" i="38"/>
  <c r="J275" i="38" s="1"/>
  <c r="F279" i="38"/>
  <c r="J279" i="38" s="1"/>
  <c r="F283" i="38"/>
  <c r="J283" i="38" s="1"/>
  <c r="AB290" i="38"/>
  <c r="F291" i="38"/>
  <c r="J291" i="38" s="1"/>
  <c r="F295" i="38"/>
  <c r="J295" i="38" s="1"/>
  <c r="F299" i="38"/>
  <c r="J299" i="38" s="1"/>
  <c r="AB326" i="38"/>
  <c r="AF304" i="38"/>
  <c r="AF308" i="38"/>
  <c r="AN270" i="38"/>
  <c r="AN271" i="38"/>
  <c r="AN275" i="38"/>
  <c r="AN279" i="38"/>
  <c r="AN283" i="38"/>
  <c r="AJ286" i="38"/>
  <c r="AJ287" i="38"/>
  <c r="AJ289" i="38"/>
  <c r="AN326" i="38"/>
  <c r="F272" i="38"/>
  <c r="H272" i="38" s="1"/>
  <c r="AB274" i="38"/>
  <c r="AB275" i="38"/>
  <c r="F276" i="38"/>
  <c r="J276" i="38" s="1"/>
  <c r="AB278" i="38"/>
  <c r="AB279" i="38"/>
  <c r="F280" i="38"/>
  <c r="J280" i="38" s="1"/>
  <c r="AB282" i="38"/>
  <c r="AB283" i="38"/>
  <c r="F298" i="38"/>
  <c r="J298" i="38" s="1"/>
  <c r="AF298" i="38"/>
  <c r="AN300" i="38"/>
  <c r="AJ271" i="38"/>
  <c r="AJ275" i="38"/>
  <c r="AJ279" i="38"/>
  <c r="AJ283" i="38"/>
  <c r="AN284" i="38"/>
  <c r="AB285" i="38"/>
  <c r="AF286" i="38"/>
  <c r="AN290" i="38"/>
  <c r="AN294" i="38"/>
  <c r="AF271" i="38"/>
  <c r="AF275" i="38"/>
  <c r="AF279" i="38"/>
  <c r="AF283" i="38"/>
  <c r="F290" i="38"/>
  <c r="AJ298" i="38"/>
  <c r="AN274" i="38"/>
  <c r="AN278" i="38"/>
  <c r="AN282" i="38"/>
  <c r="AF301" i="38"/>
  <c r="AN303" i="38"/>
  <c r="AB304" i="38"/>
  <c r="AB308" i="38"/>
  <c r="AB269" i="38"/>
  <c r="AJ270" i="38"/>
  <c r="AN272" i="38"/>
  <c r="AB273" i="38"/>
  <c r="AJ274" i="38"/>
  <c r="AN276" i="38"/>
  <c r="AB277" i="38"/>
  <c r="AJ278" i="38"/>
  <c r="AN280" i="38"/>
  <c r="AB281" i="38"/>
  <c r="AJ282" i="38"/>
  <c r="F302" i="38"/>
  <c r="J302" i="38" s="1"/>
  <c r="AN304" i="38"/>
  <c r="AN308" i="38"/>
  <c r="AF270" i="38"/>
  <c r="AF274" i="38"/>
  <c r="AF278" i="38"/>
  <c r="AF282" i="38"/>
  <c r="AB286" i="38"/>
  <c r="AJ290" i="38"/>
  <c r="AJ294" i="38"/>
  <c r="AJ295" i="38"/>
  <c r="AJ297" i="38"/>
  <c r="AB298" i="38"/>
  <c r="AJ300" i="38"/>
  <c r="AJ304" i="38"/>
  <c r="AJ308" i="38"/>
  <c r="AB270" i="38"/>
  <c r="F284" i="38"/>
  <c r="J284" i="38" s="1"/>
  <c r="AN286" i="38"/>
  <c r="AF290" i="38"/>
  <c r="AB291" i="38"/>
  <c r="AB293" i="38"/>
  <c r="AF294" i="38"/>
  <c r="F297" i="38"/>
  <c r="H297" i="38" s="1"/>
  <c r="AF297" i="38"/>
  <c r="AN298" i="38"/>
  <c r="AJ301" i="38"/>
  <c r="AB302" i="38"/>
  <c r="AB303" i="38"/>
  <c r="AJ305" i="38"/>
  <c r="AB306" i="38"/>
  <c r="AB307" i="38"/>
  <c r="AN309" i="38"/>
  <c r="AF310" i="38"/>
  <c r="F311" i="38"/>
  <c r="J311" i="38" s="1"/>
  <c r="AF311" i="38"/>
  <c r="AF269" i="38"/>
  <c r="AF273" i="38"/>
  <c r="AF277" i="38"/>
  <c r="AF281" i="38"/>
  <c r="AF285" i="38"/>
  <c r="AN287" i="38"/>
  <c r="AJ288" i="38"/>
  <c r="AN288" i="38"/>
  <c r="AN289" i="38"/>
  <c r="AF291" i="38"/>
  <c r="F292" i="38"/>
  <c r="J292" i="38" s="1"/>
  <c r="F293" i="38"/>
  <c r="H293" i="38" s="1"/>
  <c r="AF293" i="38"/>
  <c r="AN295" i="38"/>
  <c r="AJ296" i="38"/>
  <c r="AN296" i="38"/>
  <c r="AN297" i="38"/>
  <c r="AF299" i="38"/>
  <c r="F300" i="38"/>
  <c r="J300" i="38" s="1"/>
  <c r="AN285" i="38"/>
  <c r="AF287" i="38"/>
  <c r="F288" i="38"/>
  <c r="J288" i="38" s="1"/>
  <c r="F289" i="38"/>
  <c r="H289" i="38" s="1"/>
  <c r="AF289" i="38"/>
  <c r="AN291" i="38"/>
  <c r="AJ292" i="38"/>
  <c r="AN292" i="38"/>
  <c r="AN293" i="38"/>
  <c r="AF295" i="38"/>
  <c r="F296" i="38"/>
  <c r="H296" i="38" s="1"/>
  <c r="AN299" i="38"/>
  <c r="AJ285" i="38"/>
  <c r="AB287" i="38"/>
  <c r="AB289" i="38"/>
  <c r="AJ291" i="38"/>
  <c r="AJ293" i="38"/>
  <c r="AB295" i="38"/>
  <c r="AB297" i="38"/>
  <c r="AJ299" i="38"/>
  <c r="F269" i="38"/>
  <c r="AJ269" i="38"/>
  <c r="AB272" i="38"/>
  <c r="F273" i="38"/>
  <c r="AJ273" i="38"/>
  <c r="AB276" i="38"/>
  <c r="F277" i="38"/>
  <c r="AJ277" i="38"/>
  <c r="AB280" i="38"/>
  <c r="F281" i="38"/>
  <c r="AJ281" i="38"/>
  <c r="AB284" i="38"/>
  <c r="F285" i="38"/>
  <c r="AB288" i="38"/>
  <c r="AB296" i="38"/>
  <c r="AB300" i="38"/>
  <c r="AN305" i="38"/>
  <c r="AF306" i="38"/>
  <c r="F307" i="38"/>
  <c r="J307" i="38" s="1"/>
  <c r="AF307" i="38"/>
  <c r="F310" i="38"/>
  <c r="J310" i="38" s="1"/>
  <c r="AJ310" i="38"/>
  <c r="AJ311" i="38"/>
  <c r="AJ272" i="38"/>
  <c r="AJ276" i="38"/>
  <c r="AJ280" i="38"/>
  <c r="AJ284" i="38"/>
  <c r="F301" i="38"/>
  <c r="H301" i="38" s="1"/>
  <c r="AN302" i="38"/>
  <c r="F304" i="38"/>
  <c r="J304" i="38" s="1"/>
  <c r="AN269" i="38"/>
  <c r="AF272" i="38"/>
  <c r="AN273" i="38"/>
  <c r="AF276" i="38"/>
  <c r="AN277" i="38"/>
  <c r="AF280" i="38"/>
  <c r="AN281" i="38"/>
  <c r="AF284" i="38"/>
  <c r="AF288" i="38"/>
  <c r="AF292" i="38"/>
  <c r="AF296" i="38"/>
  <c r="AF300" i="38"/>
  <c r="AB301" i="38"/>
  <c r="AJ302" i="38"/>
  <c r="AJ303" i="38"/>
  <c r="AF305" i="38"/>
  <c r="AN306" i="38"/>
  <c r="AN307" i="38"/>
  <c r="F308" i="38"/>
  <c r="J308" i="38" s="1"/>
  <c r="AJ309" i="38"/>
  <c r="AB310" i="38"/>
  <c r="AB311" i="38"/>
  <c r="AN301" i="38"/>
  <c r="AF302" i="38"/>
  <c r="F303" i="38"/>
  <c r="J303" i="38" s="1"/>
  <c r="AF303" i="38"/>
  <c r="AB305" i="38"/>
  <c r="F306" i="38"/>
  <c r="J306" i="38" s="1"/>
  <c r="AJ306" i="38"/>
  <c r="AJ307" i="38"/>
  <c r="AF309" i="38"/>
  <c r="AN310" i="38"/>
  <c r="AN311" i="38"/>
  <c r="AC260" i="38"/>
  <c r="AH260" i="38"/>
  <c r="AM260" i="38"/>
  <c r="AB265" i="38"/>
  <c r="F266" i="38"/>
  <c r="H266" i="38" s="1"/>
  <c r="AF266" i="38"/>
  <c r="AA260" i="38"/>
  <c r="AG260" i="38"/>
  <c r="AL260" i="38"/>
  <c r="AB263" i="38"/>
  <c r="E260" i="38"/>
  <c r="AF261" i="38"/>
  <c r="AK260" i="38"/>
  <c r="Y260" i="38"/>
  <c r="AD260" i="38"/>
  <c r="AI260" i="38"/>
  <c r="D260" i="38"/>
  <c r="F265" i="38"/>
  <c r="J265" i="38" s="1"/>
  <c r="AE260" i="38"/>
  <c r="AB264" i="38"/>
  <c r="AF265" i="38"/>
  <c r="AF262" i="38"/>
  <c r="F263" i="38"/>
  <c r="J263" i="38" s="1"/>
  <c r="AB266" i="38"/>
  <c r="F261" i="38"/>
  <c r="H261" i="38" s="1"/>
  <c r="AN261" i="38"/>
  <c r="AN263" i="38"/>
  <c r="AJ261" i="38"/>
  <c r="F262" i="38"/>
  <c r="J262" i="38" s="1"/>
  <c r="AJ263" i="38"/>
  <c r="AF263" i="38"/>
  <c r="F264" i="38"/>
  <c r="J264" i="38" s="1"/>
  <c r="AJ264" i="38"/>
  <c r="AN264" i="38"/>
  <c r="AF264" i="38"/>
  <c r="AB262" i="38"/>
  <c r="AN262" i="38"/>
  <c r="AJ262" i="38"/>
  <c r="AN265" i="38"/>
  <c r="AN266" i="38"/>
  <c r="AF231" i="38"/>
  <c r="AJ265" i="38"/>
  <c r="AJ266" i="38"/>
  <c r="AN232" i="38"/>
  <c r="F231" i="38"/>
  <c r="J231" i="38" s="1"/>
  <c r="AB231" i="38"/>
  <c r="AN231" i="38"/>
  <c r="AJ232" i="38"/>
  <c r="AB251" i="38"/>
  <c r="AN233" i="38"/>
  <c r="AJ231" i="38"/>
  <c r="F232" i="38"/>
  <c r="J232" i="38" s="1"/>
  <c r="AB232" i="38"/>
  <c r="AF232" i="38"/>
  <c r="AJ233" i="38"/>
  <c r="F251" i="38"/>
  <c r="H251" i="38" s="1"/>
  <c r="AJ251" i="38"/>
  <c r="AN253" i="38"/>
  <c r="F233" i="38"/>
  <c r="J233" i="38" s="1"/>
  <c r="AF233" i="38"/>
  <c r="AB233" i="38"/>
  <c r="AF251" i="38"/>
  <c r="AF245" i="38"/>
  <c r="AJ246" i="38"/>
  <c r="AN247" i="38"/>
  <c r="AB256" i="38"/>
  <c r="AN259" i="38"/>
  <c r="F246" i="38"/>
  <c r="J246" i="38" s="1"/>
  <c r="AJ247" i="38"/>
  <c r="AN251" i="38"/>
  <c r="AF252" i="38"/>
  <c r="F253" i="38"/>
  <c r="J253" i="38" s="1"/>
  <c r="AB253" i="38"/>
  <c r="AN257" i="38"/>
  <c r="AJ255" i="38"/>
  <c r="AN256" i="38"/>
  <c r="AF247" i="38"/>
  <c r="AN249" i="38"/>
  <c r="AB250" i="38"/>
  <c r="AJ245" i="38"/>
  <c r="AN246" i="38"/>
  <c r="AB247" i="38"/>
  <c r="F248" i="38"/>
  <c r="J248" i="38" s="1"/>
  <c r="AJ249" i="38"/>
  <c r="AN250" i="38"/>
  <c r="F252" i="38"/>
  <c r="J252" i="38" s="1"/>
  <c r="AJ259" i="38"/>
  <c r="F259" i="38"/>
  <c r="J259" i="38" s="1"/>
  <c r="AN258" i="38"/>
  <c r="AJ254" i="38"/>
  <c r="F257" i="38"/>
  <c r="J257" i="38" s="1"/>
  <c r="AF255" i="38"/>
  <c r="AJ256" i="38"/>
  <c r="AF256" i="38"/>
  <c r="AJ253" i="38"/>
  <c r="AF253" i="38"/>
  <c r="AB252" i="38"/>
  <c r="AN252" i="38"/>
  <c r="AJ252" i="38"/>
  <c r="AJ250" i="38"/>
  <c r="F250" i="38"/>
  <c r="H250" i="38" s="1"/>
  <c r="AF250" i="38"/>
  <c r="AF249" i="38"/>
  <c r="F249" i="38"/>
  <c r="H249" i="38" s="1"/>
  <c r="AB249" i="38"/>
  <c r="F247" i="38"/>
  <c r="H247" i="38" s="1"/>
  <c r="F245" i="38"/>
  <c r="J245" i="38" s="1"/>
  <c r="AB245" i="38"/>
  <c r="AF246" i="38"/>
  <c r="AN245" i="38"/>
  <c r="AB246" i="38"/>
  <c r="AN248" i="38"/>
  <c r="AJ248" i="38"/>
  <c r="AF248" i="38"/>
  <c r="F254" i="38"/>
  <c r="J254" i="38" s="1"/>
  <c r="AF254" i="38"/>
  <c r="AJ257" i="38"/>
  <c r="AJ258" i="38"/>
  <c r="AB254" i="38"/>
  <c r="F255" i="38"/>
  <c r="J255" i="38" s="1"/>
  <c r="AB255" i="38"/>
  <c r="F256" i="38"/>
  <c r="H256" i="38" s="1"/>
  <c r="AF257" i="38"/>
  <c r="F258" i="38"/>
  <c r="H258" i="38" s="1"/>
  <c r="AF258" i="38"/>
  <c r="AF259" i="38"/>
  <c r="AN254" i="38"/>
  <c r="AN255" i="38"/>
  <c r="AB257" i="38"/>
  <c r="AB258" i="38"/>
  <c r="AB259" i="38"/>
  <c r="D235" i="38"/>
  <c r="AC235" i="38"/>
  <c r="AH235" i="38"/>
  <c r="AM235" i="38"/>
  <c r="E235" i="38"/>
  <c r="AA235" i="38"/>
  <c r="AG235" i="38"/>
  <c r="AL235" i="38"/>
  <c r="AE235" i="38"/>
  <c r="AK235" i="38"/>
  <c r="Y235" i="38"/>
  <c r="AD235" i="38"/>
  <c r="AI235" i="38"/>
  <c r="AJ237" i="38"/>
  <c r="AF237" i="38"/>
  <c r="AF240" i="38"/>
  <c r="AB237" i="38"/>
  <c r="AF238" i="38"/>
  <c r="F239" i="38"/>
  <c r="J239" i="38" s="1"/>
  <c r="AN241" i="38"/>
  <c r="AB236" i="38"/>
  <c r="F237" i="38"/>
  <c r="J237" i="38" s="1"/>
  <c r="AN237" i="38"/>
  <c r="AN239" i="38"/>
  <c r="AB240" i="38"/>
  <c r="F240" i="38"/>
  <c r="J240" i="38" s="1"/>
  <c r="AN240" i="38"/>
  <c r="AJ241" i="38"/>
  <c r="AN236" i="38"/>
  <c r="F238" i="38"/>
  <c r="J238" i="38" s="1"/>
  <c r="AJ240" i="38"/>
  <c r="F241" i="38"/>
  <c r="J241" i="38" s="1"/>
  <c r="AB238" i="38"/>
  <c r="AJ236" i="38"/>
  <c r="AN238" i="38"/>
  <c r="AJ239" i="38"/>
  <c r="F242" i="38"/>
  <c r="J242" i="38" s="1"/>
  <c r="AF242" i="38"/>
  <c r="F236" i="38"/>
  <c r="H236" i="38" s="1"/>
  <c r="AF236" i="38"/>
  <c r="AJ238" i="38"/>
  <c r="AF239" i="38"/>
  <c r="AF241" i="38"/>
  <c r="AB241" i="38"/>
  <c r="AJ242" i="38"/>
  <c r="AN228" i="38"/>
  <c r="AF230" i="38"/>
  <c r="AJ225" i="38"/>
  <c r="AN226" i="38"/>
  <c r="AB242" i="38"/>
  <c r="F225" i="38"/>
  <c r="J225" i="38" s="1"/>
  <c r="AN242" i="38"/>
  <c r="F227" i="38"/>
  <c r="H227" i="38" s="1"/>
  <c r="AN225" i="38"/>
  <c r="AJ226" i="38"/>
  <c r="F229" i="38"/>
  <c r="J229" i="38" s="1"/>
  <c r="AN229" i="38"/>
  <c r="F226" i="38"/>
  <c r="J226" i="38" s="1"/>
  <c r="AB228" i="38"/>
  <c r="AB226" i="38"/>
  <c r="AF227" i="38"/>
  <c r="AJ229" i="38"/>
  <c r="AJ228" i="38"/>
  <c r="AF228" i="38"/>
  <c r="AF226" i="38"/>
  <c r="AJ227" i="38"/>
  <c r="AJ230" i="38"/>
  <c r="AB227" i="38"/>
  <c r="F228" i="38"/>
  <c r="H228" i="38" s="1"/>
  <c r="AF229" i="38"/>
  <c r="F230" i="38"/>
  <c r="J230" i="38" s="1"/>
  <c r="AB230" i="38"/>
  <c r="AN227" i="38"/>
  <c r="AB229" i="38"/>
  <c r="AN230" i="38"/>
  <c r="F215" i="38"/>
  <c r="J215" i="38" s="1"/>
  <c r="AJ215" i="38"/>
  <c r="AN216" i="38"/>
  <c r="AF215" i="38"/>
  <c r="AJ216" i="38"/>
  <c r="F210" i="38"/>
  <c r="H210" i="38" s="1"/>
  <c r="F220" i="38"/>
  <c r="J220" i="38" s="1"/>
  <c r="AB215" i="38"/>
  <c r="F216" i="38"/>
  <c r="H216" i="38" s="1"/>
  <c r="AF216" i="38"/>
  <c r="AJ217" i="38"/>
  <c r="F218" i="38"/>
  <c r="J218" i="38" s="1"/>
  <c r="AN215" i="38"/>
  <c r="F217" i="38"/>
  <c r="J217" i="38" s="1"/>
  <c r="AF217" i="38"/>
  <c r="AJ218" i="38"/>
  <c r="AB217" i="38"/>
  <c r="AN217" i="38"/>
  <c r="AB219" i="38"/>
  <c r="AJ220" i="38"/>
  <c r="AB218" i="38"/>
  <c r="AF218" i="38"/>
  <c r="F219" i="38"/>
  <c r="H219" i="38" s="1"/>
  <c r="AF219" i="38"/>
  <c r="AN218" i="38"/>
  <c r="AN219" i="38"/>
  <c r="AJ219" i="38"/>
  <c r="AF220" i="38"/>
  <c r="AB220" i="38"/>
  <c r="AN209" i="38"/>
  <c r="AN220" i="38"/>
  <c r="AB210" i="38"/>
  <c r="F209" i="38"/>
  <c r="J209" i="38" s="1"/>
  <c r="AB209" i="38"/>
  <c r="AF208" i="38"/>
  <c r="AF210" i="38"/>
  <c r="AJ210" i="38"/>
  <c r="AJ209" i="38"/>
  <c r="AJ211" i="38"/>
  <c r="AN210" i="38"/>
  <c r="AF209" i="38"/>
  <c r="F211" i="38"/>
  <c r="H211" i="38" s="1"/>
  <c r="F212" i="38"/>
  <c r="J212" i="38" s="1"/>
  <c r="AJ208" i="38"/>
  <c r="AN211" i="38"/>
  <c r="AN212" i="38"/>
  <c r="F208" i="38"/>
  <c r="H208" i="38" s="1"/>
  <c r="AB208" i="38"/>
  <c r="AF211" i="38"/>
  <c r="AJ212" i="38"/>
  <c r="AN208" i="38"/>
  <c r="AF212" i="38"/>
  <c r="AB212" i="38"/>
  <c r="F201" i="38"/>
  <c r="J201" i="38" s="1"/>
  <c r="F204" i="38"/>
  <c r="J204" i="38" s="1"/>
  <c r="AF192" i="38"/>
  <c r="AB201" i="38"/>
  <c r="F202" i="38"/>
  <c r="J202" i="38" s="1"/>
  <c r="AJ203" i="38"/>
  <c r="AB204" i="38"/>
  <c r="AN201" i="38"/>
  <c r="AN204" i="38"/>
  <c r="F193" i="38"/>
  <c r="J193" i="38" s="1"/>
  <c r="AJ201" i="38"/>
  <c r="AJ204" i="38"/>
  <c r="AF201" i="38"/>
  <c r="AF204" i="38"/>
  <c r="AJ202" i="38"/>
  <c r="AN203" i="38"/>
  <c r="F205" i="38"/>
  <c r="H205" i="38" s="1"/>
  <c r="F203" i="38"/>
  <c r="J203" i="38" s="1"/>
  <c r="AF203" i="38"/>
  <c r="AN202" i="38"/>
  <c r="AB203" i="38"/>
  <c r="AB192" i="38"/>
  <c r="AF205" i="38"/>
  <c r="AN192" i="38"/>
  <c r="AF202" i="38"/>
  <c r="AJ192" i="38"/>
  <c r="AB202" i="38"/>
  <c r="F192" i="38"/>
  <c r="H192" i="38" s="1"/>
  <c r="AJ194" i="38"/>
  <c r="AN193" i="38"/>
  <c r="AJ205" i="38"/>
  <c r="F171" i="38"/>
  <c r="J171" i="38" s="1"/>
  <c r="AB205" i="38"/>
  <c r="AN205" i="38"/>
  <c r="AN194" i="38"/>
  <c r="AB193" i="38"/>
  <c r="AB195" i="38"/>
  <c r="F194" i="38"/>
  <c r="J194" i="38" s="1"/>
  <c r="AJ193" i="38"/>
  <c r="F196" i="38"/>
  <c r="J196" i="38" s="1"/>
  <c r="AF193" i="38"/>
  <c r="AN195" i="38"/>
  <c r="AB170" i="38"/>
  <c r="AB174" i="38"/>
  <c r="AF197" i="38"/>
  <c r="F195" i="38"/>
  <c r="H195" i="38" s="1"/>
  <c r="AJ195" i="38"/>
  <c r="AF194" i="38"/>
  <c r="AF195" i="38"/>
  <c r="AJ196" i="38"/>
  <c r="AB194" i="38"/>
  <c r="AN196" i="38"/>
  <c r="AF196" i="38"/>
  <c r="F197" i="38"/>
  <c r="H197" i="38" s="1"/>
  <c r="AJ197" i="38"/>
  <c r="AB197" i="38"/>
  <c r="AN197" i="38"/>
  <c r="AF170" i="38"/>
  <c r="AF174" i="38"/>
  <c r="AB181" i="38"/>
  <c r="F182" i="38"/>
  <c r="H182" i="38" s="1"/>
  <c r="AF182" i="38"/>
  <c r="AJ183" i="38"/>
  <c r="AN170" i="38"/>
  <c r="F166" i="38"/>
  <c r="J166" i="38" s="1"/>
  <c r="AJ170" i="38"/>
  <c r="AJ186" i="38"/>
  <c r="AJ171" i="38"/>
  <c r="AJ172" i="38"/>
  <c r="AJ173" i="38"/>
  <c r="AN174" i="38"/>
  <c r="F176" i="38"/>
  <c r="J176" i="38" s="1"/>
  <c r="AN176" i="38"/>
  <c r="AN177" i="38"/>
  <c r="F180" i="38"/>
  <c r="J180" i="38" s="1"/>
  <c r="F170" i="38"/>
  <c r="H170" i="38" s="1"/>
  <c r="F173" i="38"/>
  <c r="H173" i="38" s="1"/>
  <c r="AF173" i="38"/>
  <c r="AJ174" i="38"/>
  <c r="AF183" i="38"/>
  <c r="AB183" i="38"/>
  <c r="AN184" i="38"/>
  <c r="AJ185" i="38"/>
  <c r="AN186" i="38"/>
  <c r="F178" i="38"/>
  <c r="H178" i="38" s="1"/>
  <c r="AJ180" i="38"/>
  <c r="AF181" i="38"/>
  <c r="AJ182" i="38"/>
  <c r="AN183" i="38"/>
  <c r="F184" i="38"/>
  <c r="J184" i="38" s="1"/>
  <c r="AF185" i="38"/>
  <c r="AF180" i="38"/>
  <c r="F181" i="38"/>
  <c r="J181" i="38" s="1"/>
  <c r="AJ184" i="38"/>
  <c r="AF186" i="38"/>
  <c r="AB187" i="38"/>
  <c r="AF188" i="38"/>
  <c r="F189" i="38"/>
  <c r="H189" i="38" s="1"/>
  <c r="AF189" i="38"/>
  <c r="AN178" i="38"/>
  <c r="AB179" i="38"/>
  <c r="AB180" i="38"/>
  <c r="AN181" i="38"/>
  <c r="AB182" i="38"/>
  <c r="F183" i="38"/>
  <c r="H183" i="38" s="1"/>
  <c r="AF184" i="38"/>
  <c r="F185" i="38"/>
  <c r="J185" i="38" s="1"/>
  <c r="AB185" i="38"/>
  <c r="AB186" i="38"/>
  <c r="F187" i="38"/>
  <c r="J187" i="38" s="1"/>
  <c r="AN180" i="38"/>
  <c r="AJ181" i="38"/>
  <c r="AN182" i="38"/>
  <c r="AB184" i="38"/>
  <c r="AO184" i="38" s="1"/>
  <c r="AN185" i="38"/>
  <c r="AF177" i="38"/>
  <c r="AF172" i="38"/>
  <c r="AB172" i="38"/>
  <c r="AB173" i="38"/>
  <c r="F174" i="38"/>
  <c r="J174" i="38" s="1"/>
  <c r="AF171" i="38"/>
  <c r="F172" i="38"/>
  <c r="H172" i="38" s="1"/>
  <c r="AN171" i="38"/>
  <c r="AN172" i="38"/>
  <c r="AN173" i="38"/>
  <c r="AN179" i="38"/>
  <c r="AJ179" i="38"/>
  <c r="AF175" i="38"/>
  <c r="F177" i="38"/>
  <c r="J177" i="38" s="1"/>
  <c r="F175" i="38"/>
  <c r="J175" i="38" s="1"/>
  <c r="AF179" i="38"/>
  <c r="AB175" i="38"/>
  <c r="AJ176" i="38"/>
  <c r="AJ177" i="38"/>
  <c r="AJ178" i="38"/>
  <c r="AN175" i="38"/>
  <c r="AF176" i="38"/>
  <c r="AF178" i="38"/>
  <c r="AJ175" i="38"/>
  <c r="AB176" i="38"/>
  <c r="AB178" i="38"/>
  <c r="F179" i="38"/>
  <c r="H179" i="38" s="1"/>
  <c r="AN187" i="38"/>
  <c r="AB188" i="38"/>
  <c r="AB189" i="38"/>
  <c r="AJ187" i="38"/>
  <c r="AN188" i="38"/>
  <c r="AN189" i="38"/>
  <c r="F186" i="38"/>
  <c r="J186" i="38" s="1"/>
  <c r="AF187" i="38"/>
  <c r="F188" i="38"/>
  <c r="H188" i="38" s="1"/>
  <c r="AJ188" i="38"/>
  <c r="AJ189" i="38"/>
  <c r="AN166" i="38"/>
  <c r="AJ167" i="38"/>
  <c r="AB166" i="38"/>
  <c r="F167" i="38"/>
  <c r="J167" i="38" s="1"/>
  <c r="AJ166" i="38"/>
  <c r="AF166" i="38"/>
  <c r="F169" i="38"/>
  <c r="J169" i="38" s="1"/>
  <c r="AJ168" i="38"/>
  <c r="AN167" i="38"/>
  <c r="AF167" i="38"/>
  <c r="AN168" i="38"/>
  <c r="AB167" i="38"/>
  <c r="AJ156" i="38"/>
  <c r="AB169" i="38"/>
  <c r="F168" i="38"/>
  <c r="J168" i="38" s="1"/>
  <c r="AF168" i="38"/>
  <c r="AB168" i="38"/>
  <c r="F154" i="38"/>
  <c r="J154" i="38" s="1"/>
  <c r="AN169" i="38"/>
  <c r="AJ169" i="38"/>
  <c r="F159" i="38"/>
  <c r="J159" i="38" s="1"/>
  <c r="F151" i="38"/>
  <c r="H151" i="38" s="1"/>
  <c r="F152" i="38"/>
  <c r="J152" i="38" s="1"/>
  <c r="AF169" i="38"/>
  <c r="AN151" i="38"/>
  <c r="AB152" i="38"/>
  <c r="F153" i="38"/>
  <c r="J153" i="38" s="1"/>
  <c r="AB155" i="38"/>
  <c r="F156" i="38"/>
  <c r="J156" i="38" s="1"/>
  <c r="AN156" i="38"/>
  <c r="AN158" i="38"/>
  <c r="AF156" i="38"/>
  <c r="AN161" i="38"/>
  <c r="AB151" i="38"/>
  <c r="AF152" i="38"/>
  <c r="AJ154" i="38"/>
  <c r="AB156" i="38"/>
  <c r="AF157" i="38"/>
  <c r="AN153" i="38"/>
  <c r="AJ153" i="38"/>
  <c r="F157" i="38"/>
  <c r="J157" i="38" s="1"/>
  <c r="AF153" i="38"/>
  <c r="AJ158" i="38"/>
  <c r="AF158" i="38"/>
  <c r="AN157" i="38"/>
  <c r="AB157" i="38"/>
  <c r="AJ157" i="38"/>
  <c r="AF155" i="38"/>
  <c r="AF154" i="38"/>
  <c r="F155" i="38"/>
  <c r="J155" i="38" s="1"/>
  <c r="AJ151" i="38"/>
  <c r="AN152" i="38"/>
  <c r="AB154" i="38"/>
  <c r="AN155" i="38"/>
  <c r="AF151" i="38"/>
  <c r="AJ152" i="38"/>
  <c r="AN154" i="38"/>
  <c r="AJ155" i="38"/>
  <c r="AN159" i="38"/>
  <c r="AN160" i="38"/>
  <c r="AJ161" i="38"/>
  <c r="AB161" i="38"/>
  <c r="AJ160" i="38"/>
  <c r="F160" i="38"/>
  <c r="H160" i="38" s="1"/>
  <c r="AB160" i="38"/>
  <c r="AF160" i="38"/>
  <c r="F161" i="38"/>
  <c r="J161" i="38" s="1"/>
  <c r="AF161" i="38"/>
  <c r="F140" i="38"/>
  <c r="J140" i="38" s="1"/>
  <c r="AB159" i="38"/>
  <c r="AJ159" i="38"/>
  <c r="AF159" i="38"/>
  <c r="AF142" i="38"/>
  <c r="AF139" i="38"/>
  <c r="AB140" i="38"/>
  <c r="F138" i="38"/>
  <c r="J138" i="38" s="1"/>
  <c r="AN142" i="38"/>
  <c r="AN139" i="38"/>
  <c r="AN140" i="38"/>
  <c r="AB142" i="38"/>
  <c r="AN141" i="38"/>
  <c r="F139" i="38"/>
  <c r="H139" i="38" s="1"/>
  <c r="AJ139" i="38"/>
  <c r="AJ142" i="38"/>
  <c r="AB139" i="38"/>
  <c r="F142" i="38"/>
  <c r="H142" i="38" s="1"/>
  <c r="AB141" i="38"/>
  <c r="AF144" i="38"/>
  <c r="F145" i="38"/>
  <c r="J145" i="38" s="1"/>
  <c r="AF138" i="38"/>
  <c r="AN143" i="38"/>
  <c r="AF141" i="38"/>
  <c r="F141" i="38"/>
  <c r="H141" i="38" s="1"/>
  <c r="AJ140" i="38"/>
  <c r="AJ141" i="38"/>
  <c r="AF140" i="38"/>
  <c r="AJ138" i="38"/>
  <c r="AB144" i="38"/>
  <c r="AN145" i="38"/>
  <c r="AB138" i="38"/>
  <c r="AJ143" i="38"/>
  <c r="F129" i="38"/>
  <c r="J129" i="38" s="1"/>
  <c r="F144" i="38"/>
  <c r="J144" i="38" s="1"/>
  <c r="AN138" i="38"/>
  <c r="AF143" i="38"/>
  <c r="AF146" i="38"/>
  <c r="AB145" i="38"/>
  <c r="AN144" i="38"/>
  <c r="AJ145" i="38"/>
  <c r="AJ146" i="38"/>
  <c r="AJ144" i="38"/>
  <c r="AF145" i="38"/>
  <c r="F137" i="38"/>
  <c r="J137" i="38" s="1"/>
  <c r="AJ136" i="38"/>
  <c r="AN137" i="38"/>
  <c r="F146" i="38"/>
  <c r="H146" i="38" s="1"/>
  <c r="AB146" i="38"/>
  <c r="AJ137" i="38"/>
  <c r="AN146" i="38"/>
  <c r="AF137" i="38"/>
  <c r="AJ123" i="38"/>
  <c r="AJ135" i="38"/>
  <c r="AN136" i="38"/>
  <c r="AB137" i="38"/>
  <c r="F135" i="38"/>
  <c r="J135" i="38" s="1"/>
  <c r="AF136" i="38"/>
  <c r="AN123" i="38"/>
  <c r="AN135" i="38"/>
  <c r="F136" i="38"/>
  <c r="H136" i="38" s="1"/>
  <c r="AB136" i="38"/>
  <c r="AF120" i="38"/>
  <c r="AF135" i="38"/>
  <c r="F120" i="38"/>
  <c r="J120" i="38" s="1"/>
  <c r="AB135" i="38"/>
  <c r="AB123" i="38"/>
  <c r="AN125" i="38"/>
  <c r="AF147" i="38"/>
  <c r="AB147" i="38"/>
  <c r="AN147" i="38"/>
  <c r="F147" i="38"/>
  <c r="J147" i="38" s="1"/>
  <c r="AJ147" i="38"/>
  <c r="AB126" i="38"/>
  <c r="F127" i="38"/>
  <c r="J127" i="38" s="1"/>
  <c r="AF128" i="38"/>
  <c r="AB120" i="38"/>
  <c r="AB121" i="38"/>
  <c r="F123" i="38"/>
  <c r="H123" i="38" s="1"/>
  <c r="F124" i="38"/>
  <c r="J124" i="38" s="1"/>
  <c r="AN122" i="38"/>
  <c r="AF123" i="38"/>
  <c r="AF124" i="38"/>
  <c r="F125" i="38"/>
  <c r="J125" i="38" s="1"/>
  <c r="AB125" i="38"/>
  <c r="AF130" i="38"/>
  <c r="AJ129" i="38"/>
  <c r="AN126" i="38"/>
  <c r="F126" i="38"/>
  <c r="H126" i="38" s="1"/>
  <c r="AJ126" i="38"/>
  <c r="AJ122" i="38"/>
  <c r="AN124" i="38"/>
  <c r="AJ125" i="38"/>
  <c r="AB124" i="38"/>
  <c r="AF126" i="38"/>
  <c r="AN127" i="38"/>
  <c r="AJ128" i="38"/>
  <c r="F122" i="38"/>
  <c r="H122" i="38" s="1"/>
  <c r="AF122" i="38"/>
  <c r="AJ124" i="38"/>
  <c r="AF125" i="38"/>
  <c r="AJ121" i="38"/>
  <c r="AN121" i="38"/>
  <c r="F121" i="38"/>
  <c r="J121" i="38" s="1"/>
  <c r="AF121" i="38"/>
  <c r="AN120" i="38"/>
  <c r="AJ120" i="38"/>
  <c r="AF129" i="38"/>
  <c r="AJ127" i="38"/>
  <c r="AB129" i="38"/>
  <c r="F130" i="38"/>
  <c r="J130" i="38" s="1"/>
  <c r="AB130" i="38"/>
  <c r="AF127" i="38"/>
  <c r="F128" i="38"/>
  <c r="H128" i="38" s="1"/>
  <c r="AB128" i="38"/>
  <c r="AN129" i="38"/>
  <c r="AB127" i="38"/>
  <c r="AN128" i="38"/>
  <c r="AN130" i="38"/>
  <c r="AJ130" i="38"/>
  <c r="F113" i="38"/>
  <c r="J113" i="38" s="1"/>
  <c r="F111" i="38"/>
  <c r="J111" i="38" s="1"/>
  <c r="F114" i="38"/>
  <c r="J114" i="38" s="1"/>
  <c r="F112" i="38"/>
  <c r="H112" i="38" s="1"/>
  <c r="F109" i="38"/>
  <c r="J109" i="38" s="1"/>
  <c r="AN109" i="38"/>
  <c r="AB110" i="38"/>
  <c r="AN110" i="38"/>
  <c r="AN113" i="38"/>
  <c r="AB114" i="38"/>
  <c r="AJ110" i="38"/>
  <c r="AF111" i="38"/>
  <c r="AB112" i="38"/>
  <c r="F116" i="38"/>
  <c r="H116" i="38" s="1"/>
  <c r="AJ113" i="38"/>
  <c r="AN114" i="38"/>
  <c r="AF110" i="38"/>
  <c r="AN112" i="38"/>
  <c r="AJ114" i="38"/>
  <c r="AJ112" i="38"/>
  <c r="AF114" i="38"/>
  <c r="AF112" i="38"/>
  <c r="AN111" i="38"/>
  <c r="AB111" i="38"/>
  <c r="AJ111" i="38"/>
  <c r="AB109" i="38"/>
  <c r="F110" i="38"/>
  <c r="J110" i="38" s="1"/>
  <c r="AJ109" i="38"/>
  <c r="AF109" i="38"/>
  <c r="AF113" i="38"/>
  <c r="F99" i="38"/>
  <c r="J99" i="38" s="1"/>
  <c r="AB113" i="38"/>
  <c r="H113" i="38"/>
  <c r="AN115" i="38"/>
  <c r="AJ116" i="38"/>
  <c r="AB115" i="38"/>
  <c r="AN108" i="38"/>
  <c r="AJ108" i="38"/>
  <c r="AJ115" i="38"/>
  <c r="AN116" i="38"/>
  <c r="F108" i="38"/>
  <c r="J108" i="38" s="1"/>
  <c r="AF108" i="38"/>
  <c r="F115" i="38"/>
  <c r="H115" i="38" s="1"/>
  <c r="AF115" i="38"/>
  <c r="AJ99" i="38"/>
  <c r="AN97" i="38"/>
  <c r="F98" i="38"/>
  <c r="H98" i="38" s="1"/>
  <c r="AB98" i="38"/>
  <c r="AF116" i="38"/>
  <c r="AB116" i="38"/>
  <c r="AF99" i="38"/>
  <c r="AJ97" i="38"/>
  <c r="AN98" i="38"/>
  <c r="AN104" i="38"/>
  <c r="AB99" i="38"/>
  <c r="AF97" i="38"/>
  <c r="AJ98" i="38"/>
  <c r="AN99" i="38"/>
  <c r="F97" i="38"/>
  <c r="J97" i="38" s="1"/>
  <c r="AB97" i="38"/>
  <c r="AF98" i="38"/>
  <c r="F105" i="38"/>
  <c r="H105" i="38" s="1"/>
  <c r="AF102" i="38"/>
  <c r="AF105" i="38"/>
  <c r="AB104" i="38"/>
  <c r="AJ104" i="38"/>
  <c r="AJ102" i="38"/>
  <c r="F104" i="38"/>
  <c r="H104" i="38" s="1"/>
  <c r="AF104" i="38"/>
  <c r="AN105" i="38"/>
  <c r="AJ105" i="38"/>
  <c r="AB105" i="38"/>
  <c r="F100" i="38"/>
  <c r="J100" i="38" s="1"/>
  <c r="AJ101" i="38"/>
  <c r="AN100" i="38"/>
  <c r="F102" i="38"/>
  <c r="H102" i="38" s="1"/>
  <c r="AB102" i="38"/>
  <c r="AN102" i="38"/>
  <c r="F101" i="38"/>
  <c r="H101" i="38" s="1"/>
  <c r="AN101" i="38"/>
  <c r="AJ100" i="38"/>
  <c r="AF100" i="38"/>
  <c r="AF101" i="38"/>
  <c r="AB101" i="38"/>
  <c r="AJ94" i="38"/>
  <c r="F94" i="38"/>
  <c r="H94" i="38" s="1"/>
  <c r="AJ93" i="38"/>
  <c r="F91" i="38"/>
  <c r="J91" i="38" s="1"/>
  <c r="AJ92" i="38"/>
  <c r="F73" i="38"/>
  <c r="J73" i="38" s="1"/>
  <c r="F77" i="38"/>
  <c r="J77" i="38" s="1"/>
  <c r="AF92" i="38"/>
  <c r="AN93" i="38"/>
  <c r="AB94" i="38"/>
  <c r="AF94" i="38"/>
  <c r="F93" i="38"/>
  <c r="H93" i="38" s="1"/>
  <c r="AB93" i="38"/>
  <c r="AN95" i="38"/>
  <c r="AN94" i="38"/>
  <c r="AF93" i="38"/>
  <c r="F92" i="38"/>
  <c r="H92" i="38" s="1"/>
  <c r="AB92" i="38"/>
  <c r="AB91" i="38"/>
  <c r="AN92" i="38"/>
  <c r="AF91" i="38"/>
  <c r="AN91" i="38"/>
  <c r="AB95" i="38"/>
  <c r="AF95" i="38"/>
  <c r="F95" i="38"/>
  <c r="J95" i="38" s="1"/>
  <c r="AJ86" i="38"/>
  <c r="AJ95" i="38"/>
  <c r="F84" i="38"/>
  <c r="J84" i="38" s="1"/>
  <c r="AJ87" i="38"/>
  <c r="AN86" i="38"/>
  <c r="AF86" i="38"/>
  <c r="F78" i="38"/>
  <c r="J78" i="38" s="1"/>
  <c r="AF73" i="38"/>
  <c r="AJ74" i="38"/>
  <c r="AN75" i="38"/>
  <c r="AB76" i="38"/>
  <c r="AJ84" i="38"/>
  <c r="F86" i="38"/>
  <c r="J86" i="38" s="1"/>
  <c r="AB86" i="38"/>
  <c r="AN87" i="38"/>
  <c r="AF87" i="38"/>
  <c r="AN84" i="38"/>
  <c r="F87" i="38"/>
  <c r="J87" i="38" s="1"/>
  <c r="AB87" i="38"/>
  <c r="AF84" i="38"/>
  <c r="AB84" i="38"/>
  <c r="F76" i="38"/>
  <c r="J76" i="38" s="1"/>
  <c r="AF76" i="38"/>
  <c r="AN76" i="38"/>
  <c r="AJ76" i="38"/>
  <c r="AB77" i="38"/>
  <c r="AJ78" i="38"/>
  <c r="AB73" i="38"/>
  <c r="F74" i="38"/>
  <c r="J74" i="38" s="1"/>
  <c r="AF74" i="38"/>
  <c r="AJ75" i="38"/>
  <c r="AN77" i="38"/>
  <c r="AB74" i="38"/>
  <c r="F75" i="38"/>
  <c r="H75" i="38" s="1"/>
  <c r="AF75" i="38"/>
  <c r="AJ77" i="38"/>
  <c r="AJ73" i="38"/>
  <c r="AN73" i="38"/>
  <c r="AN74" i="38"/>
  <c r="AB75" i="38"/>
  <c r="AF77" i="38"/>
  <c r="AJ79" i="38"/>
  <c r="AN78" i="38"/>
  <c r="F79" i="38"/>
  <c r="H79" i="38" s="1"/>
  <c r="AF78" i="38"/>
  <c r="F81" i="38"/>
  <c r="J81" i="38" s="1"/>
  <c r="AJ80" i="38"/>
  <c r="AN79" i="38"/>
  <c r="AB78" i="38"/>
  <c r="F65" i="38"/>
  <c r="H65" i="38" s="1"/>
  <c r="F80" i="38"/>
  <c r="J80" i="38" s="1"/>
  <c r="AF79" i="38"/>
  <c r="AJ81" i="38"/>
  <c r="AN80" i="38"/>
  <c r="AB79" i="38"/>
  <c r="F82" i="38"/>
  <c r="J82" i="38" s="1"/>
  <c r="AF80" i="38"/>
  <c r="AN81" i="38"/>
  <c r="AB80" i="38"/>
  <c r="AJ72" i="38"/>
  <c r="AF81" i="38"/>
  <c r="F72" i="38"/>
  <c r="J72" i="38" s="1"/>
  <c r="AB81" i="38"/>
  <c r="F63" i="38"/>
  <c r="J63" i="38" s="1"/>
  <c r="AF63" i="38"/>
  <c r="AN72" i="38"/>
  <c r="AF82" i="38"/>
  <c r="AF72" i="38"/>
  <c r="AN82" i="38"/>
  <c r="F64" i="38"/>
  <c r="J64" i="38" s="1"/>
  <c r="AB72" i="38"/>
  <c r="AJ82" i="38"/>
  <c r="AJ63" i="38"/>
  <c r="AB63" i="38"/>
  <c r="AN63" i="38"/>
  <c r="AN64" i="38"/>
  <c r="AF64" i="38"/>
  <c r="F66" i="38"/>
  <c r="J66" i="38" s="1"/>
  <c r="AJ65" i="38"/>
  <c r="F67" i="38"/>
  <c r="J67" i="38" s="1"/>
  <c r="AN65" i="38"/>
  <c r="AF65" i="38"/>
  <c r="AB65" i="38"/>
  <c r="AN66" i="38"/>
  <c r="AF66" i="38"/>
  <c r="AJ66" i="38"/>
  <c r="AJ67" i="38"/>
  <c r="AB66" i="38"/>
  <c r="AN67" i="38"/>
  <c r="AF67" i="38"/>
  <c r="AJ68" i="38"/>
  <c r="AB67" i="38"/>
  <c r="F70" i="38"/>
  <c r="J70" i="38" s="1"/>
  <c r="AF70" i="38"/>
  <c r="AJ69" i="38"/>
  <c r="AN68" i="38"/>
  <c r="AF68" i="38"/>
  <c r="F55" i="38"/>
  <c r="J55" i="38" s="1"/>
  <c r="F71" i="38"/>
  <c r="H71" i="38" s="1"/>
  <c r="AJ70" i="38"/>
  <c r="AN69" i="38"/>
  <c r="F68" i="38"/>
  <c r="H68" i="38" s="1"/>
  <c r="AB68" i="38"/>
  <c r="AJ71" i="38"/>
  <c r="AB70" i="38"/>
  <c r="AF69" i="38"/>
  <c r="AN70" i="38"/>
  <c r="AN71" i="38"/>
  <c r="AB71" i="38"/>
  <c r="AJ57" i="38"/>
  <c r="AB55" i="38"/>
  <c r="AF71" i="38"/>
  <c r="AJ55" i="38"/>
  <c r="AF55" i="38"/>
  <c r="AN55" i="38"/>
  <c r="F56" i="38"/>
  <c r="J56" i="38" s="1"/>
  <c r="AN56" i="38"/>
  <c r="F57" i="38"/>
  <c r="J57" i="38" s="1"/>
  <c r="AJ56" i="38"/>
  <c r="AJ58" i="38"/>
  <c r="AN57" i="38"/>
  <c r="AB56" i="38"/>
  <c r="AF56" i="38"/>
  <c r="F58" i="38"/>
  <c r="J58" i="38" s="1"/>
  <c r="AF57" i="38"/>
  <c r="F60" i="38"/>
  <c r="J60" i="38" s="1"/>
  <c r="AJ59" i="38"/>
  <c r="AN58" i="38"/>
  <c r="AB57" i="38"/>
  <c r="F52" i="38"/>
  <c r="J52" i="38" s="1"/>
  <c r="AF58" i="38"/>
  <c r="AB60" i="38"/>
  <c r="AN59" i="38"/>
  <c r="AB58" i="38"/>
  <c r="AN60" i="38"/>
  <c r="AJ61" i="38"/>
  <c r="AJ60" i="38"/>
  <c r="AF59" i="38"/>
  <c r="AJ53" i="38"/>
  <c r="F61" i="38"/>
  <c r="J61" i="38" s="1"/>
  <c r="AF61" i="38"/>
  <c r="AF60" i="38"/>
  <c r="F59" i="38"/>
  <c r="J59" i="38" s="1"/>
  <c r="AB59" i="38"/>
  <c r="AJ52" i="38"/>
  <c r="H60" i="38"/>
  <c r="F53" i="38"/>
  <c r="J53" i="38" s="1"/>
  <c r="AF53" i="38"/>
  <c r="AB61" i="38"/>
  <c r="AN61" i="38"/>
  <c r="F50" i="38"/>
  <c r="H50" i="38" s="1"/>
  <c r="AF52" i="38"/>
  <c r="AB52" i="38"/>
  <c r="AN52" i="38"/>
  <c r="AN53" i="38"/>
  <c r="F48" i="38"/>
  <c r="J48" i="38" s="1"/>
  <c r="AB53" i="38"/>
  <c r="AF49" i="38"/>
  <c r="AJ48" i="38"/>
  <c r="AN50" i="38"/>
  <c r="AF45" i="38"/>
  <c r="AJ49" i="38"/>
  <c r="AN48" i="38"/>
  <c r="AJ50" i="38"/>
  <c r="AF50" i="38"/>
  <c r="AB49" i="38"/>
  <c r="AN49" i="38"/>
  <c r="AB48" i="38"/>
  <c r="AF48" i="38"/>
  <c r="AB45" i="38"/>
  <c r="F49" i="38"/>
  <c r="J49" i="38" s="1"/>
  <c r="AJ40" i="38"/>
  <c r="F40" i="38"/>
  <c r="H40" i="38" s="1"/>
  <c r="AJ45" i="38"/>
  <c r="AJ38" i="38"/>
  <c r="AN37" i="38"/>
  <c r="AN40" i="38"/>
  <c r="AF40" i="38"/>
  <c r="AB40" i="38"/>
  <c r="AN41" i="38"/>
  <c r="AF42" i="38"/>
  <c r="AJ41" i="38"/>
  <c r="F41" i="38"/>
  <c r="H41" i="38" s="1"/>
  <c r="AF41" i="38"/>
  <c r="AB41" i="38"/>
  <c r="AJ43" i="38"/>
  <c r="AN42" i="38"/>
  <c r="AJ42" i="38"/>
  <c r="F43" i="38"/>
  <c r="H43" i="38" s="1"/>
  <c r="AN43" i="38"/>
  <c r="F42" i="38"/>
  <c r="J42" i="38" s="1"/>
  <c r="AB42" i="38"/>
  <c r="F37" i="38"/>
  <c r="J37" i="38" s="1"/>
  <c r="AF43" i="38"/>
  <c r="AB43" i="38"/>
  <c r="F38" i="38"/>
  <c r="H38" i="38" s="1"/>
  <c r="AN38" i="38"/>
  <c r="AB37" i="38"/>
  <c r="AF39" i="38"/>
  <c r="F39" i="38"/>
  <c r="H39" i="38" s="1"/>
  <c r="AJ37" i="38"/>
  <c r="AF37" i="38"/>
  <c r="AJ39" i="38"/>
  <c r="F35" i="38"/>
  <c r="H35" i="38" s="1"/>
  <c r="AN39" i="38"/>
  <c r="AF38" i="38"/>
  <c r="AF34" i="38"/>
  <c r="AB39" i="38"/>
  <c r="AB38" i="38"/>
  <c r="AJ32" i="38"/>
  <c r="AF32" i="38"/>
  <c r="AB34" i="38"/>
  <c r="AF35" i="38"/>
  <c r="AN34" i="38"/>
  <c r="F34" i="38"/>
  <c r="H34" i="38" s="1"/>
  <c r="AJ34" i="38"/>
  <c r="AJ35" i="38"/>
  <c r="AN35" i="38"/>
  <c r="AB35" i="38"/>
  <c r="F31" i="38"/>
  <c r="H31" i="38" s="1"/>
  <c r="AJ30" i="38"/>
  <c r="F30" i="38"/>
  <c r="H30" i="38" s="1"/>
  <c r="AJ33" i="38"/>
  <c r="AN32" i="38"/>
  <c r="AN33" i="38"/>
  <c r="F33" i="38"/>
  <c r="J33" i="38" s="1"/>
  <c r="AF33" i="38"/>
  <c r="AN30" i="38"/>
  <c r="AB33" i="38"/>
  <c r="AF30" i="38"/>
  <c r="AF31" i="38"/>
  <c r="AB30" i="38"/>
  <c r="AN31" i="38"/>
  <c r="AJ31" i="38"/>
  <c r="AB31" i="38"/>
  <c r="AN27" i="38"/>
  <c r="F29" i="38"/>
  <c r="J29" i="38" s="1"/>
  <c r="AJ27" i="38"/>
  <c r="AN29" i="38"/>
  <c r="AJ29" i="38"/>
  <c r="AF29" i="38"/>
  <c r="F25" i="38"/>
  <c r="H25" i="38" s="1"/>
  <c r="AN25" i="38"/>
  <c r="F26" i="38"/>
  <c r="J26" i="38" s="1"/>
  <c r="AB26" i="38"/>
  <c r="AF27" i="38"/>
  <c r="AN26" i="38"/>
  <c r="AJ26" i="38"/>
  <c r="AF26" i="38"/>
  <c r="F19" i="38"/>
  <c r="J19" i="38" s="1"/>
  <c r="F24" i="38"/>
  <c r="J24" i="38" s="1"/>
  <c r="AN24" i="38"/>
  <c r="AB25" i="38"/>
  <c r="AJ25" i="38"/>
  <c r="AF25" i="38"/>
  <c r="AF19" i="38"/>
  <c r="AN22" i="38"/>
  <c r="AB22" i="38"/>
  <c r="AB24" i="38"/>
  <c r="AJ24" i="38"/>
  <c r="AF24" i="38"/>
  <c r="AF22" i="38"/>
  <c r="F22" i="38"/>
  <c r="J22" i="38" s="1"/>
  <c r="AN20" i="38"/>
  <c r="AJ22" i="38"/>
  <c r="F20" i="38"/>
  <c r="H20" i="38" s="1"/>
  <c r="AB20" i="38"/>
  <c r="AJ20" i="38"/>
  <c r="AF20" i="38"/>
  <c r="AJ19" i="38"/>
  <c r="AN19" i="38"/>
  <c r="AB19" i="38"/>
  <c r="AJ17" i="38"/>
  <c r="AN18" i="38"/>
  <c r="AJ18" i="38"/>
  <c r="F23" i="38"/>
  <c r="J23" i="38" s="1"/>
  <c r="F17" i="38"/>
  <c r="J17" i="38" s="1"/>
  <c r="F18" i="38"/>
  <c r="J18" i="38" s="1"/>
  <c r="AB18" i="38"/>
  <c r="AF18" i="38"/>
  <c r="AJ16" i="38"/>
  <c r="AN17" i="38"/>
  <c r="AF23" i="38"/>
  <c r="AN16" i="38"/>
  <c r="AB17" i="38"/>
  <c r="AF17" i="38"/>
  <c r="AJ23" i="38"/>
  <c r="AN23" i="38"/>
  <c r="F16" i="38"/>
  <c r="J16" i="38" s="1"/>
  <c r="AB23" i="38"/>
  <c r="AB16" i="38"/>
  <c r="AF16" i="38"/>
  <c r="AN15" i="38"/>
  <c r="AJ15" i="38"/>
  <c r="AF15" i="38"/>
  <c r="AM542" i="38"/>
  <c r="AM541" i="38" s="1"/>
  <c r="AL542" i="38"/>
  <c r="AL541" i="38" s="1"/>
  <c r="AK542" i="38"/>
  <c r="AK541" i="38" s="1"/>
  <c r="AI542" i="38"/>
  <c r="AI541" i="38" s="1"/>
  <c r="AH542" i="38"/>
  <c r="AH541" i="38" s="1"/>
  <c r="AG542" i="38"/>
  <c r="AG541" i="38" s="1"/>
  <c r="AE542" i="38"/>
  <c r="AE541" i="38" s="1"/>
  <c r="AD542" i="38"/>
  <c r="AD541" i="38" s="1"/>
  <c r="AC542" i="38"/>
  <c r="AC541" i="38" s="1"/>
  <c r="AA542" i="38"/>
  <c r="AA541" i="38" s="1"/>
  <c r="Z542" i="38"/>
  <c r="Z541" i="38" s="1"/>
  <c r="Y542" i="38"/>
  <c r="Y541" i="38" s="1"/>
  <c r="E542" i="38"/>
  <c r="E541" i="38" s="1"/>
  <c r="D542" i="38"/>
  <c r="D541" i="38" s="1"/>
  <c r="AM528" i="38"/>
  <c r="AL528" i="38"/>
  <c r="AK528" i="38"/>
  <c r="AI528" i="38"/>
  <c r="AH528" i="38"/>
  <c r="AG528" i="38"/>
  <c r="AG527" i="38" s="1"/>
  <c r="AE528" i="38"/>
  <c r="AD528" i="38"/>
  <c r="AC528" i="38"/>
  <c r="AC527" i="38" s="1"/>
  <c r="AA528" i="38"/>
  <c r="Z528" i="38"/>
  <c r="Y528" i="38"/>
  <c r="E528" i="38"/>
  <c r="D528" i="38"/>
  <c r="AM509" i="38"/>
  <c r="AL509" i="38"/>
  <c r="AK509" i="38"/>
  <c r="AI509" i="38"/>
  <c r="AH509" i="38"/>
  <c r="AG509" i="38"/>
  <c r="AE509" i="38"/>
  <c r="AD509" i="38"/>
  <c r="AC509" i="38"/>
  <c r="AA509" i="38"/>
  <c r="Z509" i="38"/>
  <c r="Y509" i="38"/>
  <c r="E509" i="38"/>
  <c r="D509" i="38"/>
  <c r="AM501" i="38"/>
  <c r="AL501" i="38"/>
  <c r="AK501" i="38"/>
  <c r="AK500" i="38" s="1"/>
  <c r="AI501" i="38"/>
  <c r="AH501" i="38"/>
  <c r="AG501" i="38"/>
  <c r="AG500" i="38" s="1"/>
  <c r="AE501" i="38"/>
  <c r="AE500" i="38" s="1"/>
  <c r="AD501" i="38"/>
  <c r="AC501" i="38"/>
  <c r="AC500" i="38" s="1"/>
  <c r="AA501" i="38"/>
  <c r="Y501" i="38"/>
  <c r="Y500" i="38" s="1"/>
  <c r="AM403" i="38"/>
  <c r="AL403" i="38"/>
  <c r="AK403" i="38"/>
  <c r="AI403" i="38"/>
  <c r="AH403" i="38"/>
  <c r="AG403" i="38"/>
  <c r="AE403" i="38"/>
  <c r="AD403" i="38"/>
  <c r="AC403" i="38"/>
  <c r="AA403" i="38"/>
  <c r="Z403" i="38"/>
  <c r="Y403" i="38"/>
  <c r="E403" i="38"/>
  <c r="D403" i="38"/>
  <c r="AM498" i="38"/>
  <c r="AM489" i="38" s="1"/>
  <c r="AL498" i="38"/>
  <c r="AL489" i="38" s="1"/>
  <c r="AK498" i="38"/>
  <c r="AK489" i="38" s="1"/>
  <c r="AI498" i="38"/>
  <c r="AI489" i="38" s="1"/>
  <c r="AH498" i="38"/>
  <c r="AH489" i="38" s="1"/>
  <c r="AG498" i="38"/>
  <c r="AG489" i="38" s="1"/>
  <c r="AE498" i="38"/>
  <c r="AE489" i="38" s="1"/>
  <c r="AD498" i="38"/>
  <c r="AD489" i="38" s="1"/>
  <c r="AC498" i="38"/>
  <c r="AC489" i="38" s="1"/>
  <c r="AA498" i="38"/>
  <c r="AA489" i="38" s="1"/>
  <c r="Z498" i="38"/>
  <c r="Z489" i="38" s="1"/>
  <c r="Y498" i="38"/>
  <c r="Y489" i="38" s="1"/>
  <c r="E498" i="38"/>
  <c r="E489" i="38" s="1"/>
  <c r="D498" i="38"/>
  <c r="D489" i="38" s="1"/>
  <c r="AM488" i="38"/>
  <c r="AM485" i="38" s="1"/>
  <c r="AL488" i="38"/>
  <c r="AL485" i="38" s="1"/>
  <c r="AK488" i="38"/>
  <c r="AK485" i="38" s="1"/>
  <c r="AI488" i="38"/>
  <c r="AI485" i="38" s="1"/>
  <c r="AH488" i="38"/>
  <c r="AH485" i="38" s="1"/>
  <c r="AG488" i="38"/>
  <c r="AG485" i="38" s="1"/>
  <c r="AE488" i="38"/>
  <c r="AE485" i="38" s="1"/>
  <c r="AD488" i="38"/>
  <c r="AD485" i="38" s="1"/>
  <c r="AC488" i="38"/>
  <c r="AC485" i="38" s="1"/>
  <c r="AA488" i="38"/>
  <c r="AA485" i="38" s="1"/>
  <c r="Z488" i="38"/>
  <c r="Z485" i="38" s="1"/>
  <c r="Y488" i="38"/>
  <c r="E488" i="38"/>
  <c r="E485" i="38" s="1"/>
  <c r="D488" i="38"/>
  <c r="D485" i="38" s="1"/>
  <c r="AM469" i="38"/>
  <c r="AM467" i="38" s="1"/>
  <c r="AL469" i="38"/>
  <c r="AL467" i="38" s="1"/>
  <c r="AK469" i="38"/>
  <c r="AK467" i="38" s="1"/>
  <c r="AI469" i="38"/>
  <c r="AI467" i="38" s="1"/>
  <c r="AH469" i="38"/>
  <c r="AH467" i="38" s="1"/>
  <c r="AG469" i="38"/>
  <c r="AG467" i="38" s="1"/>
  <c r="AE469" i="38"/>
  <c r="AE467" i="38" s="1"/>
  <c r="AD469" i="38"/>
  <c r="AD467" i="38" s="1"/>
  <c r="AC469" i="38"/>
  <c r="AC467" i="38" s="1"/>
  <c r="AA469" i="38"/>
  <c r="AA467" i="38" s="1"/>
  <c r="Z469" i="38"/>
  <c r="Y469" i="38"/>
  <c r="Y467" i="38" s="1"/>
  <c r="E469" i="38"/>
  <c r="E467" i="38" s="1"/>
  <c r="D469" i="38"/>
  <c r="D467" i="38" s="1"/>
  <c r="AM466" i="38"/>
  <c r="AM459" i="38" s="1"/>
  <c r="AL466" i="38"/>
  <c r="AL459" i="38" s="1"/>
  <c r="AK466" i="38"/>
  <c r="AK459" i="38" s="1"/>
  <c r="AI466" i="38"/>
  <c r="AI459" i="38" s="1"/>
  <c r="AH466" i="38"/>
  <c r="AH459" i="38" s="1"/>
  <c r="AG466" i="38"/>
  <c r="AG459" i="38" s="1"/>
  <c r="AE466" i="38"/>
  <c r="AE459" i="38" s="1"/>
  <c r="AD466" i="38"/>
  <c r="AD459" i="38" s="1"/>
  <c r="AC466" i="38"/>
  <c r="AC459" i="38" s="1"/>
  <c r="AA466" i="38"/>
  <c r="AA459" i="38" s="1"/>
  <c r="Z466" i="38"/>
  <c r="Y466" i="38"/>
  <c r="Y459" i="38" s="1"/>
  <c r="E466" i="38"/>
  <c r="E459" i="38" s="1"/>
  <c r="D466" i="38"/>
  <c r="D459" i="38" s="1"/>
  <c r="AM458" i="38"/>
  <c r="AL458" i="38"/>
  <c r="AK458" i="38"/>
  <c r="AI458" i="38"/>
  <c r="AH458" i="38"/>
  <c r="AG458" i="38"/>
  <c r="AE458" i="38"/>
  <c r="AD458" i="38"/>
  <c r="AC458" i="38"/>
  <c r="AA458" i="38"/>
  <c r="Z458" i="38"/>
  <c r="Y458" i="38"/>
  <c r="E458" i="38"/>
  <c r="D458" i="38"/>
  <c r="AM457" i="38"/>
  <c r="AL457" i="38"/>
  <c r="AK457" i="38"/>
  <c r="AI457" i="38"/>
  <c r="AH457" i="38"/>
  <c r="AG457" i="38"/>
  <c r="AE457" i="38"/>
  <c r="AD457" i="38"/>
  <c r="AC457" i="38"/>
  <c r="AA457" i="38"/>
  <c r="Z457" i="38"/>
  <c r="Y457" i="38"/>
  <c r="E457" i="38"/>
  <c r="D457" i="38"/>
  <c r="AM399" i="38"/>
  <c r="AL399" i="38"/>
  <c r="AK399" i="38"/>
  <c r="AI399" i="38"/>
  <c r="AH399" i="38"/>
  <c r="AG399" i="38"/>
  <c r="AE399" i="38"/>
  <c r="AD399" i="38"/>
  <c r="AC399" i="38"/>
  <c r="AA399" i="38"/>
  <c r="Y399" i="38"/>
  <c r="E399" i="38"/>
  <c r="D399" i="38"/>
  <c r="AM344" i="38"/>
  <c r="AL344" i="38"/>
  <c r="AK344" i="38"/>
  <c r="AI344" i="38"/>
  <c r="AH344" i="38"/>
  <c r="AG344" i="38"/>
  <c r="AE344" i="38"/>
  <c r="AD344" i="38"/>
  <c r="AC344" i="38"/>
  <c r="AA344" i="38"/>
  <c r="Z344" i="38"/>
  <c r="Y344" i="38"/>
  <c r="E344" i="38"/>
  <c r="D344" i="38"/>
  <c r="AM338" i="38"/>
  <c r="AL338" i="38"/>
  <c r="AK338" i="38"/>
  <c r="AI338" i="38"/>
  <c r="AH338" i="38"/>
  <c r="AG338" i="38"/>
  <c r="AE338" i="38"/>
  <c r="AD338" i="38"/>
  <c r="AC338" i="38"/>
  <c r="AA338" i="38"/>
  <c r="Z338" i="38"/>
  <c r="Y338" i="38"/>
  <c r="E338" i="38"/>
  <c r="D338" i="38"/>
  <c r="AM335" i="38"/>
  <c r="AL335" i="38"/>
  <c r="AK335" i="38"/>
  <c r="AI335" i="38"/>
  <c r="AH335" i="38"/>
  <c r="AG335" i="38"/>
  <c r="AE335" i="38"/>
  <c r="AD335" i="38"/>
  <c r="AC335" i="38"/>
  <c r="AA335" i="38"/>
  <c r="Z335" i="38"/>
  <c r="Y335" i="38"/>
  <c r="E335" i="38"/>
  <c r="D335" i="38"/>
  <c r="AM330" i="38"/>
  <c r="AL330" i="38"/>
  <c r="AK330" i="38"/>
  <c r="AI330" i="38"/>
  <c r="AH330" i="38"/>
  <c r="AG330" i="38"/>
  <c r="AE330" i="38"/>
  <c r="AD330" i="38"/>
  <c r="AC330" i="38"/>
  <c r="AA330" i="38"/>
  <c r="Z330" i="38"/>
  <c r="Y330" i="38"/>
  <c r="E330" i="38"/>
  <c r="D330" i="38"/>
  <c r="AM395" i="38"/>
  <c r="AL395" i="38"/>
  <c r="AK395" i="38"/>
  <c r="AI395" i="38"/>
  <c r="AH395" i="38"/>
  <c r="AG395" i="38"/>
  <c r="AE395" i="38"/>
  <c r="AD395" i="38"/>
  <c r="AC395" i="38"/>
  <c r="AA395" i="38"/>
  <c r="Z395" i="38"/>
  <c r="Y395" i="38"/>
  <c r="E395" i="38"/>
  <c r="D395" i="38"/>
  <c r="AM390" i="38"/>
  <c r="AL390" i="38"/>
  <c r="AK390" i="38"/>
  <c r="AI390" i="38"/>
  <c r="AH390" i="38"/>
  <c r="AG390" i="38"/>
  <c r="AE390" i="38"/>
  <c r="AD390" i="38"/>
  <c r="AC390" i="38"/>
  <c r="AA390" i="38"/>
  <c r="Z390" i="38"/>
  <c r="Y390" i="38"/>
  <c r="E390" i="38"/>
  <c r="D390" i="38"/>
  <c r="AM346" i="38"/>
  <c r="AL346" i="38"/>
  <c r="AK346" i="38"/>
  <c r="AI346" i="38"/>
  <c r="AH346" i="38"/>
  <c r="AG346" i="38"/>
  <c r="AE346" i="38"/>
  <c r="AD346" i="38"/>
  <c r="AC346" i="38"/>
  <c r="AA346" i="38"/>
  <c r="Z346" i="38"/>
  <c r="Y346" i="38"/>
  <c r="E346" i="38"/>
  <c r="D346" i="38"/>
  <c r="AM339" i="38"/>
  <c r="AL339" i="38"/>
  <c r="AK339" i="38"/>
  <c r="AI339" i="38"/>
  <c r="AH339" i="38"/>
  <c r="AG339" i="38"/>
  <c r="AE339" i="38"/>
  <c r="AD339" i="38"/>
  <c r="AC339" i="38"/>
  <c r="AA339" i="38"/>
  <c r="Z339" i="38"/>
  <c r="Y339" i="38"/>
  <c r="E339" i="38"/>
  <c r="D339" i="38"/>
  <c r="AM329" i="38"/>
  <c r="AL329" i="38"/>
  <c r="AK329" i="38"/>
  <c r="AI329" i="38"/>
  <c r="AH329" i="38"/>
  <c r="AG329" i="38"/>
  <c r="AE329" i="38"/>
  <c r="AD329" i="38"/>
  <c r="AC329" i="38"/>
  <c r="AA329" i="38"/>
  <c r="Z329" i="38"/>
  <c r="Y329" i="38"/>
  <c r="E329" i="38"/>
  <c r="D329" i="38"/>
  <c r="AM234" i="38"/>
  <c r="AL234" i="38"/>
  <c r="AK234" i="38"/>
  <c r="AI234" i="38"/>
  <c r="AH234" i="38"/>
  <c r="AG234" i="38"/>
  <c r="AE234" i="38"/>
  <c r="AD234" i="38"/>
  <c r="AC234" i="38"/>
  <c r="AA234" i="38"/>
  <c r="Z234" i="38"/>
  <c r="Y234" i="38"/>
  <c r="AM313" i="38"/>
  <c r="AL313" i="38"/>
  <c r="AK313" i="38"/>
  <c r="AI313" i="38"/>
  <c r="AH313" i="38"/>
  <c r="AG313" i="38"/>
  <c r="AE313" i="38"/>
  <c r="AD313" i="38"/>
  <c r="AC313" i="38"/>
  <c r="AA313" i="38"/>
  <c r="Z313" i="38"/>
  <c r="Y313" i="38"/>
  <c r="E313" i="38"/>
  <c r="D313" i="38"/>
  <c r="AM268" i="38"/>
  <c r="AL268" i="38"/>
  <c r="AK268" i="38"/>
  <c r="AI268" i="38"/>
  <c r="AH268" i="38"/>
  <c r="AG268" i="38"/>
  <c r="AE268" i="38"/>
  <c r="AD268" i="38"/>
  <c r="AC268" i="38"/>
  <c r="AA268" i="38"/>
  <c r="Z268" i="38"/>
  <c r="Y268" i="38"/>
  <c r="E268" i="38"/>
  <c r="D268" i="38"/>
  <c r="AM244" i="38"/>
  <c r="AL244" i="38"/>
  <c r="AK244" i="38"/>
  <c r="AI244" i="38"/>
  <c r="AH244" i="38"/>
  <c r="AG244" i="38"/>
  <c r="AE244" i="38"/>
  <c r="AD244" i="38"/>
  <c r="AC244" i="38"/>
  <c r="AA244" i="38"/>
  <c r="Y244" i="38"/>
  <c r="E244" i="38"/>
  <c r="D244" i="38"/>
  <c r="AM224" i="38"/>
  <c r="AL224" i="38"/>
  <c r="AK224" i="38"/>
  <c r="AI224" i="38"/>
  <c r="AH224" i="38"/>
  <c r="AG224" i="38"/>
  <c r="AE224" i="38"/>
  <c r="AD224" i="38"/>
  <c r="AC224" i="38"/>
  <c r="AA224" i="38"/>
  <c r="Z224" i="38"/>
  <c r="Y224" i="38"/>
  <c r="E224" i="38"/>
  <c r="D224" i="38"/>
  <c r="AM206" i="38"/>
  <c r="AL206" i="38"/>
  <c r="AK206" i="38"/>
  <c r="AI206" i="38"/>
  <c r="AH206" i="38"/>
  <c r="AG206" i="38"/>
  <c r="AE206" i="38"/>
  <c r="AD206" i="38"/>
  <c r="AC206" i="38"/>
  <c r="AA206" i="38"/>
  <c r="Z206" i="38"/>
  <c r="Y206" i="38"/>
  <c r="AM200" i="38"/>
  <c r="AL200" i="38"/>
  <c r="AK200" i="38"/>
  <c r="AI200" i="38"/>
  <c r="AH200" i="38"/>
  <c r="AG200" i="38"/>
  <c r="AE200" i="38"/>
  <c r="AD200" i="38"/>
  <c r="AC200" i="38"/>
  <c r="AA200" i="38"/>
  <c r="Z200" i="38"/>
  <c r="Y200" i="38"/>
  <c r="E200" i="38"/>
  <c r="D200" i="38"/>
  <c r="AM198" i="38"/>
  <c r="AM191" i="38" s="1"/>
  <c r="AL198" i="38"/>
  <c r="AL191" i="38" s="1"/>
  <c r="AK198" i="38"/>
  <c r="AK191" i="38" s="1"/>
  <c r="AI198" i="38"/>
  <c r="AI191" i="38" s="1"/>
  <c r="AH198" i="38"/>
  <c r="AH191" i="38" s="1"/>
  <c r="AG198" i="38"/>
  <c r="AG191" i="38" s="1"/>
  <c r="AE198" i="38"/>
  <c r="AE191" i="38" s="1"/>
  <c r="AD198" i="38"/>
  <c r="AD191" i="38" s="1"/>
  <c r="AC198" i="38"/>
  <c r="AC191" i="38" s="1"/>
  <c r="AA198" i="38"/>
  <c r="AA191" i="38" s="1"/>
  <c r="Z198" i="38"/>
  <c r="Y198" i="38"/>
  <c r="Y191" i="38" s="1"/>
  <c r="E191" i="38"/>
  <c r="AM221" i="38"/>
  <c r="AM214" i="38" s="1"/>
  <c r="AL221" i="38"/>
  <c r="AL214" i="38" s="1"/>
  <c r="AK221" i="38"/>
  <c r="AK214" i="38" s="1"/>
  <c r="AI221" i="38"/>
  <c r="AI214" i="38" s="1"/>
  <c r="AH221" i="38"/>
  <c r="AH214" i="38" s="1"/>
  <c r="AG221" i="38"/>
  <c r="AG214" i="38" s="1"/>
  <c r="AE221" i="38"/>
  <c r="AE214" i="38" s="1"/>
  <c r="AD221" i="38"/>
  <c r="AD214" i="38" s="1"/>
  <c r="AC221" i="38"/>
  <c r="AC214" i="38" s="1"/>
  <c r="AA221" i="38"/>
  <c r="AA214" i="38" s="1"/>
  <c r="Z221" i="38"/>
  <c r="Y221" i="38"/>
  <c r="Y214" i="38" s="1"/>
  <c r="E214" i="38"/>
  <c r="D214" i="38"/>
  <c r="AM213" i="38"/>
  <c r="AM207" i="38" s="1"/>
  <c r="AL213" i="38"/>
  <c r="AL207" i="38" s="1"/>
  <c r="AK213" i="38"/>
  <c r="AK207" i="38" s="1"/>
  <c r="AI213" i="38"/>
  <c r="AI207" i="38" s="1"/>
  <c r="AH213" i="38"/>
  <c r="AH207" i="38" s="1"/>
  <c r="AG213" i="38"/>
  <c r="AG207" i="38" s="1"/>
  <c r="AE213" i="38"/>
  <c r="AE207" i="38" s="1"/>
  <c r="AD213" i="38"/>
  <c r="AD207" i="38" s="1"/>
  <c r="AC213" i="38"/>
  <c r="AC207" i="38" s="1"/>
  <c r="AA213" i="38"/>
  <c r="AA207" i="38" s="1"/>
  <c r="Z213" i="38"/>
  <c r="Y213" i="38"/>
  <c r="Y207" i="38" s="1"/>
  <c r="E207" i="38"/>
  <c r="D207" i="38"/>
  <c r="AM165" i="38"/>
  <c r="AL165" i="38"/>
  <c r="AK165" i="38"/>
  <c r="AI165" i="38"/>
  <c r="AH165" i="38"/>
  <c r="AG165" i="38"/>
  <c r="AE165" i="38"/>
  <c r="AD165" i="38"/>
  <c r="AC165" i="38"/>
  <c r="AA165" i="38"/>
  <c r="Z165" i="38"/>
  <c r="Y165" i="38"/>
  <c r="E165" i="38"/>
  <c r="D165" i="38"/>
  <c r="AM163" i="38"/>
  <c r="AL163" i="38"/>
  <c r="AK163" i="38"/>
  <c r="AI163" i="38"/>
  <c r="AH163" i="38"/>
  <c r="AG163" i="38"/>
  <c r="AE163" i="38"/>
  <c r="AD163" i="38"/>
  <c r="AC163" i="38"/>
  <c r="AA163" i="38"/>
  <c r="Z163" i="38"/>
  <c r="Y163" i="38"/>
  <c r="AM162" i="38"/>
  <c r="AL162" i="38"/>
  <c r="AK162" i="38"/>
  <c r="AI162" i="38"/>
  <c r="AH162" i="38"/>
  <c r="AG162" i="38"/>
  <c r="AE162" i="38"/>
  <c r="AD162" i="38"/>
  <c r="AC162" i="38"/>
  <c r="AA162" i="38"/>
  <c r="Z162" i="38"/>
  <c r="AM150" i="38"/>
  <c r="AL150" i="38"/>
  <c r="AK150" i="38"/>
  <c r="AI150" i="38"/>
  <c r="AH150" i="38"/>
  <c r="AG150" i="38"/>
  <c r="AE150" i="38"/>
  <c r="AD150" i="38"/>
  <c r="AC150" i="38"/>
  <c r="AA150" i="38"/>
  <c r="Z150" i="38"/>
  <c r="Y150" i="38"/>
  <c r="E150" i="38"/>
  <c r="D150" i="38"/>
  <c r="AM148" i="38"/>
  <c r="AL148" i="38"/>
  <c r="AK148" i="38"/>
  <c r="AI148" i="38"/>
  <c r="AH148" i="38"/>
  <c r="AG148" i="38"/>
  <c r="AE148" i="38"/>
  <c r="AD148" i="38"/>
  <c r="AC148" i="38"/>
  <c r="AA148" i="38"/>
  <c r="Z148" i="38"/>
  <c r="Y148" i="38"/>
  <c r="AM134" i="38"/>
  <c r="AL134" i="38"/>
  <c r="AK134" i="38"/>
  <c r="AI134" i="38"/>
  <c r="AH134" i="38"/>
  <c r="AG134" i="38"/>
  <c r="AE134" i="38"/>
  <c r="AD134" i="38"/>
  <c r="AC134" i="38"/>
  <c r="AA134" i="38"/>
  <c r="Y134" i="38"/>
  <c r="E134" i="38"/>
  <c r="D134" i="38"/>
  <c r="AM132" i="38"/>
  <c r="AL132" i="38"/>
  <c r="AK132" i="38"/>
  <c r="AI132" i="38"/>
  <c r="AH132" i="38"/>
  <c r="AG132" i="38"/>
  <c r="AE132" i="38"/>
  <c r="AD132" i="38"/>
  <c r="AC132" i="38"/>
  <c r="AA132" i="38"/>
  <c r="Z132" i="38"/>
  <c r="Y132" i="38"/>
  <c r="AM131" i="38"/>
  <c r="AL131" i="38"/>
  <c r="AK131" i="38"/>
  <c r="AI131" i="38"/>
  <c r="AH131" i="38"/>
  <c r="AG131" i="38"/>
  <c r="AE131" i="38"/>
  <c r="AD131" i="38"/>
  <c r="AC131" i="38"/>
  <c r="AA131" i="38"/>
  <c r="Z131" i="38"/>
  <c r="Y131" i="38"/>
  <c r="AM119" i="38"/>
  <c r="AL119" i="38"/>
  <c r="AK119" i="38"/>
  <c r="AI119" i="38"/>
  <c r="AH119" i="38"/>
  <c r="AG119" i="38"/>
  <c r="AE119" i="38"/>
  <c r="AD119" i="38"/>
  <c r="AC119" i="38"/>
  <c r="AA119" i="38"/>
  <c r="Z119" i="38"/>
  <c r="Y119" i="38"/>
  <c r="E119" i="38"/>
  <c r="D119" i="38"/>
  <c r="AM117" i="38"/>
  <c r="AM107" i="38" s="1"/>
  <c r="AL117" i="38"/>
  <c r="AL107" i="38" s="1"/>
  <c r="AK117" i="38"/>
  <c r="AK107" i="38" s="1"/>
  <c r="AI117" i="38"/>
  <c r="AI107" i="38" s="1"/>
  <c r="AH117" i="38"/>
  <c r="AH107" i="38" s="1"/>
  <c r="AG117" i="38"/>
  <c r="AG107" i="38" s="1"/>
  <c r="AE117" i="38"/>
  <c r="AE107" i="38" s="1"/>
  <c r="AD117" i="38"/>
  <c r="AD107" i="38" s="1"/>
  <c r="AC117" i="38"/>
  <c r="AC107" i="38" s="1"/>
  <c r="AA117" i="38"/>
  <c r="AA107" i="38" s="1"/>
  <c r="Z117" i="38"/>
  <c r="Y117" i="38"/>
  <c r="Y107" i="38" s="1"/>
  <c r="E107" i="38"/>
  <c r="D107" i="38"/>
  <c r="AM44" i="38"/>
  <c r="AL44" i="38"/>
  <c r="AK44" i="38"/>
  <c r="AI44" i="38"/>
  <c r="AH44" i="38"/>
  <c r="AG44" i="38"/>
  <c r="AE44" i="38"/>
  <c r="AD44" i="38"/>
  <c r="AC44" i="38"/>
  <c r="AA44" i="38"/>
  <c r="Z44" i="38"/>
  <c r="Y44" i="38"/>
  <c r="AM36" i="38"/>
  <c r="AL36" i="38"/>
  <c r="AK36" i="38"/>
  <c r="AI36" i="38"/>
  <c r="AH36" i="38"/>
  <c r="AG36" i="38"/>
  <c r="AE36" i="38"/>
  <c r="AD36" i="38"/>
  <c r="AC36" i="38"/>
  <c r="AA36" i="38"/>
  <c r="Z36" i="38"/>
  <c r="Y36" i="38"/>
  <c r="AM103" i="38"/>
  <c r="AL103" i="38"/>
  <c r="AK103" i="38"/>
  <c r="AI103" i="38"/>
  <c r="AH103" i="38"/>
  <c r="AG103" i="38"/>
  <c r="AE103" i="38"/>
  <c r="AD103" i="38"/>
  <c r="AC103" i="38"/>
  <c r="AA103" i="38"/>
  <c r="Z103" i="38"/>
  <c r="Y103" i="38"/>
  <c r="AM90" i="38"/>
  <c r="AL90" i="38"/>
  <c r="AK90" i="38"/>
  <c r="AI90" i="38"/>
  <c r="AH90" i="38"/>
  <c r="AG90" i="38"/>
  <c r="AE90" i="38"/>
  <c r="AD90" i="38"/>
  <c r="AC90" i="38"/>
  <c r="AA90" i="38"/>
  <c r="Z90" i="38"/>
  <c r="Y90" i="38"/>
  <c r="E90" i="38"/>
  <c r="D90" i="38"/>
  <c r="AM88" i="38"/>
  <c r="AL88" i="38"/>
  <c r="AK88" i="38"/>
  <c r="AI88" i="38"/>
  <c r="AH88" i="38"/>
  <c r="AG88" i="38"/>
  <c r="AE88" i="38"/>
  <c r="AD88" i="38"/>
  <c r="AC88" i="38"/>
  <c r="AA88" i="38"/>
  <c r="Z88" i="38"/>
  <c r="Y88" i="38"/>
  <c r="AM85" i="38"/>
  <c r="AL85" i="38"/>
  <c r="AK85" i="38"/>
  <c r="AI85" i="38"/>
  <c r="AH85" i="38"/>
  <c r="AG85" i="38"/>
  <c r="AE85" i="38"/>
  <c r="AD85" i="38"/>
  <c r="AC85" i="38"/>
  <c r="AA85" i="38"/>
  <c r="Y85" i="38"/>
  <c r="AM62" i="38"/>
  <c r="AL62" i="38"/>
  <c r="AK62" i="38"/>
  <c r="AI62" i="38"/>
  <c r="AH62" i="38"/>
  <c r="AG62" i="38"/>
  <c r="AE62" i="38"/>
  <c r="AD62" i="38"/>
  <c r="AC62" i="38"/>
  <c r="AA62" i="38"/>
  <c r="Z62" i="38"/>
  <c r="Y62" i="38"/>
  <c r="AM54" i="38"/>
  <c r="AL54" i="38"/>
  <c r="AK54" i="38"/>
  <c r="AI54" i="38"/>
  <c r="AH54" i="38"/>
  <c r="AG54" i="38"/>
  <c r="AE54" i="38"/>
  <c r="AD54" i="38"/>
  <c r="AC54" i="38"/>
  <c r="AA54" i="38"/>
  <c r="Z54" i="38"/>
  <c r="Y54" i="38"/>
  <c r="AM51" i="38"/>
  <c r="AL51" i="38"/>
  <c r="AK51" i="38"/>
  <c r="AI51" i="38"/>
  <c r="AH51" i="38"/>
  <c r="AG51" i="38"/>
  <c r="AE51" i="38"/>
  <c r="AD51" i="38"/>
  <c r="AC51" i="38"/>
  <c r="AA51" i="38"/>
  <c r="Z51" i="38"/>
  <c r="Y51" i="38"/>
  <c r="AM46" i="38"/>
  <c r="AL46" i="38"/>
  <c r="AK46" i="38"/>
  <c r="AI46" i="38"/>
  <c r="AH46" i="38"/>
  <c r="AG46" i="38"/>
  <c r="AE46" i="38"/>
  <c r="AD46" i="38"/>
  <c r="AC46" i="38"/>
  <c r="AA46" i="38"/>
  <c r="Z46" i="38"/>
  <c r="Y46" i="38"/>
  <c r="AM28" i="38"/>
  <c r="AL28" i="38"/>
  <c r="AK28" i="38"/>
  <c r="AI28" i="38"/>
  <c r="AH28" i="38"/>
  <c r="AG28" i="38"/>
  <c r="AE28" i="38"/>
  <c r="AD28" i="38"/>
  <c r="AC28" i="38"/>
  <c r="AM21" i="38"/>
  <c r="AL21" i="38"/>
  <c r="AK21" i="38"/>
  <c r="AI21" i="38"/>
  <c r="AH21" i="38"/>
  <c r="AG21" i="38"/>
  <c r="AE21" i="38"/>
  <c r="AD21" i="38"/>
  <c r="AC21" i="38"/>
  <c r="AA21" i="38"/>
  <c r="Z14" i="38"/>
  <c r="AC14" i="38"/>
  <c r="AD14" i="38"/>
  <c r="AE14" i="38"/>
  <c r="AG14" i="38"/>
  <c r="AH14" i="38"/>
  <c r="AI14" i="38"/>
  <c r="AK14" i="38"/>
  <c r="AL14" i="38"/>
  <c r="AM14" i="38"/>
  <c r="G89" i="38"/>
  <c r="I89" i="38"/>
  <c r="G96" i="38"/>
  <c r="I96" i="38"/>
  <c r="G118" i="38"/>
  <c r="I118" i="38"/>
  <c r="G133" i="38"/>
  <c r="I133" i="38"/>
  <c r="G149" i="38"/>
  <c r="I149" i="38"/>
  <c r="G164" i="38"/>
  <c r="I164" i="38"/>
  <c r="G199" i="38"/>
  <c r="G190" i="38" s="1"/>
  <c r="I199" i="38"/>
  <c r="I190" i="38" s="1"/>
  <c r="G223" i="38"/>
  <c r="I223" i="38"/>
  <c r="G243" i="38"/>
  <c r="I243" i="38"/>
  <c r="G267" i="38"/>
  <c r="I267" i="38"/>
  <c r="G312" i="38"/>
  <c r="I312" i="38"/>
  <c r="G328" i="38"/>
  <c r="I328" i="38"/>
  <c r="G345" i="38"/>
  <c r="I345" i="38"/>
  <c r="G389" i="38"/>
  <c r="I389" i="38"/>
  <c r="G398" i="38"/>
  <c r="I398" i="38"/>
  <c r="G500" i="38"/>
  <c r="I500" i="38"/>
  <c r="G527" i="38"/>
  <c r="I527" i="38"/>
  <c r="J518" i="38" l="1"/>
  <c r="G106" i="38"/>
  <c r="I106" i="38"/>
  <c r="J477" i="38"/>
  <c r="J216" i="38"/>
  <c r="H174" i="38"/>
  <c r="H379" i="38"/>
  <c r="D328" i="38"/>
  <c r="J20" i="38"/>
  <c r="H347" i="38"/>
  <c r="H108" i="38"/>
  <c r="J463" i="38"/>
  <c r="J146" i="38"/>
  <c r="J333" i="38"/>
  <c r="G13" i="38"/>
  <c r="G12" i="38" s="1"/>
  <c r="I13" i="38"/>
  <c r="I12" i="38" s="1"/>
  <c r="H386" i="38"/>
  <c r="J251" i="38"/>
  <c r="H78" i="38"/>
  <c r="J75" i="38"/>
  <c r="J331" i="38"/>
  <c r="J343" i="38"/>
  <c r="J553" i="38"/>
  <c r="J549" i="38"/>
  <c r="J546" i="38"/>
  <c r="H565" i="38"/>
  <c r="J547" i="38"/>
  <c r="J551" i="38"/>
  <c r="J543" i="38"/>
  <c r="H545" i="38"/>
  <c r="J563" i="38"/>
  <c r="H514" i="38"/>
  <c r="H532" i="38"/>
  <c r="H539" i="38"/>
  <c r="H554" i="38"/>
  <c r="H534" i="38"/>
  <c r="AO551" i="38"/>
  <c r="AO543" i="38"/>
  <c r="H548" i="38"/>
  <c r="H533" i="38"/>
  <c r="H537" i="38"/>
  <c r="J559" i="38"/>
  <c r="AO552" i="38"/>
  <c r="J535" i="38"/>
  <c r="H557" i="38"/>
  <c r="AO547" i="38"/>
  <c r="H550" i="38"/>
  <c r="J558" i="38"/>
  <c r="AO548" i="38"/>
  <c r="J544" i="38"/>
  <c r="AO558" i="38"/>
  <c r="AO550" i="38"/>
  <c r="J555" i="38"/>
  <c r="AO555" i="38"/>
  <c r="AO538" i="38"/>
  <c r="AO556" i="38"/>
  <c r="AO545" i="38"/>
  <c r="AO553" i="38"/>
  <c r="J552" i="38"/>
  <c r="AO539" i="38"/>
  <c r="AO554" i="38"/>
  <c r="AO546" i="38"/>
  <c r="AO549" i="38"/>
  <c r="J556" i="38"/>
  <c r="H556" i="38"/>
  <c r="AO564" i="38"/>
  <c r="AO536" i="38"/>
  <c r="AO563" i="38"/>
  <c r="AO544" i="38"/>
  <c r="AO557" i="38"/>
  <c r="AO559" i="38"/>
  <c r="J564" i="38"/>
  <c r="H564" i="38"/>
  <c r="H529" i="38"/>
  <c r="AO535" i="38"/>
  <c r="AO537" i="38"/>
  <c r="H540" i="38"/>
  <c r="J536" i="38"/>
  <c r="J538" i="38"/>
  <c r="AO513" i="38"/>
  <c r="AO532" i="38"/>
  <c r="AO540" i="38"/>
  <c r="AO533" i="38"/>
  <c r="J516" i="38"/>
  <c r="AO531" i="38"/>
  <c r="AO534" i="38"/>
  <c r="H531" i="38"/>
  <c r="AO514" i="38"/>
  <c r="AO518" i="38"/>
  <c r="J525" i="38"/>
  <c r="AO529" i="38"/>
  <c r="AO515" i="38"/>
  <c r="H513" i="38"/>
  <c r="H521" i="38"/>
  <c r="H508" i="38"/>
  <c r="H524" i="38"/>
  <c r="H512" i="38"/>
  <c r="AO517" i="38"/>
  <c r="AO512" i="38"/>
  <c r="H520" i="38"/>
  <c r="H517" i="38"/>
  <c r="AO516" i="38"/>
  <c r="AO511" i="38"/>
  <c r="J511" i="38"/>
  <c r="AO510" i="38"/>
  <c r="AO520" i="38"/>
  <c r="H486" i="38"/>
  <c r="J496" i="38"/>
  <c r="H493" i="38"/>
  <c r="H505" i="38"/>
  <c r="H510" i="38"/>
  <c r="H502" i="38"/>
  <c r="H515" i="38"/>
  <c r="AK527" i="38"/>
  <c r="AK526" i="38" s="1"/>
  <c r="AO508" i="38"/>
  <c r="AO505" i="38"/>
  <c r="H522" i="38"/>
  <c r="AO521" i="38"/>
  <c r="AO523" i="38"/>
  <c r="AE527" i="38"/>
  <c r="AE526" i="38" s="1"/>
  <c r="Y527" i="38"/>
  <c r="Y526" i="38" s="1"/>
  <c r="AO522" i="38"/>
  <c r="H523" i="38"/>
  <c r="AO519" i="38"/>
  <c r="AO524" i="38"/>
  <c r="J506" i="38"/>
  <c r="AO504" i="38"/>
  <c r="H519" i="38"/>
  <c r="H507" i="38"/>
  <c r="H495" i="38"/>
  <c r="AO503" i="38"/>
  <c r="AO495" i="38"/>
  <c r="AO507" i="38"/>
  <c r="AO525" i="38"/>
  <c r="AO502" i="38"/>
  <c r="AO506" i="38"/>
  <c r="H490" i="38"/>
  <c r="H497" i="38"/>
  <c r="H494" i="38"/>
  <c r="J355" i="38"/>
  <c r="AO492" i="38"/>
  <c r="AO493" i="38"/>
  <c r="J503" i="38"/>
  <c r="H487" i="38"/>
  <c r="H492" i="38"/>
  <c r="H437" i="38"/>
  <c r="H428" i="38"/>
  <c r="AO490" i="38"/>
  <c r="H491" i="38"/>
  <c r="AO491" i="38"/>
  <c r="AO494" i="38"/>
  <c r="AO471" i="38"/>
  <c r="AO497" i="38"/>
  <c r="AO496" i="38"/>
  <c r="H448" i="38"/>
  <c r="AF485" i="38"/>
  <c r="AO481" i="38"/>
  <c r="J478" i="38"/>
  <c r="H476" i="38"/>
  <c r="H481" i="38"/>
  <c r="AO476" i="38"/>
  <c r="AO486" i="38"/>
  <c r="AN485" i="38"/>
  <c r="J473" i="38"/>
  <c r="AO479" i="38"/>
  <c r="AO461" i="38"/>
  <c r="H482" i="38"/>
  <c r="J470" i="38"/>
  <c r="H475" i="38"/>
  <c r="AO402" i="38"/>
  <c r="H461" i="38"/>
  <c r="AO482" i="38"/>
  <c r="H480" i="38"/>
  <c r="H479" i="38"/>
  <c r="H472" i="38"/>
  <c r="AO472" i="38"/>
  <c r="AO475" i="38"/>
  <c r="J409" i="38"/>
  <c r="J406" i="38"/>
  <c r="H462" i="38"/>
  <c r="AO478" i="38"/>
  <c r="H427" i="38"/>
  <c r="H484" i="38"/>
  <c r="AO448" i="38"/>
  <c r="AO484" i="38"/>
  <c r="AO480" i="38"/>
  <c r="J471" i="38"/>
  <c r="H468" i="38"/>
  <c r="AO473" i="38"/>
  <c r="J483" i="38"/>
  <c r="AO477" i="38"/>
  <c r="J474" i="38"/>
  <c r="AO483" i="38"/>
  <c r="AO474" i="38"/>
  <c r="Y328" i="38"/>
  <c r="AK398" i="38"/>
  <c r="AK397" i="38" s="1"/>
  <c r="H435" i="38"/>
  <c r="J456" i="38"/>
  <c r="H432" i="38"/>
  <c r="AO468" i="38"/>
  <c r="AO460" i="38"/>
  <c r="H452" i="38"/>
  <c r="H412" i="38"/>
  <c r="J450" i="38"/>
  <c r="H443" i="38"/>
  <c r="H430" i="38"/>
  <c r="J405" i="38"/>
  <c r="H434" i="38"/>
  <c r="H411" i="38"/>
  <c r="AO430" i="38"/>
  <c r="H460" i="38"/>
  <c r="H407" i="38"/>
  <c r="J418" i="38"/>
  <c r="H414" i="38"/>
  <c r="H465" i="38"/>
  <c r="H464" i="38"/>
  <c r="AO463" i="38"/>
  <c r="AO465" i="38"/>
  <c r="AO462" i="38"/>
  <c r="H424" i="38"/>
  <c r="H416" i="38"/>
  <c r="H376" i="38"/>
  <c r="J354" i="38"/>
  <c r="AO440" i="38"/>
  <c r="AO429" i="38"/>
  <c r="J402" i="38"/>
  <c r="AO401" i="38"/>
  <c r="AO443" i="38"/>
  <c r="AO438" i="38"/>
  <c r="H348" i="38"/>
  <c r="H451" i="38"/>
  <c r="H436" i="38"/>
  <c r="J433" i="38"/>
  <c r="H415" i="38"/>
  <c r="J420" i="38"/>
  <c r="J417" i="38"/>
  <c r="J426" i="38"/>
  <c r="H401" i="38"/>
  <c r="J372" i="38"/>
  <c r="H447" i="38"/>
  <c r="J446" i="38"/>
  <c r="H439" i="38"/>
  <c r="J438" i="38"/>
  <c r="AO444" i="38"/>
  <c r="AO456" i="38"/>
  <c r="AO400" i="38"/>
  <c r="H361" i="38"/>
  <c r="H360" i="38"/>
  <c r="H384" i="38"/>
  <c r="H440" i="38"/>
  <c r="H431" i="38"/>
  <c r="H423" i="38"/>
  <c r="H453" i="38"/>
  <c r="J400" i="38"/>
  <c r="AO453" i="38"/>
  <c r="H454" i="38"/>
  <c r="J429" i="38"/>
  <c r="AO432" i="38"/>
  <c r="J422" i="38"/>
  <c r="AO439" i="38"/>
  <c r="AO427" i="38"/>
  <c r="AO436" i="38"/>
  <c r="H444" i="38"/>
  <c r="AO452" i="38"/>
  <c r="H419" i="38"/>
  <c r="AO450" i="38"/>
  <c r="AO434" i="38"/>
  <c r="AO445" i="38"/>
  <c r="J441" i="38"/>
  <c r="H442" i="38"/>
  <c r="J425" i="38"/>
  <c r="AO426" i="38"/>
  <c r="H382" i="38"/>
  <c r="AO442" i="38"/>
  <c r="AO446" i="38"/>
  <c r="AO437" i="38"/>
  <c r="AO433" i="38"/>
  <c r="AO425" i="38"/>
  <c r="AO428" i="38"/>
  <c r="J445" i="38"/>
  <c r="AO451" i="38"/>
  <c r="AO447" i="38"/>
  <c r="J449" i="38"/>
  <c r="AO441" i="38"/>
  <c r="AO431" i="38"/>
  <c r="AO449" i="38"/>
  <c r="AO435" i="38"/>
  <c r="H369" i="38"/>
  <c r="H326" i="38"/>
  <c r="J375" i="38"/>
  <c r="H388" i="38"/>
  <c r="H391" i="38"/>
  <c r="AO384" i="38"/>
  <c r="AO455" i="38"/>
  <c r="J282" i="38"/>
  <c r="H377" i="38"/>
  <c r="AO354" i="38"/>
  <c r="H393" i="38"/>
  <c r="H455" i="38"/>
  <c r="H363" i="38"/>
  <c r="H356" i="38"/>
  <c r="AO454" i="38"/>
  <c r="H349" i="38"/>
  <c r="AO358" i="38"/>
  <c r="H373" i="38"/>
  <c r="J392" i="38"/>
  <c r="J394" i="38"/>
  <c r="H396" i="38"/>
  <c r="AO396" i="38"/>
  <c r="AO393" i="38"/>
  <c r="AO394" i="38"/>
  <c r="J387" i="38"/>
  <c r="J385" i="38"/>
  <c r="AO392" i="38"/>
  <c r="H287" i="38"/>
  <c r="H315" i="38"/>
  <c r="AO386" i="38"/>
  <c r="AO372" i="38"/>
  <c r="H368" i="38"/>
  <c r="H316" i="38"/>
  <c r="H378" i="38"/>
  <c r="H362" i="38"/>
  <c r="H322" i="38"/>
  <c r="AO387" i="38"/>
  <c r="H351" i="38"/>
  <c r="AO356" i="38"/>
  <c r="AO365" i="38"/>
  <c r="H374" i="38"/>
  <c r="J371" i="38"/>
  <c r="H364" i="38"/>
  <c r="H357" i="38"/>
  <c r="H358" i="38"/>
  <c r="AO368" i="38"/>
  <c r="AO379" i="38"/>
  <c r="AO371" i="38"/>
  <c r="AO369" i="38"/>
  <c r="AO362" i="38"/>
  <c r="AO355" i="38"/>
  <c r="AO377" i="38"/>
  <c r="AO364" i="38"/>
  <c r="H279" i="38"/>
  <c r="AO367" i="38"/>
  <c r="AO353" i="38"/>
  <c r="AO360" i="38"/>
  <c r="H311" i="38"/>
  <c r="H288" i="38"/>
  <c r="H353" i="38"/>
  <c r="H352" i="38"/>
  <c r="H366" i="38"/>
  <c r="H350" i="38"/>
  <c r="AO347" i="38"/>
  <c r="H381" i="38"/>
  <c r="AO370" i="38"/>
  <c r="AO352" i="38"/>
  <c r="AO376" i="38"/>
  <c r="AO361" i="38"/>
  <c r="H340" i="38"/>
  <c r="H370" i="38"/>
  <c r="J380" i="38"/>
  <c r="AO363" i="38"/>
  <c r="AO351" i="38"/>
  <c r="AO381" i="38"/>
  <c r="H365" i="38"/>
  <c r="J367" i="38"/>
  <c r="AO375" i="38"/>
  <c r="AO380" i="38"/>
  <c r="AO373" i="38"/>
  <c r="AO374" i="38"/>
  <c r="H283" i="38"/>
  <c r="H284" i="38"/>
  <c r="H295" i="38"/>
  <c r="H286" i="38"/>
  <c r="H270" i="38"/>
  <c r="H298" i="38"/>
  <c r="H334" i="38"/>
  <c r="AO342" i="38"/>
  <c r="AO340" i="38"/>
  <c r="J296" i="38"/>
  <c r="J336" i="38"/>
  <c r="H342" i="38"/>
  <c r="H310" i="38"/>
  <c r="AO343" i="38"/>
  <c r="J274" i="38"/>
  <c r="AO337" i="38"/>
  <c r="J289" i="38"/>
  <c r="H337" i="38"/>
  <c r="AO334" i="38"/>
  <c r="J320" i="38"/>
  <c r="H332" i="38"/>
  <c r="J272" i="38"/>
  <c r="J305" i="38"/>
  <c r="AO306" i="38"/>
  <c r="J297" i="38"/>
  <c r="J325" i="38"/>
  <c r="H318" i="38"/>
  <c r="H306" i="38"/>
  <c r="AO332" i="38"/>
  <c r="AO331" i="38"/>
  <c r="AO333" i="38"/>
  <c r="J228" i="38"/>
  <c r="H291" i="38"/>
  <c r="H276" i="38"/>
  <c r="H314" i="38"/>
  <c r="J309" i="38"/>
  <c r="H302" i="38"/>
  <c r="H321" i="38"/>
  <c r="H275" i="38"/>
  <c r="H317" i="38"/>
  <c r="AO274" i="38"/>
  <c r="AO307" i="38"/>
  <c r="J278" i="38"/>
  <c r="H319" i="38"/>
  <c r="H304" i="38"/>
  <c r="AO279" i="38"/>
  <c r="AO282" i="38"/>
  <c r="AO324" i="38"/>
  <c r="AO316" i="38"/>
  <c r="H324" i="38"/>
  <c r="J323" i="38"/>
  <c r="AO318" i="38"/>
  <c r="AO314" i="38"/>
  <c r="AO321" i="38"/>
  <c r="AO325" i="38"/>
  <c r="AO319" i="38"/>
  <c r="AO323" i="38"/>
  <c r="AO305" i="38"/>
  <c r="AO275" i="38"/>
  <c r="AO308" i="38"/>
  <c r="AO304" i="38"/>
  <c r="H257" i="38"/>
  <c r="H307" i="38"/>
  <c r="AO301" i="38"/>
  <c r="H299" i="38"/>
  <c r="H271" i="38"/>
  <c r="AO283" i="38"/>
  <c r="AO278" i="38"/>
  <c r="AO311" i="38"/>
  <c r="AO326" i="38"/>
  <c r="H226" i="38"/>
  <c r="J261" i="38"/>
  <c r="H303" i="38"/>
  <c r="J293" i="38"/>
  <c r="AO297" i="38"/>
  <c r="AO289" i="38"/>
  <c r="AO310" i="38"/>
  <c r="AO290" i="38"/>
  <c r="J290" i="38"/>
  <c r="H290" i="38"/>
  <c r="H240" i="38"/>
  <c r="J247" i="38"/>
  <c r="H280" i="38"/>
  <c r="AO295" i="38"/>
  <c r="AO286" i="38"/>
  <c r="H239" i="38"/>
  <c r="H292" i="38"/>
  <c r="H237" i="38"/>
  <c r="J266" i="38"/>
  <c r="J301" i="38"/>
  <c r="AO291" i="38"/>
  <c r="AO281" i="38"/>
  <c r="AO287" i="38"/>
  <c r="AO270" i="38"/>
  <c r="AO298" i="38"/>
  <c r="H225" i="38"/>
  <c r="J236" i="38"/>
  <c r="H300" i="38"/>
  <c r="AO293" i="38"/>
  <c r="AO285" i="38"/>
  <c r="H308" i="38"/>
  <c r="AO273" i="38"/>
  <c r="AO302" i="38"/>
  <c r="AO296" i="38"/>
  <c r="AO276" i="38"/>
  <c r="AO269" i="38"/>
  <c r="AO303" i="38"/>
  <c r="AO277" i="38"/>
  <c r="H273" i="38"/>
  <c r="J273" i="38"/>
  <c r="H265" i="38"/>
  <c r="AO300" i="38"/>
  <c r="H285" i="38"/>
  <c r="J285" i="38"/>
  <c r="AO272" i="38"/>
  <c r="H269" i="38"/>
  <c r="J269" i="38"/>
  <c r="H263" i="38"/>
  <c r="AO288" i="38"/>
  <c r="AO284" i="38"/>
  <c r="H281" i="38"/>
  <c r="J281" i="38"/>
  <c r="H238" i="38"/>
  <c r="AO280" i="38"/>
  <c r="H277" i="38"/>
  <c r="J277" i="38"/>
  <c r="J211" i="38"/>
  <c r="H233" i="38"/>
  <c r="H232" i="38"/>
  <c r="H262" i="38"/>
  <c r="H264" i="38"/>
  <c r="H252" i="38"/>
  <c r="AO263" i="38"/>
  <c r="AO266" i="38"/>
  <c r="AO264" i="38"/>
  <c r="AO262" i="38"/>
  <c r="AO265" i="38"/>
  <c r="J210" i="38"/>
  <c r="H254" i="38"/>
  <c r="AO252" i="38"/>
  <c r="J258" i="38"/>
  <c r="AO251" i="38"/>
  <c r="H248" i="38"/>
  <c r="H231" i="38"/>
  <c r="AO231" i="38"/>
  <c r="H229" i="38"/>
  <c r="H255" i="38"/>
  <c r="J249" i="38"/>
  <c r="H246" i="38"/>
  <c r="H253" i="38"/>
  <c r="AO249" i="38"/>
  <c r="H259" i="38"/>
  <c r="AO255" i="38"/>
  <c r="AO233" i="38"/>
  <c r="AO232" i="38"/>
  <c r="AO253" i="38"/>
  <c r="H230" i="38"/>
  <c r="J256" i="38"/>
  <c r="H245" i="38"/>
  <c r="AO256" i="38"/>
  <c r="AO254" i="38"/>
  <c r="AO245" i="38"/>
  <c r="AO250" i="38"/>
  <c r="AO247" i="38"/>
  <c r="AO259" i="38"/>
  <c r="AO257" i="38"/>
  <c r="J250" i="38"/>
  <c r="AO246" i="38"/>
  <c r="AO258" i="38"/>
  <c r="AO241" i="38"/>
  <c r="H241" i="38"/>
  <c r="AO242" i="38"/>
  <c r="H218" i="38"/>
  <c r="J227" i="38"/>
  <c r="AO236" i="38"/>
  <c r="AO237" i="38"/>
  <c r="H202" i="38"/>
  <c r="AO238" i="38"/>
  <c r="AO240" i="38"/>
  <c r="H242" i="38"/>
  <c r="H220" i="38"/>
  <c r="H217" i="38"/>
  <c r="AO229" i="38"/>
  <c r="AO226" i="38"/>
  <c r="AO230" i="38"/>
  <c r="AO228" i="38"/>
  <c r="AO215" i="38"/>
  <c r="AO227" i="38"/>
  <c r="H215" i="38"/>
  <c r="AO217" i="38"/>
  <c r="AO219" i="38"/>
  <c r="J219" i="38"/>
  <c r="AO218" i="38"/>
  <c r="H196" i="38"/>
  <c r="AO220" i="38"/>
  <c r="AO210" i="38"/>
  <c r="H209" i="38"/>
  <c r="H193" i="38"/>
  <c r="J205" i="38"/>
  <c r="AO209" i="38"/>
  <c r="J208" i="38"/>
  <c r="H201" i="38"/>
  <c r="H212" i="38"/>
  <c r="AO212" i="38"/>
  <c r="H204" i="38"/>
  <c r="H194" i="38"/>
  <c r="AO208" i="38"/>
  <c r="AO201" i="38"/>
  <c r="AO204" i="38"/>
  <c r="AO202" i="38"/>
  <c r="H203" i="38"/>
  <c r="AO203" i="38"/>
  <c r="AO192" i="38"/>
  <c r="AO205" i="38"/>
  <c r="J195" i="38"/>
  <c r="J192" i="38"/>
  <c r="H171" i="38"/>
  <c r="AO193" i="38"/>
  <c r="AO195" i="38"/>
  <c r="J197" i="38"/>
  <c r="AO194" i="38"/>
  <c r="AO197" i="38"/>
  <c r="AO170" i="38"/>
  <c r="J151" i="38"/>
  <c r="J182" i="38"/>
  <c r="AO187" i="38"/>
  <c r="H185" i="38"/>
  <c r="H152" i="38"/>
  <c r="J173" i="38"/>
  <c r="AO172" i="38"/>
  <c r="AO174" i="38"/>
  <c r="H166" i="38"/>
  <c r="H153" i="38"/>
  <c r="H169" i="38"/>
  <c r="AO151" i="38"/>
  <c r="H156" i="38"/>
  <c r="H176" i="38"/>
  <c r="H175" i="38"/>
  <c r="J172" i="38"/>
  <c r="AO175" i="38"/>
  <c r="AO173" i="38"/>
  <c r="AO186" i="38"/>
  <c r="H145" i="38"/>
  <c r="AO142" i="38"/>
  <c r="H159" i="38"/>
  <c r="H154" i="38"/>
  <c r="H155" i="38"/>
  <c r="H167" i="38"/>
  <c r="AO166" i="38"/>
  <c r="J170" i="38"/>
  <c r="H138" i="38"/>
  <c r="H180" i="38"/>
  <c r="AO180" i="38"/>
  <c r="AO183" i="38"/>
  <c r="H187" i="38"/>
  <c r="H184" i="38"/>
  <c r="J178" i="38"/>
  <c r="AO181" i="38"/>
  <c r="J189" i="38"/>
  <c r="J188" i="38"/>
  <c r="AO179" i="38"/>
  <c r="H186" i="38"/>
  <c r="J183" i="38"/>
  <c r="H181" i="38"/>
  <c r="AO185" i="38"/>
  <c r="AO182" i="38"/>
  <c r="H177" i="38"/>
  <c r="J179" i="38"/>
  <c r="AO176" i="38"/>
  <c r="AO178" i="38"/>
  <c r="AO189" i="38"/>
  <c r="AO188" i="38"/>
  <c r="H140" i="38"/>
  <c r="AO167" i="38"/>
  <c r="H168" i="38"/>
  <c r="AO154" i="38"/>
  <c r="AO152" i="38"/>
  <c r="AO169" i="38"/>
  <c r="AO168" i="38"/>
  <c r="AO155" i="38"/>
  <c r="H157" i="38"/>
  <c r="AO156" i="38"/>
  <c r="AO138" i="38"/>
  <c r="AO157" i="38"/>
  <c r="J142" i="38"/>
  <c r="J126" i="38"/>
  <c r="H137" i="38"/>
  <c r="H144" i="38"/>
  <c r="H161" i="38"/>
  <c r="J160" i="38"/>
  <c r="AO160" i="38"/>
  <c r="AO161" i="38"/>
  <c r="AO140" i="38"/>
  <c r="J141" i="38"/>
  <c r="AO123" i="38"/>
  <c r="AO159" i="38"/>
  <c r="J139" i="38"/>
  <c r="AO139" i="38"/>
  <c r="H129" i="38"/>
  <c r="AO144" i="38"/>
  <c r="H135" i="38"/>
  <c r="AO141" i="38"/>
  <c r="AO145" i="38"/>
  <c r="AO137" i="38"/>
  <c r="AO146" i="38"/>
  <c r="AO136" i="38"/>
  <c r="J136" i="38"/>
  <c r="AO135" i="38"/>
  <c r="J112" i="38"/>
  <c r="H127" i="38"/>
  <c r="H120" i="38"/>
  <c r="AO124" i="38"/>
  <c r="H124" i="38"/>
  <c r="H125" i="38"/>
  <c r="AO110" i="38"/>
  <c r="AO147" i="38"/>
  <c r="J122" i="38"/>
  <c r="J123" i="38"/>
  <c r="AO97" i="38"/>
  <c r="J128" i="38"/>
  <c r="H147" i="38"/>
  <c r="H109" i="38"/>
  <c r="AO130" i="38"/>
  <c r="AO120" i="38"/>
  <c r="AO126" i="38"/>
  <c r="H110" i="38"/>
  <c r="AO129" i="38"/>
  <c r="AO121" i="38"/>
  <c r="AO125" i="38"/>
  <c r="AO128" i="38"/>
  <c r="H121" i="38"/>
  <c r="H130" i="38"/>
  <c r="H111" i="38"/>
  <c r="AO127" i="38"/>
  <c r="AO98" i="38"/>
  <c r="AO114" i="38"/>
  <c r="J116" i="38"/>
  <c r="H99" i="38"/>
  <c r="H114" i="38"/>
  <c r="AO105" i="38"/>
  <c r="AO111" i="38"/>
  <c r="J115" i="38"/>
  <c r="AO112" i="38"/>
  <c r="AO109" i="38"/>
  <c r="J65" i="38"/>
  <c r="AO115" i="38"/>
  <c r="AO113" i="38"/>
  <c r="AO104" i="38"/>
  <c r="H91" i="38"/>
  <c r="J98" i="38"/>
  <c r="J79" i="38"/>
  <c r="H77" i="38"/>
  <c r="AO116" i="38"/>
  <c r="AO99" i="38"/>
  <c r="J102" i="38"/>
  <c r="H97" i="38"/>
  <c r="J105" i="38"/>
  <c r="J104" i="38"/>
  <c r="J101" i="38"/>
  <c r="AO102" i="38"/>
  <c r="I526" i="38"/>
  <c r="AA83" i="38"/>
  <c r="AG83" i="38"/>
  <c r="AL83" i="38"/>
  <c r="H100" i="38"/>
  <c r="H84" i="38"/>
  <c r="H73" i="38"/>
  <c r="AO101" i="38"/>
  <c r="J92" i="38"/>
  <c r="D83" i="38"/>
  <c r="AC83" i="38"/>
  <c r="AH83" i="38"/>
  <c r="AM83" i="38"/>
  <c r="H76" i="38"/>
  <c r="AO75" i="38"/>
  <c r="AO86" i="38"/>
  <c r="J94" i="38"/>
  <c r="G526" i="38"/>
  <c r="E83" i="38"/>
  <c r="Y83" i="38"/>
  <c r="AD83" i="38"/>
  <c r="AI83" i="38"/>
  <c r="AO94" i="38"/>
  <c r="H86" i="38"/>
  <c r="J93" i="38"/>
  <c r="AO93" i="38"/>
  <c r="H95" i="38"/>
  <c r="AO95" i="38"/>
  <c r="AO92" i="38"/>
  <c r="AO84" i="38"/>
  <c r="AE83" i="38"/>
  <c r="AK83" i="38"/>
  <c r="AO87" i="38"/>
  <c r="AO77" i="38"/>
  <c r="AO76" i="38"/>
  <c r="D47" i="38"/>
  <c r="AC47" i="38"/>
  <c r="AH47" i="38"/>
  <c r="AM47" i="38"/>
  <c r="H80" i="38"/>
  <c r="AO79" i="38"/>
  <c r="AO78" i="38"/>
  <c r="H87" i="38"/>
  <c r="H81" i="38"/>
  <c r="H72" i="38"/>
  <c r="AO80" i="38"/>
  <c r="AO74" i="38"/>
  <c r="AD47" i="38"/>
  <c r="AI47" i="38"/>
  <c r="H82" i="38"/>
  <c r="AO81" i="38"/>
  <c r="H74" i="38"/>
  <c r="AO73" i="38"/>
  <c r="H64" i="38"/>
  <c r="AL47" i="38"/>
  <c r="H70" i="38"/>
  <c r="AE47" i="38"/>
  <c r="AK47" i="38"/>
  <c r="AO72" i="38"/>
  <c r="H63" i="38"/>
  <c r="J71" i="38"/>
  <c r="AO63" i="38"/>
  <c r="AO65" i="38"/>
  <c r="H67" i="38"/>
  <c r="H55" i="38"/>
  <c r="H66" i="38"/>
  <c r="AO66" i="38"/>
  <c r="J68" i="38"/>
  <c r="AO68" i="38"/>
  <c r="AO70" i="38"/>
  <c r="AO67" i="38"/>
  <c r="AO55" i="38"/>
  <c r="AO71" i="38"/>
  <c r="H56" i="38"/>
  <c r="H48" i="38"/>
  <c r="AO58" i="38"/>
  <c r="AO57" i="38"/>
  <c r="AO56" i="38"/>
  <c r="H61" i="38"/>
  <c r="H57" i="38"/>
  <c r="H58" i="38"/>
  <c r="H52" i="38"/>
  <c r="AO61" i="38"/>
  <c r="H49" i="38"/>
  <c r="H59" i="38"/>
  <c r="AO60" i="38"/>
  <c r="AO59" i="38"/>
  <c r="J50" i="38"/>
  <c r="AO52" i="38"/>
  <c r="H53" i="38"/>
  <c r="AO53" i="38"/>
  <c r="AO48" i="38"/>
  <c r="AO40" i="38"/>
  <c r="AO49" i="38"/>
  <c r="J38" i="38"/>
  <c r="H37" i="38"/>
  <c r="J40" i="38"/>
  <c r="J39" i="38"/>
  <c r="J43" i="38"/>
  <c r="AO42" i="38"/>
  <c r="J35" i="38"/>
  <c r="AO43" i="38"/>
  <c r="J41" i="38"/>
  <c r="AO41" i="38"/>
  <c r="H42" i="38"/>
  <c r="AO37" i="38"/>
  <c r="AG223" i="38"/>
  <c r="AO38" i="38"/>
  <c r="AK328" i="38"/>
  <c r="AO39" i="38"/>
  <c r="J31" i="38"/>
  <c r="J34" i="38"/>
  <c r="AO34" i="38"/>
  <c r="H29" i="38"/>
  <c r="AO33" i="38"/>
  <c r="J30" i="38"/>
  <c r="AO35" i="38"/>
  <c r="AO31" i="38"/>
  <c r="H33" i="38"/>
  <c r="AO30" i="38"/>
  <c r="H22" i="38"/>
  <c r="J25" i="38"/>
  <c r="H26" i="38"/>
  <c r="AD199" i="38"/>
  <c r="AD190" i="38" s="1"/>
  <c r="Y89" i="38"/>
  <c r="AI133" i="38"/>
  <c r="AL312" i="38"/>
  <c r="AC328" i="38"/>
  <c r="AK389" i="38"/>
  <c r="AE398" i="38"/>
  <c r="AE397" i="38" s="1"/>
  <c r="H18" i="38"/>
  <c r="AO25" i="38"/>
  <c r="AO26" i="38"/>
  <c r="Z199" i="38"/>
  <c r="H24" i="38"/>
  <c r="AO24" i="38"/>
  <c r="AL199" i="38"/>
  <c r="AL190" i="38" s="1"/>
  <c r="AK312" i="38"/>
  <c r="H19" i="38"/>
  <c r="AG133" i="38"/>
  <c r="AK199" i="38"/>
  <c r="AK190" i="38" s="1"/>
  <c r="F224" i="38"/>
  <c r="H224" i="38" s="1"/>
  <c r="AO22" i="38"/>
  <c r="AA389" i="38"/>
  <c r="AH199" i="38"/>
  <c r="AH190" i="38" s="1"/>
  <c r="AD267" i="38"/>
  <c r="AG312" i="38"/>
  <c r="AD345" i="38"/>
  <c r="AG389" i="38"/>
  <c r="H23" i="38"/>
  <c r="AJ191" i="38"/>
  <c r="AO19" i="38"/>
  <c r="AO20" i="38"/>
  <c r="Y199" i="38"/>
  <c r="Y190" i="38" s="1"/>
  <c r="AK223" i="38"/>
  <c r="AG243" i="38"/>
  <c r="AC312" i="38"/>
  <c r="H17" i="38"/>
  <c r="AL223" i="38"/>
  <c r="Y133" i="38"/>
  <c r="D89" i="38"/>
  <c r="AC89" i="38"/>
  <c r="Y267" i="38"/>
  <c r="AG328" i="38"/>
  <c r="AI345" i="38"/>
  <c r="F131" i="38"/>
  <c r="H131" i="38" s="1"/>
  <c r="AI328" i="38"/>
  <c r="F395" i="38"/>
  <c r="J395" i="38" s="1"/>
  <c r="F458" i="38"/>
  <c r="J458" i="38" s="1"/>
  <c r="AO16" i="38"/>
  <c r="AO18" i="38"/>
  <c r="AN191" i="38"/>
  <c r="F329" i="38"/>
  <c r="H329" i="38" s="1"/>
  <c r="AF399" i="38"/>
  <c r="F466" i="38"/>
  <c r="J466" i="38" s="1"/>
  <c r="H16" i="38"/>
  <c r="AJ28" i="38"/>
  <c r="AF46" i="38"/>
  <c r="AJ51" i="38"/>
  <c r="AN54" i="38"/>
  <c r="AA96" i="38"/>
  <c r="AG96" i="38"/>
  <c r="AL96" i="38"/>
  <c r="AJ44" i="38"/>
  <c r="AB117" i="38"/>
  <c r="F119" i="38"/>
  <c r="J119" i="38" s="1"/>
  <c r="AB132" i="38"/>
  <c r="F134" i="38"/>
  <c r="J134" i="38" s="1"/>
  <c r="AC133" i="38"/>
  <c r="AJ162" i="38"/>
  <c r="F163" i="38"/>
  <c r="J163" i="38" s="1"/>
  <c r="AA164" i="38"/>
  <c r="AG164" i="38"/>
  <c r="AN207" i="38"/>
  <c r="AG199" i="38"/>
  <c r="AG190" i="38" s="1"/>
  <c r="Y223" i="38"/>
  <c r="AB268" i="38"/>
  <c r="AI267" i="38"/>
  <c r="AN399" i="38"/>
  <c r="F528" i="38"/>
  <c r="H528" i="38" s="1"/>
  <c r="AC199" i="38"/>
  <c r="AC190" i="38" s="1"/>
  <c r="AJ399" i="38"/>
  <c r="AO23" i="38"/>
  <c r="AO17" i="38"/>
  <c r="AB36" i="38"/>
  <c r="AB119" i="38"/>
  <c r="AD118" i="38"/>
  <c r="AJ131" i="38"/>
  <c r="AK133" i="38"/>
  <c r="AN162" i="38"/>
  <c r="AJ165" i="38"/>
  <c r="AA223" i="38"/>
  <c r="Y243" i="38"/>
  <c r="AC243" i="38"/>
  <c r="AF268" i="38"/>
  <c r="D312" i="38"/>
  <c r="AH312" i="38"/>
  <c r="AJ234" i="38"/>
  <c r="AF339" i="38"/>
  <c r="AH328" i="38"/>
  <c r="AJ346" i="38"/>
  <c r="AB390" i="38"/>
  <c r="AM389" i="38"/>
  <c r="AD13" i="38"/>
  <c r="F90" i="38"/>
  <c r="H90" i="38" s="1"/>
  <c r="AK96" i="38"/>
  <c r="AC118" i="38"/>
  <c r="AI118" i="38"/>
  <c r="AL164" i="38"/>
  <c r="AC267" i="38"/>
  <c r="AF103" i="38"/>
  <c r="AD96" i="38"/>
  <c r="AN119" i="38"/>
  <c r="AK243" i="38"/>
  <c r="AJ268" i="38"/>
  <c r="AC389" i="38"/>
  <c r="AF335" i="38"/>
  <c r="AJ338" i="38"/>
  <c r="AB344" i="38"/>
  <c r="F399" i="38"/>
  <c r="J399" i="38" s="1"/>
  <c r="AA398" i="38"/>
  <c r="AA397" i="38" s="1"/>
  <c r="AN458" i="38"/>
  <c r="AB466" i="38"/>
  <c r="AF469" i="38"/>
  <c r="AJ488" i="38"/>
  <c r="F198" i="38"/>
  <c r="J198" i="38" s="1"/>
  <c r="AH223" i="38"/>
  <c r="AN390" i="38"/>
  <c r="AL500" i="38"/>
  <c r="AL499" i="38" s="1"/>
  <c r="AF28" i="38"/>
  <c r="AJ224" i="38"/>
  <c r="F44" i="38"/>
  <c r="J44" i="38" s="1"/>
  <c r="AD133" i="38"/>
  <c r="AN165" i="38"/>
  <c r="AF213" i="38"/>
  <c r="AJ221" i="38"/>
  <c r="AN198" i="38"/>
  <c r="AN268" i="38"/>
  <c r="AJ390" i="38"/>
  <c r="AD389" i="38"/>
  <c r="AF457" i="38"/>
  <c r="AD398" i="38"/>
  <c r="AD397" i="38" s="1"/>
  <c r="AN403" i="38"/>
  <c r="AI500" i="38"/>
  <c r="AI499" i="38" s="1"/>
  <c r="AH527" i="38"/>
  <c r="AH526" i="38" s="1"/>
  <c r="AJ46" i="38"/>
  <c r="AB54" i="38"/>
  <c r="F62" i="38"/>
  <c r="J62" i="38" s="1"/>
  <c r="AN62" i="38"/>
  <c r="AA89" i="38"/>
  <c r="AG89" i="38"/>
  <c r="AC96" i="38"/>
  <c r="F103" i="38"/>
  <c r="H103" i="38" s="1"/>
  <c r="AF119" i="38"/>
  <c r="AE133" i="38"/>
  <c r="AB148" i="38"/>
  <c r="F150" i="38"/>
  <c r="J150" i="38" s="1"/>
  <c r="AF150" i="38"/>
  <c r="AH149" i="38"/>
  <c r="AJ163" i="38"/>
  <c r="AB165" i="38"/>
  <c r="AB313" i="38"/>
  <c r="AA328" i="38"/>
  <c r="AF395" i="38"/>
  <c r="F330" i="38"/>
  <c r="H330" i="38" s="1"/>
  <c r="AN335" i="38"/>
  <c r="AM500" i="38"/>
  <c r="AM499" i="38" s="1"/>
  <c r="AJ528" i="38"/>
  <c r="AJ542" i="38"/>
  <c r="AH96" i="38"/>
  <c r="Y118" i="38"/>
  <c r="AF132" i="38"/>
  <c r="AH118" i="38"/>
  <c r="AA133" i="38"/>
  <c r="AN148" i="38"/>
  <c r="AB150" i="38"/>
  <c r="F162" i="38"/>
  <c r="J162" i="38" s="1"/>
  <c r="F165" i="38"/>
  <c r="J165" i="38" s="1"/>
  <c r="F200" i="38"/>
  <c r="H200" i="38" s="1"/>
  <c r="AM199" i="38"/>
  <c r="AM190" i="38" s="1"/>
  <c r="AJ206" i="38"/>
  <c r="AE243" i="38"/>
  <c r="F268" i="38"/>
  <c r="H268" i="38" s="1"/>
  <c r="AE267" i="38"/>
  <c r="F313" i="38"/>
  <c r="J313" i="38" s="1"/>
  <c r="F390" i="38"/>
  <c r="H390" i="38" s="1"/>
  <c r="AF390" i="38"/>
  <c r="AB330" i="38"/>
  <c r="F335" i="38"/>
  <c r="F403" i="38"/>
  <c r="J403" i="38" s="1"/>
  <c r="F542" i="38"/>
  <c r="J542" i="38" s="1"/>
  <c r="AH89" i="38"/>
  <c r="AF54" i="38"/>
  <c r="AB62" i="38"/>
  <c r="F88" i="38"/>
  <c r="J88" i="38" s="1"/>
  <c r="AF88" i="38"/>
  <c r="AE89" i="38"/>
  <c r="AK89" i="38"/>
  <c r="AD89" i="38"/>
  <c r="AJ119" i="38"/>
  <c r="AH133" i="38"/>
  <c r="AL149" i="38"/>
  <c r="AF162" i="38"/>
  <c r="AF165" i="38"/>
  <c r="AB213" i="38"/>
  <c r="AF221" i="38"/>
  <c r="AF313" i="38"/>
  <c r="AF234" i="38"/>
  <c r="AE328" i="38"/>
  <c r="AB339" i="38"/>
  <c r="AF346" i="38"/>
  <c r="AF338" i="38"/>
  <c r="AN344" i="38"/>
  <c r="AC398" i="38"/>
  <c r="AC397" i="38" s="1"/>
  <c r="F457" i="38"/>
  <c r="H457" i="38" s="1"/>
  <c r="AN528" i="38"/>
  <c r="AL527" i="38"/>
  <c r="AN214" i="38"/>
  <c r="AN85" i="38"/>
  <c r="E96" i="38"/>
  <c r="AJ85" i="38"/>
  <c r="AN44" i="38"/>
  <c r="AJ54" i="38"/>
  <c r="AF85" i="38"/>
  <c r="F36" i="38"/>
  <c r="H36" i="38" s="1"/>
  <c r="AN51" i="38"/>
  <c r="AJ88" i="38"/>
  <c r="AI96" i="38"/>
  <c r="AB44" i="38"/>
  <c r="AN117" i="38"/>
  <c r="AN131" i="38"/>
  <c r="AJ132" i="38"/>
  <c r="AL118" i="38"/>
  <c r="AJ134" i="38"/>
  <c r="AF148" i="38"/>
  <c r="AJ150" i="38"/>
  <c r="AN163" i="38"/>
  <c r="AH164" i="38"/>
  <c r="AM164" i="38"/>
  <c r="AK164" i="38"/>
  <c r="AJ213" i="38"/>
  <c r="AN221" i="38"/>
  <c r="AB198" i="38"/>
  <c r="AA199" i="38"/>
  <c r="AA190" i="38" s="1"/>
  <c r="AN206" i="38"/>
  <c r="AM223" i="38"/>
  <c r="E243" i="38"/>
  <c r="AD243" i="38"/>
  <c r="AI243" i="38"/>
  <c r="AH267" i="38"/>
  <c r="AD312" i="38"/>
  <c r="F339" i="38"/>
  <c r="H339" i="38" s="1"/>
  <c r="AH345" i="38"/>
  <c r="AB335" i="38"/>
  <c r="F338" i="38"/>
  <c r="J338" i="38" s="1"/>
  <c r="AG398" i="38"/>
  <c r="AG397" i="38" s="1"/>
  <c r="AI164" i="38"/>
  <c r="AB46" i="38"/>
  <c r="AB88" i="38"/>
  <c r="Z89" i="38"/>
  <c r="Y96" i="38"/>
  <c r="AB103" i="38"/>
  <c r="AF117" i="38"/>
  <c r="AE118" i="38"/>
  <c r="F132" i="38"/>
  <c r="J132" i="38" s="1"/>
  <c r="AF163" i="38"/>
  <c r="AE164" i="38"/>
  <c r="AJ198" i="38"/>
  <c r="AI199" i="38"/>
  <c r="AI190" i="38" s="1"/>
  <c r="AF206" i="38"/>
  <c r="AF224" i="38"/>
  <c r="E223" i="38"/>
  <c r="AB395" i="38"/>
  <c r="Z389" i="38"/>
  <c r="AJ335" i="38"/>
  <c r="F46" i="38"/>
  <c r="H46" i="38" s="1"/>
  <c r="AF51" i="38"/>
  <c r="AJ62" i="38"/>
  <c r="AN36" i="38"/>
  <c r="AD149" i="38"/>
  <c r="E118" i="38"/>
  <c r="AN28" i="38"/>
  <c r="AN46" i="38"/>
  <c r="AB51" i="38"/>
  <c r="F54" i="38"/>
  <c r="J54" i="38" s="1"/>
  <c r="F85" i="38"/>
  <c r="J85" i="38" s="1"/>
  <c r="AN88" i="38"/>
  <c r="E89" i="38"/>
  <c r="AM89" i="38"/>
  <c r="AL89" i="38"/>
  <c r="AM96" i="38"/>
  <c r="AJ36" i="38"/>
  <c r="AF44" i="38"/>
  <c r="AG118" i="38"/>
  <c r="AK118" i="38"/>
  <c r="AA118" i="38"/>
  <c r="AN132" i="38"/>
  <c r="AN134" i="38"/>
  <c r="AJ148" i="38"/>
  <c r="AL133" i="38"/>
  <c r="AN150" i="38"/>
  <c r="AB163" i="38"/>
  <c r="E164" i="38"/>
  <c r="Y164" i="38"/>
  <c r="AC164" i="38"/>
  <c r="AN213" i="38"/>
  <c r="F221" i="38"/>
  <c r="J221" i="38" s="1"/>
  <c r="AB221" i="38"/>
  <c r="AF214" i="38"/>
  <c r="AF198" i="38"/>
  <c r="AE199" i="38"/>
  <c r="AE190" i="38" s="1"/>
  <c r="E199" i="38"/>
  <c r="E190" i="38" s="1"/>
  <c r="AB206" i="38"/>
  <c r="AB224" i="38"/>
  <c r="AH243" i="38"/>
  <c r="AM243" i="38"/>
  <c r="AM267" i="38"/>
  <c r="AL267" i="38"/>
  <c r="AJ313" i="38"/>
  <c r="Y389" i="38"/>
  <c r="AJ467" i="38"/>
  <c r="AB489" i="38"/>
  <c r="AB458" i="38"/>
  <c r="AF466" i="38"/>
  <c r="AJ469" i="38"/>
  <c r="AN467" i="38"/>
  <c r="AN488" i="38"/>
  <c r="AB498" i="38"/>
  <c r="AF489" i="38"/>
  <c r="AA500" i="38"/>
  <c r="AA499" i="38" s="1"/>
  <c r="AN542" i="38"/>
  <c r="F234" i="38"/>
  <c r="J234" i="38" s="1"/>
  <c r="AB234" i="38"/>
  <c r="AN339" i="38"/>
  <c r="F346" i="38"/>
  <c r="J346" i="38" s="1"/>
  <c r="AB346" i="38"/>
  <c r="AN330" i="38"/>
  <c r="AB338" i="38"/>
  <c r="AJ344" i="38"/>
  <c r="AM398" i="38"/>
  <c r="AJ458" i="38"/>
  <c r="AL398" i="38"/>
  <c r="AN466" i="38"/>
  <c r="AB469" i="38"/>
  <c r="AF467" i="38"/>
  <c r="AF488" i="38"/>
  <c r="AJ498" i="38"/>
  <c r="AN498" i="38"/>
  <c r="AJ403" i="38"/>
  <c r="AH500" i="38"/>
  <c r="AH499" i="38" s="1"/>
  <c r="AF528" i="38"/>
  <c r="AD527" i="38"/>
  <c r="AD526" i="38" s="1"/>
  <c r="AF542" i="38"/>
  <c r="AD223" i="38"/>
  <c r="AA243" i="38"/>
  <c r="AL243" i="38"/>
  <c r="AG267" i="38"/>
  <c r="AK267" i="38"/>
  <c r="AA267" i="38"/>
  <c r="E312" i="38"/>
  <c r="AM312" i="38"/>
  <c r="AN234" i="38"/>
  <c r="AM328" i="38"/>
  <c r="AJ339" i="38"/>
  <c r="AL328" i="38"/>
  <c r="AE345" i="38"/>
  <c r="AN346" i="38"/>
  <c r="AJ395" i="38"/>
  <c r="AH389" i="38"/>
  <c r="AN338" i="38"/>
  <c r="AF344" i="38"/>
  <c r="AJ457" i="38"/>
  <c r="AF458" i="38"/>
  <c r="AH398" i="38"/>
  <c r="AH397" i="38" s="1"/>
  <c r="AJ466" i="38"/>
  <c r="AN469" i="38"/>
  <c r="AB488" i="38"/>
  <c r="AF498" i="38"/>
  <c r="AJ489" i="38"/>
  <c r="AF501" i="38"/>
  <c r="AD500" i="38"/>
  <c r="AF500" i="38" s="1"/>
  <c r="AA527" i="38"/>
  <c r="AA526" i="38" s="1"/>
  <c r="AB542" i="38"/>
  <c r="AF21" i="38"/>
  <c r="AN21" i="38"/>
  <c r="AJ21" i="38"/>
  <c r="AH13" i="38"/>
  <c r="AJ541" i="38"/>
  <c r="AN541" i="38"/>
  <c r="AF541" i="38"/>
  <c r="AM527" i="38"/>
  <c r="AM526" i="38" s="1"/>
  <c r="AI527" i="38"/>
  <c r="AI526" i="38" s="1"/>
  <c r="AB528" i="38"/>
  <c r="F509" i="38"/>
  <c r="H509" i="38" s="1"/>
  <c r="AC499" i="38"/>
  <c r="G499" i="38"/>
  <c r="AJ509" i="38"/>
  <c r="AB509" i="38"/>
  <c r="AN509" i="38"/>
  <c r="AJ501" i="38"/>
  <c r="AN501" i="38"/>
  <c r="AE499" i="38"/>
  <c r="I499" i="38"/>
  <c r="AB403" i="38"/>
  <c r="AF403" i="38"/>
  <c r="F498" i="38"/>
  <c r="AN489" i="38"/>
  <c r="AJ485" i="38"/>
  <c r="F488" i="38"/>
  <c r="F469" i="38"/>
  <c r="I397" i="38"/>
  <c r="F459" i="38"/>
  <c r="G397" i="38"/>
  <c r="AB457" i="38"/>
  <c r="AN457" i="38"/>
  <c r="F344" i="38"/>
  <c r="AF330" i="38"/>
  <c r="AJ330" i="38"/>
  <c r="E389" i="38"/>
  <c r="AI389" i="38"/>
  <c r="AE389" i="38"/>
  <c r="AN395" i="38"/>
  <c r="AN383" i="38"/>
  <c r="AC345" i="38"/>
  <c r="AK345" i="38"/>
  <c r="AB329" i="38"/>
  <c r="AF329" i="38"/>
  <c r="AJ329" i="38"/>
  <c r="AN329" i="38"/>
  <c r="AE312" i="38"/>
  <c r="AI312" i="38"/>
  <c r="AN313" i="38"/>
  <c r="AN260" i="38"/>
  <c r="F260" i="38"/>
  <c r="H260" i="38" s="1"/>
  <c r="AF260" i="38"/>
  <c r="AJ260" i="38"/>
  <c r="F244" i="38"/>
  <c r="AF244" i="38"/>
  <c r="AJ244" i="38"/>
  <c r="AN244" i="38"/>
  <c r="I222" i="38"/>
  <c r="F235" i="38"/>
  <c r="J235" i="38" s="1"/>
  <c r="AI223" i="38"/>
  <c r="AE223" i="38"/>
  <c r="AN224" i="38"/>
  <c r="AB200" i="38"/>
  <c r="AF200" i="38"/>
  <c r="AJ200" i="38"/>
  <c r="AN200" i="38"/>
  <c r="F206" i="38"/>
  <c r="AF191" i="38"/>
  <c r="F191" i="38"/>
  <c r="J191" i="38" s="1"/>
  <c r="AJ214" i="38"/>
  <c r="AJ207" i="38"/>
  <c r="AF207" i="38"/>
  <c r="F213" i="38"/>
  <c r="AD164" i="38"/>
  <c r="AM149" i="38"/>
  <c r="AI149" i="38"/>
  <c r="AE149" i="38"/>
  <c r="AA149" i="38"/>
  <c r="AK149" i="38"/>
  <c r="AG149" i="38"/>
  <c r="AC149" i="38"/>
  <c r="AM133" i="38"/>
  <c r="AF134" i="38"/>
  <c r="F148" i="38"/>
  <c r="AM118" i="38"/>
  <c r="AB131" i="38"/>
  <c r="AF131" i="38"/>
  <c r="F117" i="38"/>
  <c r="AJ117" i="38"/>
  <c r="AF36" i="38"/>
  <c r="AE96" i="38"/>
  <c r="AJ103" i="38"/>
  <c r="AN103" i="38"/>
  <c r="AB90" i="38"/>
  <c r="AF90" i="38"/>
  <c r="AJ90" i="38"/>
  <c r="AN90" i="38"/>
  <c r="F51" i="38"/>
  <c r="AF62" i="38"/>
  <c r="E149" i="38"/>
  <c r="AB541" i="38"/>
  <c r="AG526" i="38"/>
  <c r="AK499" i="38"/>
  <c r="D243" i="38"/>
  <c r="AN235" i="38"/>
  <c r="D389" i="38"/>
  <c r="AI13" i="38"/>
  <c r="F467" i="38"/>
  <c r="D223" i="38"/>
  <c r="D164" i="38"/>
  <c r="F489" i="38"/>
  <c r="AF383" i="38"/>
  <c r="G327" i="38"/>
  <c r="AC526" i="38"/>
  <c r="AG499" i="38"/>
  <c r="Y499" i="38"/>
  <c r="F485" i="38"/>
  <c r="AN459" i="38"/>
  <c r="AJ459" i="38"/>
  <c r="AF459" i="38"/>
  <c r="G222" i="38"/>
  <c r="D118" i="38"/>
  <c r="D96" i="38"/>
  <c r="I327" i="38"/>
  <c r="AF235" i="38"/>
  <c r="F207" i="38"/>
  <c r="AE13" i="38"/>
  <c r="AJ235" i="38"/>
  <c r="D199" i="38"/>
  <c r="D190" i="38" s="1"/>
  <c r="AN107" i="38"/>
  <c r="AJ107" i="38"/>
  <c r="AL13" i="38"/>
  <c r="AG13" i="38"/>
  <c r="AJ14" i="38"/>
  <c r="AK13" i="38"/>
  <c r="AN14" i="38"/>
  <c r="AC13" i="38"/>
  <c r="AF14" i="38"/>
  <c r="AM106" i="38" l="1"/>
  <c r="AA106" i="38"/>
  <c r="AG106" i="38"/>
  <c r="AL106" i="38"/>
  <c r="AH106" i="38"/>
  <c r="AD106" i="38"/>
  <c r="AK106" i="38"/>
  <c r="AC106" i="38"/>
  <c r="AE106" i="38"/>
  <c r="AI106" i="38"/>
  <c r="I566" i="38"/>
  <c r="G566" i="38"/>
  <c r="E328" i="38"/>
  <c r="F328" i="38" s="1"/>
  <c r="AD328" i="38"/>
  <c r="AD327" i="38" s="1"/>
  <c r="AF190" i="38"/>
  <c r="AJ190" i="38"/>
  <c r="J330" i="38"/>
  <c r="J268" i="38"/>
  <c r="H150" i="38"/>
  <c r="F83" i="38"/>
  <c r="H83" i="38" s="1"/>
  <c r="AJ312" i="38"/>
  <c r="H458" i="38"/>
  <c r="J224" i="38"/>
  <c r="J103" i="38"/>
  <c r="AF267" i="38"/>
  <c r="H134" i="38"/>
  <c r="H221" i="38"/>
  <c r="J46" i="38"/>
  <c r="F89" i="38"/>
  <c r="J89" i="38" s="1"/>
  <c r="J390" i="38"/>
  <c r="AN500" i="38"/>
  <c r="H395" i="38"/>
  <c r="J329" i="38"/>
  <c r="AJ83" i="38"/>
  <c r="F96" i="38"/>
  <c r="H96" i="38" s="1"/>
  <c r="J457" i="38"/>
  <c r="H542" i="38"/>
  <c r="AO36" i="38"/>
  <c r="J131" i="38"/>
  <c r="F214" i="38"/>
  <c r="H214" i="38" s="1"/>
  <c r="J260" i="38"/>
  <c r="H54" i="38"/>
  <c r="AJ118" i="38"/>
  <c r="H85" i="38"/>
  <c r="H162" i="38"/>
  <c r="AF527" i="38"/>
  <c r="AF118" i="38"/>
  <c r="F243" i="38"/>
  <c r="J243" i="38" s="1"/>
  <c r="J90" i="38"/>
  <c r="AO117" i="38"/>
  <c r="AK327" i="38"/>
  <c r="H466" i="38"/>
  <c r="J528" i="38"/>
  <c r="AL12" i="38"/>
  <c r="H163" i="38"/>
  <c r="H338" i="38"/>
  <c r="AJ267" i="38"/>
  <c r="AF199" i="38"/>
  <c r="AM222" i="38"/>
  <c r="AF164" i="38"/>
  <c r="AN164" i="38"/>
  <c r="AO224" i="38"/>
  <c r="AJ527" i="38"/>
  <c r="H165" i="38"/>
  <c r="AF312" i="38"/>
  <c r="AO338" i="38"/>
  <c r="AL222" i="38"/>
  <c r="AO206" i="38"/>
  <c r="AN96" i="38"/>
  <c r="AC327" i="38"/>
  <c r="AH12" i="38"/>
  <c r="AJ133" i="38"/>
  <c r="AH327" i="38"/>
  <c r="AN118" i="38"/>
  <c r="AF509" i="38"/>
  <c r="AO509" i="38" s="1"/>
  <c r="AO119" i="38"/>
  <c r="AN83" i="38"/>
  <c r="AN223" i="38"/>
  <c r="AF345" i="38"/>
  <c r="AB199" i="38"/>
  <c r="H191" i="38"/>
  <c r="F389" i="38"/>
  <c r="J389" i="38" s="1"/>
  <c r="AN243" i="38"/>
  <c r="AH222" i="38"/>
  <c r="AN190" i="38"/>
  <c r="AF389" i="38"/>
  <c r="AF398" i="38"/>
  <c r="AD499" i="38"/>
  <c r="AF499" i="38" s="1"/>
  <c r="AJ243" i="38"/>
  <c r="AJ199" i="38"/>
  <c r="F190" i="38"/>
  <c r="J190" i="38" s="1"/>
  <c r="H44" i="38"/>
  <c r="AO488" i="38"/>
  <c r="F312" i="38"/>
  <c r="H312" i="38" s="1"/>
  <c r="AN267" i="38"/>
  <c r="AD222" i="38"/>
  <c r="AB389" i="38"/>
  <c r="AO132" i="38"/>
  <c r="AB89" i="38"/>
  <c r="AN527" i="38"/>
  <c r="AO346" i="38"/>
  <c r="AF83" i="38"/>
  <c r="AO390" i="38"/>
  <c r="AO150" i="38"/>
  <c r="AF133" i="38"/>
  <c r="AG222" i="38"/>
  <c r="AN199" i="38"/>
  <c r="AN312" i="38"/>
  <c r="J36" i="38"/>
  <c r="AO313" i="38"/>
  <c r="AO54" i="38"/>
  <c r="AJ500" i="38"/>
  <c r="H119" i="38"/>
  <c r="H198" i="38"/>
  <c r="J339" i="38"/>
  <c r="H399" i="38"/>
  <c r="AL526" i="38"/>
  <c r="AN526" i="38" s="1"/>
  <c r="AJ328" i="38"/>
  <c r="AN133" i="38"/>
  <c r="H346" i="38"/>
  <c r="AI327" i="38"/>
  <c r="AO344" i="38"/>
  <c r="AO339" i="38"/>
  <c r="AO213" i="38"/>
  <c r="AO163" i="38"/>
  <c r="AF89" i="38"/>
  <c r="AO268" i="38"/>
  <c r="AI222" i="38"/>
  <c r="AL397" i="38"/>
  <c r="AN149" i="38"/>
  <c r="AN398" i="38"/>
  <c r="AO489" i="38"/>
  <c r="AO88" i="38"/>
  <c r="AJ164" i="38"/>
  <c r="AO330" i="38"/>
  <c r="AF243" i="38"/>
  <c r="AO165" i="38"/>
  <c r="AJ149" i="38"/>
  <c r="F118" i="38"/>
  <c r="J118" i="38" s="1"/>
  <c r="F383" i="38"/>
  <c r="J383" i="38" s="1"/>
  <c r="F164" i="38"/>
  <c r="J164" i="38" s="1"/>
  <c r="AK222" i="38"/>
  <c r="AE327" i="38"/>
  <c r="AN47" i="38"/>
  <c r="AD12" i="38"/>
  <c r="H62" i="38"/>
  <c r="AO103" i="38"/>
  <c r="AO131" i="38"/>
  <c r="H132" i="38"/>
  <c r="H234" i="38"/>
  <c r="AM397" i="38"/>
  <c r="AO403" i="38"/>
  <c r="AO528" i="38"/>
  <c r="AO466" i="38"/>
  <c r="AO221" i="38"/>
  <c r="AN89" i="38"/>
  <c r="AJ96" i="38"/>
  <c r="J335" i="38"/>
  <c r="H335" i="38"/>
  <c r="AO62" i="38"/>
  <c r="AF96" i="38"/>
  <c r="J200" i="38"/>
  <c r="AO457" i="38"/>
  <c r="H403" i="38"/>
  <c r="AO542" i="38"/>
  <c r="AN328" i="38"/>
  <c r="AO148" i="38"/>
  <c r="AO541" i="38"/>
  <c r="AF47" i="38"/>
  <c r="H88" i="38"/>
  <c r="H313" i="38"/>
  <c r="AO395" i="38"/>
  <c r="AJ526" i="38"/>
  <c r="F541" i="38"/>
  <c r="H541" i="38" s="1"/>
  <c r="AO234" i="38"/>
  <c r="AO46" i="38"/>
  <c r="AO198" i="38"/>
  <c r="AO329" i="38"/>
  <c r="AO469" i="38"/>
  <c r="AO51" i="38"/>
  <c r="AO498" i="38"/>
  <c r="AO458" i="38"/>
  <c r="AO335" i="38"/>
  <c r="AO44" i="38"/>
  <c r="AF526" i="38"/>
  <c r="J509" i="38"/>
  <c r="AN499" i="38"/>
  <c r="AJ499" i="38"/>
  <c r="J498" i="38"/>
  <c r="H498" i="38"/>
  <c r="J488" i="38"/>
  <c r="H488" i="38"/>
  <c r="J469" i="38"/>
  <c r="H469" i="38"/>
  <c r="AF397" i="38"/>
  <c r="J344" i="38"/>
  <c r="H344" i="38"/>
  <c r="AJ389" i="38"/>
  <c r="AE222" i="38"/>
  <c r="H244" i="38"/>
  <c r="J244" i="38"/>
  <c r="H235" i="38"/>
  <c r="AJ223" i="38"/>
  <c r="J206" i="38"/>
  <c r="H206" i="38"/>
  <c r="AO200" i="38"/>
  <c r="J213" i="38"/>
  <c r="H213" i="38"/>
  <c r="AF149" i="38"/>
  <c r="J148" i="38"/>
  <c r="H148" i="38"/>
  <c r="AF107" i="38"/>
  <c r="J117" i="38"/>
  <c r="H117" i="38"/>
  <c r="AE12" i="38"/>
  <c r="AO90" i="38"/>
  <c r="H51" i="38"/>
  <c r="J51" i="38"/>
  <c r="J207" i="38"/>
  <c r="H207" i="38"/>
  <c r="J485" i="38"/>
  <c r="H485" i="38"/>
  <c r="J467" i="38"/>
  <c r="H467" i="38"/>
  <c r="J489" i="38"/>
  <c r="H489" i="38"/>
  <c r="AK12" i="38"/>
  <c r="F223" i="38"/>
  <c r="F107" i="38"/>
  <c r="F199" i="38"/>
  <c r="AF13" i="38"/>
  <c r="AC12" i="38"/>
  <c r="AJ13" i="38"/>
  <c r="J459" i="38"/>
  <c r="H459" i="38"/>
  <c r="AF328" i="38" l="1"/>
  <c r="AH566" i="38"/>
  <c r="AD566" i="38"/>
  <c r="AE566" i="38"/>
  <c r="AK566" i="38"/>
  <c r="AJ106" i="38"/>
  <c r="AF106" i="38"/>
  <c r="J83" i="38"/>
  <c r="J214" i="38"/>
  <c r="J96" i="38"/>
  <c r="H89" i="38"/>
  <c r="H164" i="38"/>
  <c r="AN222" i="38"/>
  <c r="H383" i="38"/>
  <c r="AO199" i="38"/>
  <c r="H243" i="38"/>
  <c r="AF327" i="38"/>
  <c r="AJ222" i="38"/>
  <c r="AN106" i="38"/>
  <c r="H389" i="38"/>
  <c r="H190" i="38"/>
  <c r="J312" i="38"/>
  <c r="AN397" i="38"/>
  <c r="H118" i="38"/>
  <c r="J541" i="38"/>
  <c r="AF12" i="38"/>
  <c r="J328" i="38"/>
  <c r="H328" i="38"/>
  <c r="H223" i="38"/>
  <c r="J223" i="38"/>
  <c r="J199" i="38"/>
  <c r="H199" i="38"/>
  <c r="J107" i="38"/>
  <c r="H107" i="38"/>
  <c r="D91" i="27" l="1"/>
  <c r="D87" i="27"/>
  <c r="C99" i="27"/>
  <c r="C95" i="27"/>
  <c r="C91" i="27"/>
  <c r="C94" i="27"/>
  <c r="C86" i="27"/>
  <c r="C97" i="27"/>
  <c r="C89" i="27"/>
  <c r="C85" i="27"/>
  <c r="D96" i="27"/>
  <c r="D84" i="27"/>
  <c r="C96" i="27"/>
  <c r="C92" i="27"/>
  <c r="C88" i="27"/>
  <c r="C84" i="27"/>
  <c r="C98" i="27"/>
  <c r="C90" i="27"/>
  <c r="D85" i="27"/>
  <c r="C93" i="27"/>
  <c r="C49" i="27"/>
  <c r="C45" i="27"/>
  <c r="C41" i="27"/>
  <c r="C37" i="27"/>
  <c r="C48" i="27"/>
  <c r="C44" i="27"/>
  <c r="C47" i="27"/>
  <c r="C39" i="27"/>
  <c r="C50" i="27"/>
  <c r="C46" i="27"/>
  <c r="C42" i="27"/>
  <c r="C38" i="27"/>
  <c r="C40" i="27"/>
  <c r="C43" i="27"/>
  <c r="D49" i="27"/>
  <c r="D47" i="27"/>
  <c r="D44" i="27"/>
  <c r="D42" i="27"/>
  <c r="D45" i="27"/>
  <c r="D46" i="27"/>
  <c r="D48" i="27"/>
  <c r="D41" i="27"/>
  <c r="D43" i="27"/>
  <c r="D40" i="27"/>
  <c r="D39" i="27"/>
  <c r="D38" i="27"/>
  <c r="N33" i="45"/>
  <c r="M33" i="45"/>
  <c r="L33" i="45"/>
  <c r="K33" i="45"/>
  <c r="J33" i="45"/>
  <c r="I33" i="45"/>
  <c r="H33" i="45"/>
  <c r="G33" i="45"/>
  <c r="N15" i="44"/>
  <c r="M15" i="44"/>
  <c r="L15" i="44"/>
  <c r="K15" i="44"/>
  <c r="J15" i="44"/>
  <c r="I15" i="44"/>
  <c r="H15" i="44"/>
  <c r="G15" i="44"/>
  <c r="G26" i="23"/>
  <c r="H26" i="23"/>
  <c r="I26" i="23"/>
  <c r="J26" i="23"/>
  <c r="K26" i="23"/>
  <c r="L26" i="23"/>
  <c r="M26" i="23"/>
  <c r="N26" i="23"/>
  <c r="N34" i="33"/>
  <c r="M34" i="33"/>
  <c r="L34" i="33"/>
  <c r="K34" i="33"/>
  <c r="J34" i="33"/>
  <c r="I34" i="33"/>
  <c r="H34" i="33"/>
  <c r="G34" i="33"/>
  <c r="M104" i="30"/>
  <c r="K104" i="30"/>
  <c r="I104" i="30"/>
  <c r="G104" i="30"/>
  <c r="N20" i="29"/>
  <c r="M20" i="29"/>
  <c r="L20" i="29"/>
  <c r="K20" i="29"/>
  <c r="J20" i="29"/>
  <c r="I20" i="29"/>
  <c r="H20" i="29"/>
  <c r="G20" i="29"/>
  <c r="N50" i="22"/>
  <c r="M50" i="22"/>
  <c r="L50" i="22"/>
  <c r="K50" i="22"/>
  <c r="J50" i="22"/>
  <c r="I50" i="22"/>
  <c r="H50" i="22"/>
  <c r="G50" i="22"/>
  <c r="N46" i="21"/>
  <c r="M46" i="21"/>
  <c r="L46" i="21"/>
  <c r="K46" i="21"/>
  <c r="J46" i="21"/>
  <c r="I46" i="21"/>
  <c r="H46" i="21"/>
  <c r="G46" i="21"/>
  <c r="N27" i="28"/>
  <c r="M27" i="28"/>
  <c r="L27" i="28"/>
  <c r="K27" i="28"/>
  <c r="J27" i="28"/>
  <c r="I27" i="28"/>
  <c r="H27" i="28"/>
  <c r="G27" i="28"/>
  <c r="D76" i="27" l="1"/>
  <c r="D53" i="27"/>
  <c r="Y15" i="38" l="1"/>
  <c r="D52" i="27"/>
  <c r="D51" i="27"/>
  <c r="AA64" i="38"/>
  <c r="AA47" i="38" s="1"/>
  <c r="D50" i="27"/>
  <c r="AA15" i="38"/>
  <c r="D14" i="38"/>
  <c r="Y14" i="38"/>
  <c r="O51" i="43" l="1"/>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F17" i="42"/>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Z408" i="38" s="1"/>
  <c r="J20" i="40"/>
  <c r="I20" i="40"/>
  <c r="F20" i="40"/>
  <c r="J19" i="40"/>
  <c r="I19" i="40"/>
  <c r="F19" i="40"/>
  <c r="Z406" i="38" s="1"/>
  <c r="AB406" i="38" s="1"/>
  <c r="AO406" i="38" s="1"/>
  <c r="J18" i="40"/>
  <c r="I18" i="40"/>
  <c r="F18" i="40"/>
  <c r="Z405" i="38" s="1"/>
  <c r="I17" i="40"/>
  <c r="F17" i="40"/>
  <c r="Z407" i="38" l="1"/>
  <c r="AB407" i="38" s="1"/>
  <c r="AO407" i="38" s="1"/>
  <c r="D408" i="38"/>
  <c r="F408" i="38" s="1"/>
  <c r="Y408" i="38"/>
  <c r="AB408" i="38" s="1"/>
  <c r="AO408" i="38" s="1"/>
  <c r="Y410" i="38"/>
  <c r="D421" i="38"/>
  <c r="F421" i="38" s="1"/>
  <c r="AI409" i="38"/>
  <c r="AJ409" i="38" s="1"/>
  <c r="AO409" i="38" s="1"/>
  <c r="D413" i="38"/>
  <c r="F413" i="38" s="1"/>
  <c r="Z411" i="38"/>
  <c r="Y411" i="38"/>
  <c r="Z415" i="38"/>
  <c r="Y415" i="38"/>
  <c r="Z419" i="38"/>
  <c r="Y419" i="38"/>
  <c r="Z423" i="38"/>
  <c r="Y423" i="38"/>
  <c r="Z414" i="38"/>
  <c r="Y414" i="38"/>
  <c r="Z418" i="38"/>
  <c r="Y418" i="38"/>
  <c r="Z422" i="38"/>
  <c r="Y422" i="38"/>
  <c r="Z413" i="38"/>
  <c r="Y413" i="38"/>
  <c r="Z417" i="38"/>
  <c r="Y417" i="38"/>
  <c r="Z421" i="38"/>
  <c r="Y421" i="38"/>
  <c r="Z412" i="38"/>
  <c r="Y412" i="38"/>
  <c r="Z416" i="38"/>
  <c r="Y416" i="38"/>
  <c r="Z420" i="38"/>
  <c r="Y420" i="38"/>
  <c r="Z424" i="38"/>
  <c r="Y424" i="38"/>
  <c r="D404" i="38"/>
  <c r="Y404" i="38"/>
  <c r="AB405" i="38"/>
  <c r="AO405" i="38" s="1"/>
  <c r="Q40" i="43"/>
  <c r="Y32" i="38"/>
  <c r="AB32" i="38" s="1"/>
  <c r="AO32" i="38" s="1"/>
  <c r="F32" i="38"/>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10" i="27" s="1"/>
  <c r="P18" i="43"/>
  <c r="Q17" i="43"/>
  <c r="D10" i="40"/>
  <c r="H413" i="38" l="1"/>
  <c r="J413" i="38"/>
  <c r="J408" i="38"/>
  <c r="H408" i="38"/>
  <c r="J60" i="30"/>
  <c r="H60" i="30"/>
  <c r="L60" i="30"/>
  <c r="N60" i="30"/>
  <c r="H421" i="38"/>
  <c r="J421" i="38"/>
  <c r="D5" i="40"/>
  <c r="C9" i="27" s="1"/>
  <c r="AB424" i="38"/>
  <c r="AO424" i="38" s="1"/>
  <c r="AB416" i="38"/>
  <c r="AO416" i="38" s="1"/>
  <c r="AB421" i="38"/>
  <c r="AO421" i="38" s="1"/>
  <c r="AB413" i="38"/>
  <c r="AO413" i="38" s="1"/>
  <c r="AB418" i="38"/>
  <c r="AO418" i="38" s="1"/>
  <c r="AB423" i="38"/>
  <c r="AO423" i="38" s="1"/>
  <c r="AB415" i="38"/>
  <c r="AO415" i="38" s="1"/>
  <c r="AB420" i="38"/>
  <c r="AO420" i="38" s="1"/>
  <c r="AB412" i="38"/>
  <c r="AO412" i="38" s="1"/>
  <c r="AB417" i="38"/>
  <c r="AO417" i="38" s="1"/>
  <c r="AB422" i="38"/>
  <c r="AO422" i="38" s="1"/>
  <c r="AB414" i="38"/>
  <c r="AO414" i="38" s="1"/>
  <c r="AB419" i="38"/>
  <c r="AO419" i="38" s="1"/>
  <c r="AB411" i="38"/>
  <c r="AO411" i="38" s="1"/>
  <c r="AB404" i="38"/>
  <c r="AO404" i="38" s="1"/>
  <c r="Y398" i="38"/>
  <c r="F404" i="38"/>
  <c r="D5" i="43"/>
  <c r="C11" i="27" s="1"/>
  <c r="H32" i="38"/>
  <c r="J32" i="38"/>
  <c r="P60" i="30" l="1"/>
  <c r="H404" i="38"/>
  <c r="J404" i="38"/>
  <c r="P27" i="28"/>
  <c r="I4" i="27" l="1"/>
  <c r="C83" i="27" l="1"/>
  <c r="C76" i="27"/>
  <c r="C75" i="27"/>
  <c r="C74" i="27"/>
  <c r="C73" i="27"/>
  <c r="C72" i="27"/>
  <c r="C71" i="27"/>
  <c r="C70" i="27"/>
  <c r="C69" i="27"/>
  <c r="C68" i="27"/>
  <c r="C67" i="27"/>
  <c r="C66" i="27"/>
  <c r="AA28" i="38"/>
  <c r="C53" i="27"/>
  <c r="C52" i="27"/>
  <c r="C51" i="27"/>
  <c r="Z248" i="38" l="1"/>
  <c r="AB248" i="38" s="1"/>
  <c r="AO248" i="38" s="1"/>
  <c r="Z171" i="38"/>
  <c r="AB171" i="38" s="1"/>
  <c r="AO171" i="38" s="1"/>
  <c r="Y158" i="38"/>
  <c r="AB158" i="38" s="1"/>
  <c r="AO158" i="38" s="1"/>
  <c r="D158" i="38"/>
  <c r="Z315" i="38"/>
  <c r="AC565" i="38"/>
  <c r="AF565" i="38" s="1"/>
  <c r="AC225" i="38"/>
  <c r="E561" i="38"/>
  <c r="Y69" i="38"/>
  <c r="Y561" i="38"/>
  <c r="D561" i="38"/>
  <c r="Z565" i="38"/>
  <c r="C100" i="27"/>
  <c r="C54" i="27"/>
  <c r="D5" i="7"/>
  <c r="C4" i="27" s="1"/>
  <c r="AC560" i="38" l="1"/>
  <c r="F158" i="38"/>
  <c r="D149" i="38"/>
  <c r="AF225" i="38"/>
  <c r="AC223" i="38"/>
  <c r="AB315" i="38"/>
  <c r="AO315" i="38" s="1"/>
  <c r="F69" i="38"/>
  <c r="E47" i="38"/>
  <c r="F47" i="38" s="1"/>
  <c r="H47" i="38" s="1"/>
  <c r="AB69" i="38"/>
  <c r="AO69" i="38" s="1"/>
  <c r="F561" i="38"/>
  <c r="AB561" i="38"/>
  <c r="AO561" i="38" s="1"/>
  <c r="Y560" i="38"/>
  <c r="AB565" i="38"/>
  <c r="AO565" i="38" s="1"/>
  <c r="N28" i="34"/>
  <c r="M28" i="34"/>
  <c r="L28" i="34"/>
  <c r="K28" i="34"/>
  <c r="J28" i="34"/>
  <c r="I28" i="34"/>
  <c r="H28" i="34"/>
  <c r="G28" i="34"/>
  <c r="P28" i="34"/>
  <c r="I21" i="27" s="1"/>
  <c r="I22" i="27" s="1"/>
  <c r="N21" i="31"/>
  <c r="M21" i="31"/>
  <c r="L21" i="31"/>
  <c r="K21" i="31"/>
  <c r="J21" i="31"/>
  <c r="I21" i="31"/>
  <c r="H21" i="31"/>
  <c r="G21" i="31"/>
  <c r="Y487" i="38"/>
  <c r="Z470" i="38"/>
  <c r="Z464" i="38"/>
  <c r="Z399" i="38"/>
  <c r="AB399" i="38" s="1"/>
  <c r="AO399" i="38" s="1"/>
  <c r="AL391" i="38"/>
  <c r="Z388" i="38"/>
  <c r="Z382" i="38"/>
  <c r="AB382" i="38" s="1"/>
  <c r="AO382" i="38" s="1"/>
  <c r="Z378" i="38"/>
  <c r="AB378" i="38" s="1"/>
  <c r="AO378" i="38" s="1"/>
  <c r="Z357" i="38"/>
  <c r="Z336" i="38"/>
  <c r="Z320" i="38"/>
  <c r="AB320" i="38" s="1"/>
  <c r="AO320" i="38" s="1"/>
  <c r="Z309" i="38"/>
  <c r="AB309" i="38" s="1"/>
  <c r="AO309" i="38" s="1"/>
  <c r="Z299" i="38"/>
  <c r="AB299" i="38" s="1"/>
  <c r="AO299" i="38" s="1"/>
  <c r="Z292" i="38"/>
  <c r="AB292" i="38" s="1"/>
  <c r="AO292" i="38" s="1"/>
  <c r="Z271" i="38"/>
  <c r="AB271" i="38" s="1"/>
  <c r="AO271" i="38" s="1"/>
  <c r="Z261" i="38"/>
  <c r="Z244" i="38"/>
  <c r="AB244" i="38" s="1"/>
  <c r="AO244" i="38" s="1"/>
  <c r="Z239" i="38"/>
  <c r="Z225" i="38"/>
  <c r="Z211" i="38"/>
  <c r="Z100" i="38"/>
  <c r="AI91" i="38"/>
  <c r="Z85" i="38"/>
  <c r="Z82" i="38"/>
  <c r="AB82" i="38" s="1"/>
  <c r="AO82" i="38" s="1"/>
  <c r="Z50" i="38"/>
  <c r="D97" i="27"/>
  <c r="AA317" i="38"/>
  <c r="D95" i="27"/>
  <c r="D92" i="27"/>
  <c r="D90" i="27"/>
  <c r="Y366" i="38"/>
  <c r="D71" i="27"/>
  <c r="D70" i="27"/>
  <c r="AM348" i="38"/>
  <c r="Y28" i="38"/>
  <c r="AG64" i="38"/>
  <c r="T10" i="4"/>
  <c r="T31" i="4" s="1"/>
  <c r="AB50" i="38" l="1"/>
  <c r="AO50" i="38" s="1"/>
  <c r="Z47" i="38"/>
  <c r="Z83" i="38"/>
  <c r="AB83" i="38" s="1"/>
  <c r="AO83" i="38" s="1"/>
  <c r="AB85" i="38"/>
  <c r="AO85" i="38" s="1"/>
  <c r="AB100" i="38"/>
  <c r="AO100" i="38" s="1"/>
  <c r="Z96" i="38"/>
  <c r="AB96" i="38" s="1"/>
  <c r="AO96" i="38" s="1"/>
  <c r="E562" i="38"/>
  <c r="E560" i="38" s="1"/>
  <c r="Z122" i="38"/>
  <c r="D143" i="38"/>
  <c r="Z153" i="38"/>
  <c r="D359" i="38"/>
  <c r="D345" i="38" s="1"/>
  <c r="Z196" i="38"/>
  <c r="D501" i="38"/>
  <c r="D500" i="38" s="1"/>
  <c r="Z216" i="38"/>
  <c r="Z235" i="38"/>
  <c r="AB235" i="38" s="1"/>
  <c r="AO235" i="38" s="1"/>
  <c r="AB239" i="38"/>
  <c r="AO239" i="38" s="1"/>
  <c r="Z260" i="38"/>
  <c r="AB260" i="38" s="1"/>
  <c r="AO260" i="38" s="1"/>
  <c r="AB261" i="38"/>
  <c r="AO261" i="38" s="1"/>
  <c r="AB336" i="38"/>
  <c r="AO336" i="38" s="1"/>
  <c r="Z328" i="38"/>
  <c r="AB328" i="38" s="1"/>
  <c r="AO328" i="38" s="1"/>
  <c r="AN391" i="38"/>
  <c r="AO391" i="38" s="1"/>
  <c r="AL389" i="38"/>
  <c r="AN389" i="38" s="1"/>
  <c r="AO389" i="38" s="1"/>
  <c r="AB464" i="38"/>
  <c r="AO464" i="38" s="1"/>
  <c r="Z459" i="38"/>
  <c r="AB459" i="38" s="1"/>
  <c r="AO459" i="38" s="1"/>
  <c r="AB487" i="38"/>
  <c r="AO487" i="38" s="1"/>
  <c r="Y485" i="38"/>
  <c r="AJ91" i="38"/>
  <c r="AO91" i="38" s="1"/>
  <c r="AI89" i="38"/>
  <c r="E530" i="38"/>
  <c r="E527" i="38" s="1"/>
  <c r="E526" i="38" s="1"/>
  <c r="Z108" i="38"/>
  <c r="D15" i="38"/>
  <c r="D13" i="38" s="1"/>
  <c r="Z134" i="38"/>
  <c r="AB134" i="38" s="1"/>
  <c r="AO134" i="38" s="1"/>
  <c r="D294" i="38"/>
  <c r="D267" i="38" s="1"/>
  <c r="Z177" i="38"/>
  <c r="AB211" i="38"/>
  <c r="AO211" i="38" s="1"/>
  <c r="Z207" i="38"/>
  <c r="AB207" i="38" s="1"/>
  <c r="AO207" i="38" s="1"/>
  <c r="AB225" i="38"/>
  <c r="AO225" i="38" s="1"/>
  <c r="Z223" i="38"/>
  <c r="AB223" i="38" s="1"/>
  <c r="Z383" i="38"/>
  <c r="AB383" i="38" s="1"/>
  <c r="AB388" i="38"/>
  <c r="AO388" i="38" s="1"/>
  <c r="AB470" i="38"/>
  <c r="AO470" i="38" s="1"/>
  <c r="Z467" i="38"/>
  <c r="AB467" i="38" s="1"/>
  <c r="AO467" i="38" s="1"/>
  <c r="Z312" i="38"/>
  <c r="Z243" i="38"/>
  <c r="AB243" i="38" s="1"/>
  <c r="AO243" i="38" s="1"/>
  <c r="E143" i="38"/>
  <c r="E133" i="38" s="1"/>
  <c r="E106" i="38" s="1"/>
  <c r="Z143" i="38"/>
  <c r="E501" i="38"/>
  <c r="E500" i="38" s="1"/>
  <c r="E499" i="38" s="1"/>
  <c r="Z501" i="38"/>
  <c r="D133" i="38"/>
  <c r="D106" i="38" s="1"/>
  <c r="Z294" i="38"/>
  <c r="E294" i="38"/>
  <c r="E267" i="38" s="1"/>
  <c r="E222" i="38" s="1"/>
  <c r="Z530" i="38"/>
  <c r="Z527" i="38" s="1"/>
  <c r="D530" i="38"/>
  <c r="Z562" i="38"/>
  <c r="AB562" i="38" s="1"/>
  <c r="AO562" i="38" s="1"/>
  <c r="D562" i="38"/>
  <c r="Z359" i="38"/>
  <c r="AB359" i="38" s="1"/>
  <c r="AO359" i="38" s="1"/>
  <c r="E359" i="38"/>
  <c r="E345" i="38" s="1"/>
  <c r="E327" i="38" s="1"/>
  <c r="E15" i="38"/>
  <c r="Z15" i="38"/>
  <c r="AB15" i="38" s="1"/>
  <c r="AO15" i="38" s="1"/>
  <c r="AI410" i="38"/>
  <c r="E410" i="38"/>
  <c r="E398" i="38" s="1"/>
  <c r="E397" i="38" s="1"/>
  <c r="D410" i="38"/>
  <c r="Z410" i="38"/>
  <c r="O28" i="34"/>
  <c r="F149" i="38"/>
  <c r="H158" i="38"/>
  <c r="J158" i="38"/>
  <c r="AA357" i="38"/>
  <c r="AB357" i="38" s="1"/>
  <c r="D99" i="27"/>
  <c r="Y322" i="38"/>
  <c r="AB317" i="38"/>
  <c r="AO317" i="38" s="1"/>
  <c r="D88" i="27"/>
  <c r="AA349" i="38"/>
  <c r="AB349" i="38" s="1"/>
  <c r="AO349" i="38" s="1"/>
  <c r="D89" i="27"/>
  <c r="AA366" i="38"/>
  <c r="D93" i="27"/>
  <c r="AL357" i="38"/>
  <c r="AN357" i="38" s="1"/>
  <c r="D94" i="27"/>
  <c r="AG385" i="38"/>
  <c r="D98" i="27"/>
  <c r="AA322" i="38"/>
  <c r="AA312" i="38" s="1"/>
  <c r="AA222" i="38" s="1"/>
  <c r="D74" i="27"/>
  <c r="AG350" i="38"/>
  <c r="AN348" i="38"/>
  <c r="AM345" i="38"/>
  <c r="AM327" i="38" s="1"/>
  <c r="D67" i="27"/>
  <c r="Z348" i="38"/>
  <c r="D75" i="27"/>
  <c r="Y350" i="38"/>
  <c r="D73" i="27"/>
  <c r="AL350" i="38"/>
  <c r="D68" i="27"/>
  <c r="AA348" i="38"/>
  <c r="D72" i="27"/>
  <c r="AA350" i="38"/>
  <c r="D83" i="27"/>
  <c r="Z366" i="38"/>
  <c r="Y162" i="38"/>
  <c r="AB162" i="38" s="1"/>
  <c r="AO162" i="38" s="1"/>
  <c r="AJ64" i="38"/>
  <c r="AG47" i="38"/>
  <c r="AC222" i="38"/>
  <c r="AC566" i="38" s="1"/>
  <c r="AF223" i="38"/>
  <c r="J69" i="38"/>
  <c r="J47" i="38" s="1"/>
  <c r="H69" i="38"/>
  <c r="J561" i="38"/>
  <c r="H561" i="38"/>
  <c r="D66" i="27"/>
  <c r="AM45" i="38"/>
  <c r="F45" i="38"/>
  <c r="D69" i="27"/>
  <c r="AA14" i="38"/>
  <c r="E14" i="38"/>
  <c r="F14" i="38" s="1"/>
  <c r="D86" i="27"/>
  <c r="Y27" i="38"/>
  <c r="AB27" i="38" s="1"/>
  <c r="AO27" i="38" s="1"/>
  <c r="F27" i="38"/>
  <c r="Y21" i="38"/>
  <c r="D10" i="9"/>
  <c r="H13" i="30" s="1"/>
  <c r="Y64" i="38"/>
  <c r="Y29" i="38"/>
  <c r="L13" i="30" l="1"/>
  <c r="J13" i="30"/>
  <c r="N13" i="30"/>
  <c r="AB530" i="38"/>
  <c r="AO530" i="38" s="1"/>
  <c r="C7" i="27"/>
  <c r="F106" i="38"/>
  <c r="H106" i="38" s="1"/>
  <c r="C8" i="27"/>
  <c r="AO223" i="38"/>
  <c r="F15" i="38"/>
  <c r="H15" i="38" s="1"/>
  <c r="AB485" i="38"/>
  <c r="AO485" i="38" s="1"/>
  <c r="Y397" i="38"/>
  <c r="AB216" i="38"/>
  <c r="AO216" i="38" s="1"/>
  <c r="Z214" i="38"/>
  <c r="AB214" i="38" s="1"/>
  <c r="AO214" i="38" s="1"/>
  <c r="AB196" i="38"/>
  <c r="AO196" i="38" s="1"/>
  <c r="Z191" i="38"/>
  <c r="AB153" i="38"/>
  <c r="AO153" i="38" s="1"/>
  <c r="Z149" i="38"/>
  <c r="AB122" i="38"/>
  <c r="AO122" i="38" s="1"/>
  <c r="Z118" i="38"/>
  <c r="AB118" i="38" s="1"/>
  <c r="AO118" i="38" s="1"/>
  <c r="AB177" i="38"/>
  <c r="AO177" i="38" s="1"/>
  <c r="Z164" i="38"/>
  <c r="AB164" i="38" s="1"/>
  <c r="AO164" i="38" s="1"/>
  <c r="AB108" i="38"/>
  <c r="AO108" i="38" s="1"/>
  <c r="Z107" i="38"/>
  <c r="AB107" i="38" s="1"/>
  <c r="AO107" i="38" s="1"/>
  <c r="AI12" i="38"/>
  <c r="AJ89" i="38"/>
  <c r="AO89" i="38" s="1"/>
  <c r="F143" i="38"/>
  <c r="H143" i="38" s="1"/>
  <c r="F501" i="38"/>
  <c r="J501" i="38" s="1"/>
  <c r="Z560" i="38"/>
  <c r="AB410" i="38"/>
  <c r="Z398" i="38"/>
  <c r="AJ410" i="38"/>
  <c r="AI398" i="38"/>
  <c r="F359" i="38"/>
  <c r="D222" i="38"/>
  <c r="F222" i="38" s="1"/>
  <c r="F267" i="38"/>
  <c r="D499" i="38"/>
  <c r="F499" i="38" s="1"/>
  <c r="F500" i="38"/>
  <c r="Z500" i="38"/>
  <c r="AB501" i="38"/>
  <c r="AO501" i="38" s="1"/>
  <c r="F410" i="38"/>
  <c r="D398" i="38"/>
  <c r="F562" i="38"/>
  <c r="D560" i="38"/>
  <c r="F294" i="38"/>
  <c r="J15" i="38"/>
  <c r="F530" i="38"/>
  <c r="D527" i="38"/>
  <c r="F133" i="38"/>
  <c r="AB143" i="38"/>
  <c r="AO143" i="38" s="1"/>
  <c r="Z133" i="38"/>
  <c r="F345" i="38"/>
  <c r="D327" i="38"/>
  <c r="F327" i="38" s="1"/>
  <c r="AB294" i="38"/>
  <c r="AO294" i="38" s="1"/>
  <c r="Z267" i="38"/>
  <c r="Z526" i="38"/>
  <c r="AB526" i="38" s="1"/>
  <c r="AO526" i="38" s="1"/>
  <c r="AB527" i="38"/>
  <c r="AO527" i="38" s="1"/>
  <c r="D12" i="38"/>
  <c r="H149" i="38"/>
  <c r="J149" i="38"/>
  <c r="AO357" i="38"/>
  <c r="Z345" i="38"/>
  <c r="Z327" i="38" s="1"/>
  <c r="AB322" i="38"/>
  <c r="AO322" i="38" s="1"/>
  <c r="Y312" i="38"/>
  <c r="AG383" i="38"/>
  <c r="AJ383" i="38" s="1"/>
  <c r="AO383" i="38" s="1"/>
  <c r="AJ385" i="38"/>
  <c r="AO385" i="38" s="1"/>
  <c r="D100" i="27"/>
  <c r="AA345" i="38"/>
  <c r="AA327" i="38" s="1"/>
  <c r="AB350" i="38"/>
  <c r="AN350" i="38"/>
  <c r="AL345" i="38"/>
  <c r="AB348" i="38"/>
  <c r="AO348" i="38" s="1"/>
  <c r="AJ350" i="38"/>
  <c r="AG345" i="38"/>
  <c r="Y345" i="38"/>
  <c r="Y327" i="38" s="1"/>
  <c r="AB366" i="38"/>
  <c r="AO366" i="38" s="1"/>
  <c r="Y149" i="38"/>
  <c r="AG12" i="38"/>
  <c r="AJ47" i="38"/>
  <c r="AB64" i="38"/>
  <c r="AO64" i="38" s="1"/>
  <c r="Y47" i="38"/>
  <c r="AB47" i="38" s="1"/>
  <c r="AF222" i="38"/>
  <c r="D77" i="27"/>
  <c r="H14" i="38"/>
  <c r="J14" i="38"/>
  <c r="AB14" i="38"/>
  <c r="AO14" i="38" s="1"/>
  <c r="J45" i="38"/>
  <c r="H45" i="38"/>
  <c r="AN45" i="38"/>
  <c r="AO45" i="38" s="1"/>
  <c r="AM13" i="38"/>
  <c r="Y13" i="38"/>
  <c r="J27" i="38"/>
  <c r="H27" i="38"/>
  <c r="P13" i="30" l="1"/>
  <c r="J106" i="38"/>
  <c r="AB191" i="38"/>
  <c r="AO191" i="38" s="1"/>
  <c r="Z190" i="38"/>
  <c r="AB190" i="38" s="1"/>
  <c r="AO190" i="38" s="1"/>
  <c r="AB149" i="38"/>
  <c r="AO149" i="38" s="1"/>
  <c r="Y106" i="38"/>
  <c r="J143" i="38"/>
  <c r="H501" i="38"/>
  <c r="J294" i="38"/>
  <c r="H294" i="38"/>
  <c r="H410" i="38"/>
  <c r="J410" i="38"/>
  <c r="H499" i="38"/>
  <c r="J499" i="38"/>
  <c r="AI397" i="38"/>
  <c r="AJ398" i="38"/>
  <c r="H327" i="38"/>
  <c r="J327" i="38"/>
  <c r="H133" i="38"/>
  <c r="J133" i="38"/>
  <c r="J267" i="38"/>
  <c r="H267" i="38"/>
  <c r="J345" i="38"/>
  <c r="H345" i="38"/>
  <c r="D526" i="38"/>
  <c r="F526" i="38" s="1"/>
  <c r="F527" i="38"/>
  <c r="J562" i="38"/>
  <c r="H562" i="38"/>
  <c r="Z499" i="38"/>
  <c r="AB499" i="38" s="1"/>
  <c r="AO499" i="38" s="1"/>
  <c r="AB500" i="38"/>
  <c r="AO500" i="38" s="1"/>
  <c r="J222" i="38"/>
  <c r="H222" i="38"/>
  <c r="Z397" i="38"/>
  <c r="AB397" i="38" s="1"/>
  <c r="AB398" i="38"/>
  <c r="AB267" i="38"/>
  <c r="AO267" i="38" s="1"/>
  <c r="Z222" i="38"/>
  <c r="AB133" i="38"/>
  <c r="AO133" i="38" s="1"/>
  <c r="H530" i="38"/>
  <c r="J530" i="38"/>
  <c r="F398" i="38"/>
  <c r="D397" i="38"/>
  <c r="F397" i="38" s="1"/>
  <c r="H500" i="38"/>
  <c r="J500" i="38"/>
  <c r="H359" i="38"/>
  <c r="J359" i="38"/>
  <c r="AO410" i="38"/>
  <c r="AB327" i="38"/>
  <c r="Y222" i="38"/>
  <c r="AB312" i="38"/>
  <c r="AO312" i="38" s="1"/>
  <c r="AL327" i="38"/>
  <c r="AL566" i="38" s="1"/>
  <c r="AN345" i="38"/>
  <c r="AJ345" i="38"/>
  <c r="AG327" i="38"/>
  <c r="AJ327" i="38" s="1"/>
  <c r="AB345" i="38"/>
  <c r="AO350" i="38"/>
  <c r="AO47" i="38"/>
  <c r="Y12" i="38"/>
  <c r="AJ12" i="38"/>
  <c r="AM12" i="38"/>
  <c r="AM566" i="38" s="1"/>
  <c r="AN13" i="38"/>
  <c r="Z106" i="38" l="1"/>
  <c r="AB106" i="38" s="1"/>
  <c r="AO106" i="38" s="1"/>
  <c r="AB222" i="38"/>
  <c r="AO222" i="38" s="1"/>
  <c r="AO398" i="38"/>
  <c r="H397" i="38"/>
  <c r="J397" i="38"/>
  <c r="H527" i="38"/>
  <c r="J527" i="38"/>
  <c r="D566" i="38"/>
  <c r="F8" i="27" s="1"/>
  <c r="AI566" i="38"/>
  <c r="AJ397" i="38"/>
  <c r="AO397" i="38" s="1"/>
  <c r="H398" i="38"/>
  <c r="J398" i="38"/>
  <c r="H526" i="38"/>
  <c r="J526" i="38"/>
  <c r="Y566" i="38"/>
  <c r="AG566" i="38"/>
  <c r="AO345" i="38"/>
  <c r="AN327" i="38"/>
  <c r="AO327" i="38" s="1"/>
  <c r="AN12" i="38"/>
  <c r="D5" i="9"/>
  <c r="C6" i="27" s="1"/>
  <c r="C77" i="27"/>
  <c r="D37" i="27" l="1"/>
  <c r="D54" i="27" s="1"/>
  <c r="AA29" i="38"/>
  <c r="Z28" i="38" l="1"/>
  <c r="AB28" i="38" s="1"/>
  <c r="AO28" i="38" s="1"/>
  <c r="E28" i="38"/>
  <c r="F28" i="38" s="1"/>
  <c r="AB29" i="38"/>
  <c r="AO29" i="38" s="1"/>
  <c r="AA13" i="38"/>
  <c r="AA12" i="38" s="1"/>
  <c r="AA566" i="38" s="1"/>
  <c r="Z21" i="38"/>
  <c r="D10" i="8"/>
  <c r="H12" i="30" l="1"/>
  <c r="J12" i="30"/>
  <c r="J104" i="30" s="1"/>
  <c r="N12" i="30"/>
  <c r="N104" i="30" s="1"/>
  <c r="L12" i="30"/>
  <c r="L104" i="30" s="1"/>
  <c r="D5" i="8"/>
  <c r="C5" i="27" s="1"/>
  <c r="C15" i="27" s="1"/>
  <c r="J28" i="38"/>
  <c r="H28" i="38"/>
  <c r="F21" i="38"/>
  <c r="E13" i="38"/>
  <c r="AB21" i="38"/>
  <c r="AO21" i="38" s="1"/>
  <c r="Z13" i="38"/>
  <c r="F560" i="38"/>
  <c r="P12" i="30" l="1"/>
  <c r="P104" i="30" s="1"/>
  <c r="I8" i="27" s="1"/>
  <c r="I13" i="27" s="1"/>
  <c r="I24" i="27" s="1"/>
  <c r="F19" i="27" s="1"/>
  <c r="Z12" i="38"/>
  <c r="Z566" i="38" s="1"/>
  <c r="AB13" i="38"/>
  <c r="AO13" i="38" s="1"/>
  <c r="E12" i="38"/>
  <c r="E566" i="38" s="1"/>
  <c r="F9" i="27" s="1"/>
  <c r="F13" i="38"/>
  <c r="J21" i="38"/>
  <c r="H21" i="38"/>
  <c r="H560" i="38"/>
  <c r="AB12" i="38" l="1"/>
  <c r="AO12" i="38" s="1"/>
  <c r="F12" i="38"/>
  <c r="J12" i="38" s="1"/>
  <c r="F566" i="38"/>
  <c r="F10" i="27" s="1"/>
  <c r="C20" i="27" s="1"/>
  <c r="J13" i="38"/>
  <c r="H13" i="38"/>
  <c r="J560" i="38"/>
  <c r="H12" i="38" l="1"/>
  <c r="H566" i="38"/>
  <c r="J566" i="38"/>
  <c r="AB560" i="38" l="1"/>
  <c r="AB566" i="38" l="1"/>
  <c r="AF560" i="38" l="1"/>
  <c r="AF566" i="38" l="1"/>
  <c r="AJ560" i="38" l="1"/>
  <c r="AJ566" i="38" l="1"/>
  <c r="AN560" i="38" l="1"/>
  <c r="AO560" i="38" s="1"/>
  <c r="AN566" i="38" l="1"/>
  <c r="AO566" i="38" s="1"/>
  <c r="L400" i="38"/>
  <c r="N40" i="38"/>
  <c r="S546" i="38"/>
  <c r="P144" i="38"/>
  <c r="U307" i="38"/>
  <c r="M441" i="38"/>
  <c r="K481" i="38"/>
  <c r="M167" i="38"/>
  <c r="R86" i="38"/>
  <c r="K250" i="38"/>
  <c r="O277" i="38"/>
  <c r="S310" i="38"/>
  <c r="T197" i="38"/>
  <c r="P354" i="38"/>
  <c r="W162" i="38"/>
  <c r="X376" i="38"/>
  <c r="T373" i="38"/>
  <c r="U27" i="38"/>
  <c r="P246" i="38"/>
  <c r="P187" i="38"/>
  <c r="V98" i="38"/>
  <c r="R477" i="38"/>
  <c r="P449" i="38"/>
  <c r="N186" i="38"/>
  <c r="L34" i="38"/>
  <c r="V159" i="38"/>
  <c r="T449" i="38"/>
  <c r="S555" i="38"/>
  <c r="M155" i="38"/>
  <c r="M402" i="38"/>
  <c r="X211" i="38"/>
  <c r="W287" i="38"/>
  <c r="W326" i="38"/>
  <c r="L99" i="38"/>
  <c r="U457" i="38"/>
  <c r="K85" i="38"/>
  <c r="T413" i="38"/>
  <c r="W359" i="38"/>
  <c r="L370" i="38"/>
  <c r="S270" i="38"/>
  <c r="N437" i="38"/>
  <c r="M374" i="38"/>
  <c r="R184" i="38"/>
  <c r="Q262" i="38"/>
  <c r="S31" i="38"/>
  <c r="W455" i="38"/>
  <c r="S123" i="38"/>
  <c r="S254" i="38"/>
  <c r="M33" i="38"/>
  <c r="T272" i="38"/>
  <c r="S258" i="38"/>
  <c r="Q370" i="38"/>
  <c r="P393" i="38"/>
  <c r="M409" i="38"/>
  <c r="N426" i="38"/>
  <c r="O279" i="38"/>
  <c r="T338" i="38"/>
  <c r="L141" i="38"/>
  <c r="P178" i="38"/>
  <c r="U71" i="38"/>
  <c r="X172" i="38"/>
  <c r="K271" i="38"/>
  <c r="T103" i="38"/>
  <c r="L517" i="38"/>
  <c r="S514" i="38"/>
  <c r="S361" i="38"/>
  <c r="M310" i="38"/>
  <c r="V353" i="38"/>
  <c r="Q504" i="38"/>
  <c r="Q290" i="38"/>
  <c r="K240" i="38"/>
  <c r="U227" i="38"/>
  <c r="V76" i="38"/>
  <c r="K211" i="38"/>
  <c r="P194" i="38"/>
  <c r="V152" i="38"/>
  <c r="P425" i="38"/>
  <c r="S95" i="38"/>
  <c r="K263" i="38"/>
  <c r="V350" i="38"/>
  <c r="L80" i="38"/>
  <c r="T156" i="38"/>
  <c r="P441" i="38"/>
  <c r="U436" i="38"/>
  <c r="O305" i="38"/>
  <c r="Q429" i="38"/>
  <c r="K254" i="38"/>
  <c r="Q88" i="38"/>
  <c r="V307" i="38"/>
  <c r="V479" i="38"/>
  <c r="W115" i="38"/>
  <c r="R299" i="38"/>
  <c r="N546" i="38"/>
  <c r="L455" i="38"/>
  <c r="K316" i="38"/>
  <c r="K269" i="38"/>
  <c r="O533" i="38"/>
  <c r="O31" i="38"/>
  <c r="Q418" i="38"/>
  <c r="V456" i="38"/>
  <c r="N372" i="38"/>
  <c r="M318" i="38"/>
  <c r="V153" i="38"/>
  <c r="O320" i="38"/>
  <c r="L158" i="38"/>
  <c r="U409" i="38"/>
  <c r="X300" i="38"/>
  <c r="M362" i="38"/>
  <c r="L75" i="38"/>
  <c r="X43" i="38"/>
  <c r="P34" i="38"/>
  <c r="K141" i="38"/>
  <c r="R355" i="38"/>
  <c r="U18" i="38"/>
  <c r="K381" i="38"/>
  <c r="N450" i="38"/>
  <c r="R125" i="38"/>
  <c r="N102" i="38"/>
  <c r="N210" i="38"/>
  <c r="L70" i="38"/>
  <c r="R525" i="38"/>
  <c r="R186" i="38"/>
  <c r="U234" i="38"/>
  <c r="S59" i="38"/>
  <c r="V239" i="38"/>
  <c r="N492" i="38"/>
  <c r="W76" i="38"/>
  <c r="Q220" i="38"/>
  <c r="U239" i="38"/>
  <c r="L273" i="38"/>
  <c r="S557" i="38"/>
  <c r="K81" i="38"/>
  <c r="L472" i="38"/>
  <c r="N198" i="38"/>
  <c r="L535" i="38"/>
  <c r="T245" i="38"/>
  <c r="K559" i="38"/>
  <c r="P432" i="38"/>
  <c r="K116" i="38"/>
  <c r="U492" i="38"/>
  <c r="U296" i="38"/>
  <c r="X394" i="38"/>
  <c r="K277" i="38"/>
  <c r="K87" i="38"/>
  <c r="Q172" i="38"/>
  <c r="W228" i="38"/>
  <c r="X395" i="38"/>
  <c r="R523" i="38"/>
  <c r="S415" i="38"/>
  <c r="K57" i="38"/>
  <c r="O407" i="38"/>
  <c r="R305" i="38"/>
  <c r="V32" i="38"/>
  <c r="L375" i="38"/>
  <c r="N344" i="38"/>
  <c r="M50" i="38"/>
  <c r="X46" i="38"/>
  <c r="K487" i="38"/>
  <c r="P160" i="38"/>
  <c r="W419" i="38"/>
  <c r="P155" i="38"/>
  <c r="L112" i="38"/>
  <c r="P505" i="38"/>
  <c r="S462" i="38"/>
  <c r="M469" i="38"/>
  <c r="N375" i="38"/>
  <c r="S137" i="38"/>
  <c r="K288" i="38"/>
  <c r="M307" i="38"/>
  <c r="O297" i="38"/>
  <c r="W476" i="38"/>
  <c r="N354" i="38"/>
  <c r="T77" i="38"/>
  <c r="R291" i="38"/>
  <c r="L116" i="38"/>
  <c r="M285" i="38"/>
  <c r="M124" i="38"/>
  <c r="Q367" i="38"/>
  <c r="K513" i="38"/>
  <c r="T91" i="38"/>
  <c r="T404" i="38"/>
  <c r="W120" i="38"/>
  <c r="U539" i="38"/>
  <c r="M562" i="38"/>
  <c r="U298" i="38"/>
  <c r="U160" i="38"/>
  <c r="M320" i="38"/>
  <c r="K524" i="38"/>
  <c r="K29" i="38"/>
  <c r="M431" i="38"/>
  <c r="P271" i="38"/>
  <c r="O75" i="38"/>
  <c r="M94" i="38"/>
  <c r="X183" i="38"/>
  <c r="R240" i="38"/>
  <c r="V324" i="38"/>
  <c r="L140" i="38"/>
  <c r="P520" i="38"/>
  <c r="X221" i="38"/>
  <c r="T131" i="38"/>
  <c r="U201" i="38"/>
  <c r="S103" i="38"/>
  <c r="T306" i="38"/>
  <c r="U41" i="38"/>
  <c r="Q454" i="38"/>
  <c r="S58" i="38"/>
  <c r="R335" i="38"/>
  <c r="L18" i="38"/>
  <c r="N293" i="38"/>
  <c r="X263" i="38"/>
  <c r="N109" i="38"/>
  <c r="V480" i="38"/>
  <c r="M49" i="38"/>
  <c r="W212" i="38"/>
  <c r="P114" i="38"/>
  <c r="S140" i="38"/>
  <c r="L173" i="38"/>
  <c r="W431" i="38"/>
  <c r="X95" i="38"/>
  <c r="T478" i="38"/>
  <c r="V275" i="38"/>
  <c r="V428" i="38"/>
  <c r="V136" i="38"/>
  <c r="N544" i="38"/>
  <c r="W24" i="38"/>
  <c r="V361" i="38"/>
  <c r="V494" i="38"/>
  <c r="M140" i="38"/>
  <c r="Q523" i="38"/>
  <c r="T410" i="38"/>
  <c r="U66" i="38"/>
  <c r="M51" i="38"/>
  <c r="N362" i="38"/>
  <c r="N350" i="38"/>
  <c r="M538" i="38"/>
  <c r="V340" i="38"/>
  <c r="K543" i="38"/>
  <c r="L372" i="38"/>
  <c r="X462" i="38"/>
  <c r="S218" i="38"/>
  <c r="L296" i="38"/>
  <c r="M525" i="38"/>
  <c r="K536" i="38"/>
  <c r="K321" i="38"/>
  <c r="O173" i="38"/>
  <c r="Q408" i="38"/>
  <c r="P279" i="38"/>
  <c r="Q427" i="38"/>
  <c r="Q71" i="38"/>
  <c r="L179" i="38"/>
  <c r="L547" i="38"/>
  <c r="O284" i="38"/>
  <c r="U452" i="38"/>
  <c r="K299" i="38"/>
  <c r="L361" i="38"/>
  <c r="T309" i="38"/>
  <c r="R533" i="38"/>
  <c r="Q39" i="38"/>
  <c r="L138" i="38"/>
  <c r="N187" i="38"/>
  <c r="R325" i="38"/>
  <c r="S350" i="38"/>
  <c r="R36" i="38"/>
  <c r="R246" i="38"/>
  <c r="X416" i="38"/>
  <c r="R138" i="38"/>
  <c r="V286" i="38"/>
  <c r="Q462" i="38"/>
  <c r="T514" i="38"/>
  <c r="X286" i="38"/>
  <c r="U465" i="38"/>
  <c r="M160" i="38"/>
  <c r="L238" i="38"/>
  <c r="X497" i="38"/>
  <c r="R234" i="38"/>
  <c r="R480" i="38"/>
  <c r="T142" i="38"/>
  <c r="X443" i="38"/>
  <c r="M220" i="38"/>
  <c r="X513" i="38"/>
  <c r="V203" i="38"/>
  <c r="M58" i="38"/>
  <c r="S38" i="38"/>
  <c r="P32" i="38"/>
  <c r="V371" i="38"/>
  <c r="P318" i="38"/>
  <c r="K105" i="38"/>
  <c r="V365" i="38"/>
  <c r="N412" i="38"/>
  <c r="S491" i="38"/>
  <c r="U535" i="38"/>
  <c r="O517" i="38"/>
  <c r="X206" i="38"/>
  <c r="P424" i="38"/>
  <c r="P281" i="38"/>
  <c r="X344" i="38"/>
  <c r="X181" i="38"/>
  <c r="X396" i="38"/>
  <c r="T330" i="38"/>
  <c r="T161" i="38"/>
  <c r="R249" i="38"/>
  <c r="R536" i="38"/>
  <c r="R227" i="38"/>
  <c r="M169" i="38"/>
  <c r="S212" i="38"/>
  <c r="R19" i="38"/>
  <c r="N81" i="38"/>
  <c r="W55" i="38"/>
  <c r="L181" i="38"/>
  <c r="O481" i="38"/>
  <c r="W441" i="38"/>
  <c r="L182" i="38"/>
  <c r="Q549" i="38"/>
  <c r="M179" i="38"/>
  <c r="Q362" i="38"/>
  <c r="N219" i="38"/>
  <c r="W458" i="38"/>
  <c r="V305" i="38"/>
  <c r="M142" i="38"/>
  <c r="S163" i="38"/>
  <c r="M520" i="38"/>
  <c r="R409" i="38"/>
  <c r="T115" i="38"/>
  <c r="X563" i="38"/>
  <c r="T337" i="38"/>
  <c r="S471" i="38"/>
  <c r="S43" i="38"/>
  <c r="M45" i="38"/>
  <c r="R347" i="38"/>
  <c r="T170" i="38"/>
  <c r="W292" i="38"/>
  <c r="V465" i="38"/>
  <c r="K504" i="38"/>
  <c r="T100" i="38"/>
  <c r="M519" i="38"/>
  <c r="V377" i="38"/>
  <c r="X404" i="38"/>
  <c r="N132" i="38"/>
  <c r="P495" i="38"/>
  <c r="W257" i="38"/>
  <c r="W66" i="38"/>
  <c r="X288" i="38"/>
  <c r="O456" i="38"/>
  <c r="M101" i="38"/>
  <c r="W478" i="38"/>
  <c r="U335" i="38"/>
  <c r="N453" i="38"/>
  <c r="K157" i="38"/>
  <c r="T120" i="38"/>
  <c r="L434" i="38"/>
  <c r="T463" i="38"/>
  <c r="U330" i="38"/>
  <c r="U188" i="38"/>
  <c r="N435" i="38"/>
  <c r="M154" i="38"/>
  <c r="V507" i="38"/>
  <c r="P554" i="38"/>
  <c r="U556" i="38"/>
  <c r="Q193" i="38"/>
  <c r="K325" i="38"/>
  <c r="L470" i="38"/>
  <c r="R56" i="38"/>
  <c r="L209" i="38"/>
  <c r="L43" i="38"/>
  <c r="M539" i="38"/>
  <c r="S217" i="38"/>
  <c r="T78" i="38"/>
  <c r="O273" i="38"/>
  <c r="M555" i="38"/>
  <c r="L482" i="38"/>
  <c r="W479" i="38"/>
  <c r="U63" i="38"/>
  <c r="P343" i="38"/>
  <c r="L539" i="38"/>
  <c r="V219" i="38"/>
  <c r="K204" i="38"/>
  <c r="L530" i="38"/>
  <c r="M393" i="38"/>
  <c r="Q415" i="38"/>
  <c r="W433" i="38"/>
  <c r="Q154" i="38"/>
  <c r="V216" i="38"/>
  <c r="Q480" i="38"/>
  <c r="U171" i="38"/>
  <c r="K521" i="38"/>
  <c r="Q552" i="38"/>
  <c r="K392" i="38"/>
  <c r="O56" i="38"/>
  <c r="M559" i="38"/>
  <c r="Q43" i="38"/>
  <c r="V454" i="38"/>
  <c r="U506" i="38"/>
  <c r="N55" i="38"/>
  <c r="Q434" i="38"/>
  <c r="O505" i="38"/>
  <c r="S508" i="38"/>
  <c r="O387" i="38"/>
  <c r="N533" i="38"/>
  <c r="P184" i="38"/>
  <c r="V276" i="38"/>
  <c r="L531" i="38"/>
  <c r="S104" i="38"/>
  <c r="M364" i="38"/>
  <c r="Q145" i="38"/>
  <c r="S301" i="38"/>
  <c r="O471" i="38"/>
  <c r="Q279" i="38"/>
  <c r="O359" i="38"/>
  <c r="T68" i="38"/>
  <c r="U112" i="38"/>
  <c r="S521" i="38"/>
  <c r="O513" i="38"/>
  <c r="R465" i="38"/>
  <c r="T62" i="38"/>
  <c r="W470" i="38"/>
  <c r="R505" i="38"/>
  <c r="P515" i="38"/>
  <c r="S382" i="38"/>
  <c r="J151" i="12"/>
  <c r="U481" i="38"/>
  <c r="M78" i="38"/>
  <c r="L339" i="38"/>
  <c r="O332" i="38"/>
  <c r="P127" i="38"/>
  <c r="K323" i="38"/>
  <c r="W29" i="38"/>
  <c r="U498" i="38"/>
  <c r="T314" i="38"/>
  <c r="X176" i="38"/>
  <c r="N488" i="38"/>
  <c r="W488" i="38"/>
  <c r="T300" i="38"/>
  <c r="R483" i="38"/>
  <c r="T519" i="38"/>
  <c r="W182" i="38"/>
  <c r="P555" i="38"/>
  <c r="N185" i="38"/>
  <c r="N160" i="38"/>
  <c r="T39" i="38"/>
  <c r="Q336" i="38"/>
  <c r="X304" i="38"/>
  <c r="U175" i="38"/>
  <c r="T179" i="38"/>
  <c r="W247" i="38"/>
  <c r="V148" i="38"/>
  <c r="W299" i="38"/>
  <c r="N470" i="38"/>
  <c r="K88" i="38"/>
  <c r="T301" i="38"/>
  <c r="P290" i="38"/>
  <c r="P511" i="38"/>
  <c r="N394" i="38"/>
  <c r="T396" i="38"/>
  <c r="N169" i="38"/>
  <c r="Q78" i="38"/>
  <c r="O324" i="38"/>
  <c r="W350" i="38"/>
  <c r="V310" i="38"/>
  <c r="U87" i="38"/>
  <c r="M86" i="38"/>
  <c r="U206" i="38"/>
  <c r="K351" i="38"/>
  <c r="R304" i="38"/>
  <c r="Q85" i="38"/>
  <c r="O531" i="38"/>
  <c r="V280" i="38"/>
  <c r="V359" i="38"/>
  <c r="V27" i="38"/>
  <c r="N155" i="38"/>
  <c r="L413" i="38"/>
  <c r="S493" i="38"/>
  <c r="W175" i="38"/>
  <c r="T228" i="38"/>
  <c r="T202" i="38"/>
  <c r="Q457" i="38"/>
  <c r="T565" i="38"/>
  <c r="K412" i="38"/>
  <c r="U101" i="38"/>
  <c r="O315" i="38"/>
  <c r="W442" i="38"/>
  <c r="R320" i="38"/>
  <c r="U205" i="38"/>
  <c r="U361" i="38"/>
  <c r="X415" i="38"/>
  <c r="K334" i="38"/>
  <c r="S547" i="38"/>
  <c r="R93" i="38"/>
  <c r="U308" i="38"/>
  <c r="T143" i="38"/>
  <c r="X543" i="38"/>
  <c r="P154" i="38"/>
  <c r="T81" i="38"/>
  <c r="V111" i="38"/>
  <c r="R378" i="38"/>
  <c r="P451" i="38"/>
  <c r="W231" i="38"/>
  <c r="V278" i="38"/>
  <c r="J152" i="12"/>
  <c r="R258" i="38"/>
  <c r="S67" i="38"/>
  <c r="U377" i="38"/>
  <c r="M25" i="38"/>
  <c r="L342" i="38"/>
  <c r="W21" i="38"/>
  <c r="O166" i="38"/>
  <c r="N402" i="38"/>
  <c r="W444" i="38"/>
  <c r="P548" i="38"/>
  <c r="K427" i="38"/>
  <c r="P433" i="38"/>
  <c r="X285" i="38"/>
  <c r="N491" i="38"/>
  <c r="S88" i="38"/>
  <c r="W492" i="38"/>
  <c r="W269" i="38"/>
  <c r="L250" i="38"/>
  <c r="M229" i="38"/>
  <c r="L483" i="38"/>
  <c r="Q70" i="38"/>
  <c r="Q319" i="38"/>
  <c r="T250" i="38"/>
  <c r="L269" i="38"/>
  <c r="T420" i="38"/>
  <c r="P320" i="38"/>
  <c r="N529" i="38"/>
  <c r="M21" i="38"/>
  <c r="M178" i="38"/>
  <c r="R174" i="38"/>
  <c r="X296" i="38"/>
  <c r="R425" i="38"/>
  <c r="Q419" i="38"/>
  <c r="U317" i="38"/>
  <c r="P231" i="38"/>
  <c r="R116" i="38"/>
  <c r="V116" i="38"/>
  <c r="U449" i="38"/>
  <c r="L146" i="38"/>
  <c r="V419" i="38"/>
  <c r="U37" i="38"/>
  <c r="M281" i="38"/>
  <c r="X326" i="38"/>
  <c r="U524" i="38"/>
  <c r="S477" i="38"/>
  <c r="T450" i="38"/>
  <c r="W31" i="38"/>
  <c r="L226" i="38"/>
  <c r="V416" i="38"/>
  <c r="N473" i="38"/>
  <c r="X60" i="38"/>
  <c r="T216" i="38"/>
  <c r="S495" i="38"/>
  <c r="X110" i="38"/>
  <c r="T316" i="38"/>
  <c r="X187" i="38"/>
  <c r="Q475" i="38"/>
  <c r="X546" i="38"/>
  <c r="W523" i="38"/>
  <c r="M286" i="38"/>
  <c r="O81" i="38"/>
  <c r="T51" i="38"/>
  <c r="L147" i="38"/>
  <c r="X425" i="38"/>
  <c r="U429" i="38"/>
  <c r="L418" i="38"/>
  <c r="N503" i="38"/>
  <c r="M418" i="38"/>
  <c r="U392" i="38"/>
  <c r="T531" i="38"/>
  <c r="M131" i="38"/>
  <c r="V450" i="38"/>
  <c r="O240" i="38"/>
  <c r="S395" i="38"/>
  <c r="W183" i="38"/>
  <c r="T189" i="38"/>
  <c r="W310" i="38"/>
  <c r="X136" i="38"/>
  <c r="X310" i="38"/>
  <c r="X517" i="38"/>
  <c r="T454" i="38"/>
  <c r="U246" i="38"/>
  <c r="K365" i="38"/>
  <c r="V556" i="38"/>
  <c r="W546" i="38"/>
  <c r="L301" i="38"/>
  <c r="X400" i="38"/>
  <c r="X58" i="38"/>
  <c r="T155" i="38"/>
  <c r="O547" i="38"/>
  <c r="U93" i="38"/>
  <c r="K66" i="38"/>
  <c r="Q466" i="38"/>
  <c r="W276" i="38"/>
  <c r="M153" i="38"/>
  <c r="O193" i="38"/>
  <c r="Q275" i="38"/>
  <c r="M272" i="38"/>
  <c r="T178" i="38"/>
  <c r="X314" i="38"/>
  <c r="O54" i="38"/>
  <c r="O212" i="38"/>
  <c r="S559" i="38"/>
  <c r="M470" i="38"/>
  <c r="V362" i="38"/>
  <c r="N171" i="38"/>
  <c r="O562" i="38"/>
  <c r="P385" i="38"/>
  <c r="O391" i="38"/>
  <c r="S473" i="38"/>
  <c r="S359" i="38"/>
  <c r="S552" i="38"/>
  <c r="X111" i="38"/>
  <c r="L130" i="38"/>
  <c r="Q18" i="38"/>
  <c r="L308" i="38"/>
  <c r="X401" i="38"/>
  <c r="U364" i="38"/>
  <c r="N294" i="38"/>
  <c r="U152" i="38"/>
  <c r="X551" i="38"/>
  <c r="R478" i="38"/>
  <c r="S237" i="38"/>
  <c r="X262" i="38"/>
  <c r="Q374" i="38"/>
  <c r="S450" i="38"/>
  <c r="K167" i="38"/>
  <c r="W272" i="38"/>
  <c r="P49" i="38"/>
  <c r="O351" i="38"/>
  <c r="T173" i="38"/>
  <c r="X103" i="38"/>
  <c r="S502" i="38"/>
  <c r="V414" i="38"/>
  <c r="K71" i="38"/>
  <c r="M429" i="38"/>
  <c r="N181" i="38"/>
  <c r="V402" i="38"/>
  <c r="Q440" i="38"/>
  <c r="L20" i="38"/>
  <c r="V427" i="38"/>
  <c r="S65" i="38"/>
  <c r="U116" i="38"/>
  <c r="K25" i="38"/>
  <c r="U225" i="38"/>
  <c r="K251" i="38"/>
  <c r="M253" i="38"/>
  <c r="W344" i="38"/>
  <c r="U537" i="38"/>
  <c r="R458" i="38"/>
  <c r="U564" i="38"/>
  <c r="L463" i="38"/>
  <c r="U193" i="38"/>
  <c r="S174" i="38"/>
  <c r="S126" i="38"/>
  <c r="M36" i="38"/>
  <c r="W189" i="38"/>
  <c r="Q138" i="38"/>
  <c r="Q98" i="38"/>
  <c r="S516" i="38"/>
  <c r="M498" i="38"/>
  <c r="M157" i="38"/>
  <c r="U29" i="38"/>
  <c r="Q511" i="38"/>
  <c r="L198" i="38"/>
  <c r="T127" i="38"/>
  <c r="P426" i="38"/>
  <c r="K117" i="38"/>
  <c r="W549" i="38"/>
  <c r="T117" i="38"/>
  <c r="L132" i="38"/>
  <c r="X31" i="38"/>
  <c r="X33" i="38"/>
  <c r="Q423" i="38"/>
  <c r="R52" i="38"/>
  <c r="R28" i="38"/>
  <c r="O42" i="38"/>
  <c r="P440" i="38"/>
  <c r="Q26" i="38"/>
  <c r="M557" i="38"/>
  <c r="L281" i="38"/>
  <c r="P86" i="38"/>
  <c r="V193" i="38"/>
  <c r="X79" i="38"/>
  <c r="K248" i="38"/>
  <c r="X35" i="38"/>
  <c r="L337" i="38"/>
  <c r="T126" i="38"/>
  <c r="X49" i="38"/>
  <c r="L330" i="38"/>
  <c r="M52" i="38"/>
  <c r="L454" i="38"/>
  <c r="W456" i="38"/>
  <c r="T67" i="38"/>
  <c r="K78" i="38"/>
  <c r="O443" i="38"/>
  <c r="N413" i="38"/>
  <c r="X54" i="38"/>
  <c r="U64" i="38"/>
  <c r="L452" i="38"/>
  <c r="L520" i="38"/>
  <c r="T322" i="38"/>
  <c r="K450" i="38"/>
  <c r="P175" i="38"/>
  <c r="O377" i="38"/>
  <c r="X141" i="38"/>
  <c r="R314" i="38"/>
  <c r="S343" i="38"/>
  <c r="P46" i="38"/>
  <c r="N78" i="38"/>
  <c r="L144" i="38"/>
  <c r="L401" i="38"/>
  <c r="L76" i="38"/>
  <c r="N45" i="38"/>
  <c r="P367" i="38"/>
  <c r="K442" i="38"/>
  <c r="U26" i="38"/>
  <c r="O382" i="38"/>
  <c r="O46" i="38"/>
  <c r="U283" i="38"/>
  <c r="K517" i="38"/>
  <c r="S245" i="38"/>
  <c r="P523" i="38"/>
  <c r="M19" i="38"/>
  <c r="V183" i="38"/>
  <c r="W258" i="38"/>
  <c r="W448" i="38"/>
  <c r="S364" i="38"/>
  <c r="T253" i="38"/>
  <c r="U58" i="38"/>
  <c r="M522" i="38"/>
  <c r="N178" i="38"/>
  <c r="X127" i="38"/>
  <c r="O242" i="38"/>
  <c r="N518" i="38"/>
  <c r="O551" i="38"/>
  <c r="R553" i="38"/>
  <c r="K32" i="38"/>
  <c r="Q539" i="38"/>
  <c r="T56" i="38"/>
  <c r="L92" i="38"/>
  <c r="Q280" i="38"/>
  <c r="X25" i="38"/>
  <c r="P493" i="38"/>
  <c r="R404" i="38"/>
  <c r="W171" i="38"/>
  <c r="W324" i="38"/>
  <c r="X174" i="38"/>
  <c r="O440" i="38"/>
  <c r="O177" i="38"/>
  <c r="O550" i="38"/>
  <c r="X306" i="38"/>
  <c r="X98" i="38"/>
  <c r="Q161" i="38"/>
  <c r="X245" i="38"/>
  <c r="O180" i="38"/>
  <c r="O109" i="38"/>
  <c r="N477" i="38"/>
  <c r="L51" i="38"/>
  <c r="S263" i="38"/>
  <c r="N451" i="38"/>
  <c r="Q340" i="38"/>
  <c r="W449" i="38"/>
  <c r="X179" i="38"/>
  <c r="K535" i="38"/>
  <c r="U185" i="38"/>
  <c r="W506" i="38"/>
  <c r="K406" i="38"/>
  <c r="W126" i="38"/>
  <c r="M31" i="38"/>
  <c r="M271" i="38"/>
  <c r="R66" i="38"/>
  <c r="W114" i="38"/>
  <c r="N73" i="38"/>
  <c r="K352" i="38"/>
  <c r="L38" i="38"/>
  <c r="L565" i="38"/>
  <c r="Q265" i="38"/>
  <c r="X368" i="38"/>
  <c r="K22" i="38"/>
  <c r="P562" i="38"/>
  <c r="P375" i="38"/>
  <c r="P226" i="38"/>
  <c r="Q288" i="38"/>
  <c r="L101" i="38"/>
  <c r="L396" i="38"/>
  <c r="S101" i="38"/>
  <c r="R113" i="38"/>
  <c r="K519" i="38"/>
  <c r="W137" i="38"/>
  <c r="S256" i="38"/>
  <c r="N68" i="38"/>
  <c r="L44" i="38"/>
  <c r="Q19" i="38"/>
  <c r="P185" i="38"/>
  <c r="O265" i="38"/>
  <c r="K347" i="38"/>
  <c r="Q401" i="38"/>
  <c r="S161" i="38"/>
  <c r="R518" i="38"/>
  <c r="V67" i="38"/>
  <c r="P105" i="38"/>
  <c r="O63" i="38"/>
  <c r="W129" i="38"/>
  <c r="X318" i="38"/>
  <c r="T453" i="38"/>
  <c r="T382" i="38"/>
  <c r="X450" i="38"/>
  <c r="M287" i="38"/>
  <c r="O111" i="38"/>
  <c r="U203" i="38"/>
  <c r="K30" i="38"/>
  <c r="L197" i="38"/>
  <c r="R18" i="38"/>
  <c r="L187" i="38"/>
  <c r="R462" i="38"/>
  <c r="M55" i="38"/>
  <c r="V234" i="38"/>
  <c r="K233" i="38"/>
  <c r="Q450" i="38"/>
  <c r="X100" i="38"/>
  <c r="K44" i="38"/>
  <c r="M549" i="38"/>
  <c r="U382" i="38"/>
  <c r="V69" i="38"/>
  <c r="R155" i="38"/>
  <c r="O350" i="38"/>
  <c r="R473" i="38"/>
  <c r="Q212" i="38"/>
  <c r="T464" i="38"/>
  <c r="X194" i="38"/>
  <c r="Q519" i="38"/>
  <c r="L534" i="38"/>
  <c r="K444" i="38"/>
  <c r="P220" i="38"/>
  <c r="K469" i="38"/>
  <c r="O227" i="38"/>
  <c r="T318" i="38"/>
  <c r="K393" i="38"/>
  <c r="O156" i="38"/>
  <c r="Q227" i="38"/>
  <c r="O172" i="38"/>
  <c r="M166" i="38"/>
  <c r="O282" i="38"/>
  <c r="T562" i="38"/>
  <c r="O283" i="38"/>
  <c r="M359" i="38"/>
  <c r="K376" i="38"/>
  <c r="U82" i="38"/>
  <c r="M563" i="38"/>
  <c r="P19" i="38"/>
  <c r="O66" i="38"/>
  <c r="V477" i="38"/>
  <c r="L254" i="38"/>
  <c r="L321" i="38"/>
  <c r="L241" i="38"/>
  <c r="O416" i="38"/>
  <c r="P275" i="38"/>
  <c r="Q286" i="38"/>
  <c r="O40" i="38"/>
  <c r="X158" i="38"/>
  <c r="S203" i="38"/>
  <c r="O229" i="38"/>
  <c r="W254" i="38"/>
  <c r="K278" i="38"/>
  <c r="N417" i="38"/>
  <c r="N80" i="38"/>
  <c r="T257" i="38"/>
  <c r="O79" i="38"/>
  <c r="U105" i="38"/>
  <c r="T538" i="38"/>
  <c r="V373" i="38"/>
  <c r="P148" i="38"/>
  <c r="M556" i="38"/>
  <c r="P76" i="38"/>
  <c r="W75" i="38"/>
  <c r="N163" i="38"/>
  <c r="M474" i="38"/>
  <c r="X72" i="38"/>
  <c r="Q259" i="38"/>
  <c r="R59" i="38"/>
  <c r="M410" i="38"/>
  <c r="Q364" i="38"/>
  <c r="R285" i="38"/>
  <c r="Q92" i="38"/>
  <c r="W278" i="38"/>
  <c r="W282" i="38"/>
  <c r="V38" i="38"/>
  <c r="P368" i="38"/>
  <c r="V141" i="38"/>
  <c r="S482" i="38"/>
  <c r="R99" i="38"/>
  <c r="O462" i="38"/>
  <c r="R46" i="38"/>
  <c r="V299" i="38"/>
  <c r="K247" i="38"/>
  <c r="O32" i="38"/>
  <c r="W56" i="38"/>
  <c r="Q334" i="38"/>
  <c r="L548" i="38"/>
  <c r="V255" i="38"/>
  <c r="S82" i="38"/>
  <c r="V447" i="38"/>
  <c r="U521" i="38"/>
  <c r="Q304" i="38"/>
  <c r="S219" i="38"/>
  <c r="V376" i="38"/>
  <c r="K421" i="38"/>
  <c r="K530" i="38"/>
  <c r="W62" i="38"/>
  <c r="V471" i="38"/>
  <c r="Q16" i="38"/>
  <c r="N386" i="38"/>
  <c r="K33" i="38"/>
  <c r="S248" i="38"/>
  <c r="P294" i="38"/>
  <c r="L469" i="38"/>
  <c r="Q147" i="38"/>
  <c r="X502" i="38"/>
  <c r="U32" i="38"/>
  <c r="Q521" i="38"/>
  <c r="O20" i="38"/>
  <c r="W471" i="38"/>
  <c r="U416" i="38"/>
  <c r="X246" i="38"/>
  <c r="R369" i="38"/>
  <c r="O241" i="38"/>
  <c r="T284" i="38"/>
  <c r="N300" i="38"/>
  <c r="U55" i="38"/>
  <c r="M457" i="38"/>
  <c r="V452" i="38"/>
  <c r="U476" i="38"/>
  <c r="L513" i="38"/>
  <c r="R123" i="38"/>
  <c r="Q477" i="38"/>
  <c r="Q170" i="38"/>
  <c r="S322" i="38"/>
  <c r="M540" i="38"/>
  <c r="S46" i="38"/>
  <c r="P378" i="38"/>
  <c r="O361" i="38"/>
  <c r="M283" i="38"/>
  <c r="Q479" i="38"/>
  <c r="Q344" i="38"/>
  <c r="Q33" i="38"/>
  <c r="R476" i="38"/>
  <c r="W44" i="38"/>
  <c r="W80" i="38"/>
  <c r="R259" i="38"/>
  <c r="X320" i="38"/>
  <c r="S326" i="38"/>
  <c r="Q376" i="38"/>
  <c r="Q135" i="38"/>
  <c r="K370" i="38"/>
  <c r="S348" i="38"/>
  <c r="P255" i="38"/>
  <c r="U514" i="38"/>
  <c r="V63" i="38"/>
  <c r="Q335" i="38"/>
  <c r="T504" i="38"/>
  <c r="T374" i="38"/>
  <c r="U127" i="38"/>
  <c r="L68" i="38"/>
  <c r="V34" i="38"/>
  <c r="N513" i="38"/>
  <c r="K482" i="38"/>
  <c r="K289" i="38"/>
  <c r="M335" i="38"/>
  <c r="S295" i="38"/>
  <c r="R62" i="38"/>
  <c r="X363" i="38"/>
  <c r="L282" i="38"/>
  <c r="P110" i="38"/>
  <c r="R257" i="38"/>
  <c r="U427" i="38"/>
  <c r="R161" i="38"/>
  <c r="T193" i="38"/>
  <c r="N452" i="38"/>
  <c r="U484" i="38"/>
  <c r="L15" i="38"/>
  <c r="U549" i="38"/>
  <c r="L317" i="38"/>
  <c r="S265" i="38"/>
  <c r="U385" i="38"/>
  <c r="W321" i="38"/>
  <c r="K436" i="38"/>
  <c r="S511" i="38"/>
  <c r="S16" i="38"/>
  <c r="S418" i="38"/>
  <c r="V342" i="38"/>
  <c r="V180" i="38"/>
  <c r="O455" i="38"/>
  <c r="V129" i="38"/>
  <c r="U249" i="38"/>
  <c r="V170" i="38"/>
  <c r="N202" i="38"/>
  <c r="N56" i="38"/>
  <c r="O339" i="38"/>
  <c r="S143" i="38"/>
  <c r="W110" i="38"/>
  <c r="O296" i="38"/>
  <c r="S36" i="38"/>
  <c r="R173" i="38"/>
  <c r="O245" i="38"/>
  <c r="K465" i="38"/>
  <c r="W193" i="38"/>
  <c r="M455" i="38"/>
  <c r="K111" i="38"/>
  <c r="N436" i="38"/>
  <c r="P218" i="38"/>
  <c r="K550" i="38"/>
  <c r="N441" i="38"/>
  <c r="W17" i="38"/>
  <c r="W300" i="38"/>
  <c r="L394" i="38"/>
  <c r="R26" i="38"/>
  <c r="R58" i="38"/>
  <c r="O348" i="38"/>
  <c r="T26" i="38"/>
  <c r="V441" i="38"/>
  <c r="M113" i="38"/>
  <c r="X86" i="38"/>
  <c r="L292" i="38"/>
  <c r="M263" i="38"/>
  <c r="W365" i="38"/>
  <c r="O334" i="38"/>
  <c r="Q372" i="38"/>
  <c r="Q177" i="38"/>
  <c r="T507" i="38"/>
  <c r="N548" i="38"/>
  <c r="T307" i="38"/>
  <c r="K41" i="38"/>
  <c r="K151" i="38"/>
  <c r="Q256" i="38"/>
  <c r="M204" i="38"/>
  <c r="P259" i="38"/>
  <c r="V506" i="38"/>
  <c r="V546" i="38"/>
  <c r="V233" i="38"/>
  <c r="Q347" i="38"/>
  <c r="X146" i="38"/>
  <c r="M128" i="38"/>
  <c r="M226" i="38"/>
  <c r="X333" i="38"/>
  <c r="V475" i="38"/>
  <c r="K287" i="38"/>
  <c r="M547" i="38"/>
  <c r="X533" i="38"/>
  <c r="S142" i="38"/>
  <c r="X438" i="38"/>
  <c r="N265" i="38"/>
  <c r="R70" i="38"/>
  <c r="N245" i="38"/>
  <c r="M259" i="38"/>
  <c r="T219" i="38"/>
  <c r="N321" i="38"/>
  <c r="W139" i="38"/>
  <c r="N530" i="38"/>
  <c r="X478" i="38"/>
  <c r="W246" i="38"/>
  <c r="W195" i="38"/>
  <c r="O36" i="38"/>
  <c r="S523" i="38"/>
  <c r="U86" i="38"/>
  <c r="W124" i="38"/>
  <c r="M504" i="38"/>
  <c r="S68" i="38"/>
  <c r="U412" i="38"/>
  <c r="X30" i="38"/>
  <c r="K216" i="38"/>
  <c r="M388" i="38"/>
  <c r="V400" i="38"/>
  <c r="X483" i="38"/>
  <c r="X547" i="38"/>
  <c r="R356" i="38"/>
  <c r="V109" i="38"/>
  <c r="P421" i="38"/>
  <c r="S558" i="38"/>
  <c r="Q506" i="38"/>
  <c r="O61" i="38"/>
  <c r="S148" i="38"/>
  <c r="L441" i="38"/>
  <c r="M175" i="38"/>
  <c r="R413" i="38"/>
  <c r="S57" i="38"/>
  <c r="N213" i="38"/>
  <c r="T18" i="38"/>
  <c r="M421" i="38"/>
  <c r="L365" i="38"/>
  <c r="P99" i="38"/>
  <c r="L407" i="38"/>
  <c r="T140" i="38"/>
  <c r="O311" i="38"/>
  <c r="V18" i="38"/>
  <c r="X166" i="38"/>
  <c r="W79" i="38"/>
  <c r="W340" i="38"/>
  <c r="S225" i="38"/>
  <c r="U65" i="38"/>
  <c r="L115" i="38"/>
  <c r="X205" i="38"/>
  <c r="O72" i="38"/>
  <c r="L518" i="38"/>
  <c r="W320" i="38"/>
  <c r="R247" i="38"/>
  <c r="W179" i="38"/>
  <c r="M363" i="38"/>
  <c r="S239" i="38"/>
  <c r="L420" i="38"/>
  <c r="K388" i="38"/>
  <c r="T456" i="38"/>
  <c r="S371" i="38"/>
  <c r="T480" i="38"/>
  <c r="L136" i="38"/>
  <c r="R464" i="38"/>
  <c r="K270" i="38"/>
  <c r="K303" i="38"/>
  <c r="V352" i="38"/>
  <c r="P54" i="38"/>
  <c r="V91" i="38"/>
  <c r="N361" i="38"/>
  <c r="N241" i="38"/>
  <c r="O299" i="38"/>
  <c r="S61" i="38"/>
  <c r="U294" i="38"/>
  <c r="T154" i="38"/>
  <c r="P408" i="38"/>
  <c r="O314" i="38"/>
  <c r="U469" i="38"/>
  <c r="O253" i="38"/>
  <c r="W167" i="38"/>
  <c r="L335" i="38"/>
  <c r="K363" i="38"/>
  <c r="U197" i="38"/>
  <c r="R80" i="38"/>
  <c r="S316" i="38"/>
  <c r="S145" i="38"/>
  <c r="X506" i="38"/>
  <c r="Q178" i="38"/>
  <c r="N558" i="38"/>
  <c r="S353" i="38"/>
  <c r="W25" i="38"/>
  <c r="W311" i="38"/>
  <c r="L445" i="38"/>
  <c r="W69" i="38"/>
  <c r="O335" i="38"/>
  <c r="P211" i="38"/>
  <c r="X295" i="38"/>
  <c r="T494" i="38"/>
  <c r="O153" i="38"/>
  <c r="P518" i="38"/>
  <c r="P418" i="38"/>
  <c r="U39" i="38"/>
  <c r="Q461" i="38"/>
  <c r="O288" i="38"/>
  <c r="W250" i="38"/>
  <c r="V41" i="38"/>
  <c r="U279" i="38"/>
  <c r="U503" i="38"/>
  <c r="N28" i="38"/>
  <c r="R495" i="38"/>
  <c r="S154" i="38"/>
  <c r="V289" i="38"/>
  <c r="O522" i="38"/>
  <c r="T325" i="38"/>
  <c r="N75" i="38"/>
  <c r="Q23" i="38"/>
  <c r="X189" i="38"/>
  <c r="V392" i="38"/>
  <c r="P513" i="38"/>
  <c r="S445" i="38"/>
  <c r="W239" i="38"/>
  <c r="S293" i="38"/>
  <c r="P456" i="38"/>
  <c r="K170" i="38"/>
  <c r="L405" i="38"/>
  <c r="M447" i="38"/>
  <c r="N559" i="38"/>
  <c r="N376" i="38"/>
  <c r="Q44" i="38"/>
  <c r="O217" i="38"/>
  <c r="N26" i="38"/>
  <c r="Q66" i="38"/>
  <c r="L105" i="38"/>
  <c r="V514" i="38"/>
  <c r="N495" i="38"/>
  <c r="P339" i="38"/>
  <c r="P332" i="38"/>
  <c r="N322" i="38"/>
  <c r="Q233" i="38"/>
  <c r="L180" i="38"/>
  <c r="O239" i="38"/>
  <c r="Q166" i="38"/>
  <c r="T458" i="38"/>
  <c r="K162" i="38"/>
  <c r="R198" i="38"/>
  <c r="N188" i="38"/>
  <c r="O155" i="38"/>
  <c r="M449" i="38"/>
  <c r="N281" i="38"/>
  <c r="Q189" i="38"/>
  <c r="S51" i="38"/>
  <c r="V22" i="38"/>
  <c r="Q377" i="38"/>
  <c r="W520" i="38"/>
  <c r="O100" i="38"/>
  <c r="K410" i="38"/>
  <c r="X381" i="38"/>
  <c r="M276" i="38"/>
  <c r="W88" i="38"/>
  <c r="X336" i="38"/>
  <c r="K471" i="38"/>
  <c r="U161" i="38"/>
  <c r="M183" i="38"/>
  <c r="R395" i="38"/>
  <c r="V451" i="38"/>
  <c r="S71" i="38"/>
  <c r="X173" i="38"/>
  <c r="K372" i="38"/>
  <c r="N352" i="38"/>
  <c r="S152" i="38"/>
  <c r="U295" i="38"/>
  <c r="S64" i="38"/>
  <c r="T30" i="38"/>
  <c r="V382" i="38"/>
  <c r="W248" i="38"/>
  <c r="L62" i="38"/>
  <c r="P512" i="38"/>
  <c r="P85" i="38"/>
  <c r="V259" i="38"/>
  <c r="O410" i="38"/>
  <c r="P417" i="38"/>
  <c r="W43" i="38"/>
  <c r="M298" i="38"/>
  <c r="K142" i="38"/>
  <c r="S128" i="38"/>
  <c r="S475" i="38"/>
  <c r="K538" i="38"/>
  <c r="N370" i="38"/>
  <c r="U198" i="38"/>
  <c r="O544" i="38"/>
  <c r="S444" i="38"/>
  <c r="Q30" i="38"/>
  <c r="O131" i="38"/>
  <c r="K362" i="38"/>
  <c r="L373" i="38"/>
  <c r="M22" i="38"/>
  <c r="K101" i="38"/>
  <c r="X178" i="38"/>
  <c r="U443" i="38"/>
  <c r="Q155" i="38"/>
  <c r="V325" i="38"/>
  <c r="W181" i="38"/>
  <c r="L487" i="38"/>
  <c r="X385" i="38"/>
  <c r="Q105" i="38"/>
  <c r="K213" i="38"/>
  <c r="V331" i="38"/>
  <c r="S194" i="38"/>
  <c r="L32" i="38"/>
  <c r="L492" i="38"/>
  <c r="S56" i="38"/>
  <c r="K67" i="38"/>
  <c r="Q403" i="38"/>
  <c r="P361" i="38"/>
  <c r="S331" i="38"/>
  <c r="V269" i="38"/>
  <c r="U40" i="38"/>
  <c r="O289" i="38"/>
  <c r="K282" i="38"/>
  <c r="S177" i="38"/>
  <c r="M357" i="38"/>
  <c r="R76" i="38"/>
  <c r="S87" i="38"/>
  <c r="S421" i="38"/>
  <c r="L439" i="38"/>
  <c r="W152" i="38"/>
  <c r="S564" i="38"/>
  <c r="V341" i="38"/>
  <c r="M484" i="38"/>
  <c r="K175" i="38"/>
  <c r="N396" i="38"/>
  <c r="M435" i="38"/>
  <c r="T58" i="38"/>
  <c r="R157" i="38"/>
  <c r="P444" i="38"/>
  <c r="X475" i="38"/>
  <c r="X151" i="38"/>
  <c r="P176" i="38"/>
  <c r="U512" i="38"/>
  <c r="S351" i="38"/>
  <c r="O80" i="38"/>
  <c r="L242" i="38"/>
  <c r="T70" i="38"/>
  <c r="N240" i="38"/>
  <c r="T350" i="38"/>
  <c r="T356" i="38"/>
  <c r="R211" i="38"/>
  <c r="T295" i="38"/>
  <c r="T24" i="38"/>
  <c r="R129" i="38"/>
  <c r="W557" i="38"/>
  <c r="N226" i="38"/>
  <c r="L362" i="38"/>
  <c r="V559" i="38"/>
  <c r="Q350" i="38"/>
  <c r="P202" i="38"/>
  <c r="U558" i="38"/>
  <c r="W127" i="38"/>
  <c r="S344" i="38"/>
  <c r="U281" i="38"/>
  <c r="N406" i="38"/>
  <c r="O69" i="38"/>
  <c r="L128" i="38"/>
  <c r="V308" i="38"/>
  <c r="K395" i="38"/>
  <c r="X117" i="38"/>
  <c r="W404" i="38"/>
  <c r="Q469" i="38"/>
  <c r="W507" i="38"/>
  <c r="R431" i="38"/>
  <c r="T408" i="38"/>
  <c r="V549" i="38"/>
  <c r="U292" i="38"/>
  <c r="V291" i="38"/>
  <c r="S340" i="38"/>
  <c r="X356" i="38"/>
  <c r="M103" i="38"/>
  <c r="P553" i="38"/>
  <c r="S197" i="38"/>
  <c r="O144" i="38"/>
  <c r="T529" i="38"/>
  <c r="P492" i="38"/>
  <c r="Q531" i="38"/>
  <c r="T479" i="38"/>
  <c r="M159" i="38"/>
  <c r="S381" i="38"/>
  <c r="X242" i="38"/>
  <c r="O210" i="38"/>
  <c r="S55" i="38"/>
  <c r="U241" i="38"/>
  <c r="W91" i="38"/>
  <c r="N334" i="38"/>
  <c r="V174" i="38"/>
  <c r="R156" i="38"/>
  <c r="K463" i="38"/>
  <c r="M185" i="38"/>
  <c r="Q341" i="38"/>
  <c r="U263" i="38"/>
  <c r="O349" i="38"/>
  <c r="K350" i="38"/>
  <c r="Q49" i="38"/>
  <c r="V263" i="38"/>
  <c r="U339" i="38"/>
  <c r="M186" i="38"/>
  <c r="X121" i="38"/>
  <c r="M258" i="38"/>
  <c r="U73" i="38"/>
  <c r="M117" i="38"/>
  <c r="K424" i="38"/>
  <c r="P24" i="38"/>
  <c r="S249" i="38"/>
  <c r="S360" i="38"/>
  <c r="Q314" i="38"/>
  <c r="X99" i="38"/>
  <c r="L286" i="38"/>
  <c r="S372" i="38"/>
  <c r="Q45" i="38"/>
  <c r="W73" i="38"/>
  <c r="L71" i="38"/>
  <c r="U276" i="38"/>
  <c r="V491" i="38"/>
  <c r="Q438" i="38"/>
  <c r="T419" i="38"/>
  <c r="P287" i="38"/>
  <c r="R51" i="38"/>
  <c r="W422" i="38"/>
  <c r="P240" i="38"/>
  <c r="P321" i="38"/>
  <c r="X24" i="38"/>
  <c r="R531" i="38"/>
  <c r="W170" i="38"/>
  <c r="W186" i="38"/>
  <c r="P508" i="38"/>
  <c r="P336" i="38"/>
  <c r="L402" i="38"/>
  <c r="U518" i="38"/>
  <c r="S77" i="38"/>
  <c r="P136" i="38"/>
  <c r="X392" i="38"/>
  <c r="O152" i="38"/>
  <c r="K37" i="38"/>
  <c r="K166" i="38"/>
  <c r="M205" i="38"/>
  <c r="O206" i="38"/>
  <c r="S387" i="38"/>
  <c r="O98" i="38"/>
  <c r="R344" i="38"/>
  <c r="O132" i="38"/>
  <c r="P370" i="38"/>
  <c r="U172" i="38"/>
  <c r="V225" i="38"/>
  <c r="K364" i="38"/>
  <c r="V473" i="38"/>
  <c r="W517" i="38"/>
  <c r="L152" i="38"/>
  <c r="O183" i="38"/>
  <c r="V364" i="38"/>
  <c r="R479" i="38"/>
  <c r="Q218" i="38"/>
  <c r="R511" i="38"/>
  <c r="M111" i="38"/>
  <c r="T220" i="38"/>
  <c r="M70" i="38"/>
  <c r="Q229" i="38"/>
  <c r="S292" i="38"/>
  <c r="S338" i="38"/>
  <c r="X444" i="38"/>
  <c r="Q40" i="38"/>
  <c r="N444" i="38"/>
  <c r="W551" i="38"/>
  <c r="M42" i="38"/>
  <c r="K64" i="38"/>
  <c r="K153" i="38"/>
  <c r="Q100" i="38"/>
  <c r="M225" i="38"/>
  <c r="S441" i="38"/>
  <c r="U183" i="38"/>
  <c r="V294" i="38"/>
  <c r="K339" i="38"/>
  <c r="S169" i="38"/>
  <c r="U230" i="38"/>
  <c r="L473" i="38"/>
  <c r="W159" i="38"/>
  <c r="O23" i="38"/>
  <c r="W406" i="38"/>
  <c r="M182" i="38"/>
  <c r="S136" i="38"/>
  <c r="U100" i="38"/>
  <c r="R88" i="38"/>
  <c r="P117" i="38"/>
  <c r="X186" i="38"/>
  <c r="V522" i="38"/>
  <c r="T543" i="38"/>
  <c r="O138" i="38"/>
  <c r="T483" i="38"/>
  <c r="X155" i="38"/>
  <c r="T555" i="38"/>
  <c r="T16" i="38"/>
  <c r="X516" i="38"/>
  <c r="N93" i="38"/>
  <c r="V283" i="38"/>
  <c r="U70" i="38"/>
  <c r="O472" i="38"/>
  <c r="K92" i="38"/>
  <c r="V20" i="38"/>
  <c r="X353" i="38"/>
  <c r="O373" i="38"/>
  <c r="R110" i="38"/>
  <c r="T234" i="38"/>
  <c r="R554" i="38"/>
  <c r="K483" i="38"/>
  <c r="U546" i="38"/>
  <c r="K264" i="38"/>
  <c r="T430" i="38"/>
  <c r="T402" i="38"/>
  <c r="O146" i="38"/>
  <c r="M206" i="38"/>
  <c r="N153" i="38"/>
  <c r="S308" i="38"/>
  <c r="N296" i="38"/>
  <c r="N395" i="38"/>
  <c r="K194" i="38"/>
  <c r="K472" i="38"/>
  <c r="W255" i="38"/>
  <c r="R201" i="38"/>
  <c r="N46" i="38"/>
  <c r="T141" i="38"/>
  <c r="U544" i="38"/>
  <c r="X88" i="38"/>
  <c r="W396" i="38"/>
  <c r="U80" i="38"/>
  <c r="L553" i="38"/>
  <c r="X17" i="38"/>
  <c r="Q431" i="38"/>
  <c r="S339" i="38"/>
  <c r="N229" i="38"/>
  <c r="L36" i="38"/>
  <c r="T59" i="38"/>
  <c r="Q128" i="38"/>
  <c r="W435" i="38"/>
  <c r="P374" i="38"/>
  <c r="N531" i="38"/>
  <c r="O437" i="38"/>
  <c r="Q305" i="38"/>
  <c r="S231" i="38"/>
  <c r="R363" i="38"/>
  <c r="P242" i="38"/>
  <c r="T85" i="38"/>
  <c r="R513" i="38"/>
  <c r="P341" i="38"/>
  <c r="O405" i="38"/>
  <c r="W284" i="38"/>
  <c r="R482" i="38"/>
  <c r="R565" i="38"/>
  <c r="K197" i="38"/>
  <c r="X289" i="38"/>
  <c r="O368" i="38"/>
  <c r="X104" i="38"/>
  <c r="T317" i="38"/>
  <c r="V425" i="38"/>
  <c r="R245" i="38"/>
  <c r="K443" i="38"/>
  <c r="L302" i="38"/>
  <c r="S204" i="38"/>
  <c r="R292" i="38"/>
  <c r="L326" i="38"/>
  <c r="S273" i="38"/>
  <c r="O122" i="38"/>
  <c r="L395" i="38"/>
  <c r="L364" i="38"/>
  <c r="O549" i="38"/>
  <c r="S91" i="38"/>
  <c r="T277" i="38"/>
  <c r="K274" i="38"/>
  <c r="P135" i="38"/>
  <c r="S453" i="38"/>
  <c r="U17" i="38"/>
  <c r="T105" i="38"/>
  <c r="K344" i="38"/>
  <c r="S156" i="38"/>
  <c r="Q316" i="38"/>
  <c r="O307" i="38"/>
  <c r="U425" i="38"/>
  <c r="N519" i="38"/>
  <c r="R256" i="38"/>
  <c r="L353" i="38"/>
  <c r="V558" i="38"/>
  <c r="N420" i="38"/>
  <c r="W521" i="38"/>
  <c r="T195" i="38"/>
  <c r="U51" i="38"/>
  <c r="S198" i="38"/>
  <c r="R387" i="38"/>
  <c r="N512" i="38"/>
  <c r="N336" i="38"/>
  <c r="O465" i="38"/>
  <c r="Q533" i="38"/>
  <c r="V380" i="38"/>
  <c r="Q21" i="38"/>
  <c r="W178" i="38"/>
  <c r="R360" i="38"/>
  <c r="V181" i="38"/>
  <c r="W219" i="38"/>
  <c r="O379" i="38"/>
  <c r="R372" i="38"/>
  <c r="P450" i="38"/>
  <c r="Q146" i="38"/>
  <c r="L554" i="38"/>
  <c r="P420" i="38"/>
  <c r="R181" i="38"/>
  <c r="S525" i="38"/>
  <c r="N562" i="38"/>
  <c r="Q141" i="38"/>
  <c r="W103" i="38"/>
  <c r="X303" i="38"/>
  <c r="U314" i="38"/>
  <c r="X216" i="38"/>
  <c r="K195" i="38"/>
  <c r="R264" i="38"/>
  <c r="W357" i="38"/>
  <c r="S337" i="38"/>
  <c r="X231" i="38"/>
  <c r="X422" i="38"/>
  <c r="V114" i="38"/>
  <c r="V178" i="38"/>
  <c r="R120" i="38"/>
  <c r="T347" i="38"/>
  <c r="T545" i="38"/>
  <c r="W263" i="38"/>
  <c r="W374" i="38"/>
  <c r="X440" i="38"/>
  <c r="N128" i="38"/>
  <c r="R229" i="38"/>
  <c r="Q116" i="38"/>
  <c r="P82" i="38"/>
  <c r="S458" i="38"/>
  <c r="X131" i="38"/>
  <c r="X409" i="38"/>
  <c r="Q276" i="38"/>
  <c r="L103" i="38"/>
  <c r="V553" i="38"/>
  <c r="W184" i="38"/>
  <c r="W309" i="38"/>
  <c r="P95" i="38"/>
  <c r="N247" i="38"/>
  <c r="O448" i="38"/>
  <c r="S479" i="38"/>
  <c r="S196" i="38"/>
  <c r="R183" i="38"/>
  <c r="U336" i="38"/>
  <c r="O209" i="38"/>
  <c r="R295" i="38"/>
  <c r="L79" i="38"/>
  <c r="Q545" i="38"/>
  <c r="K62" i="38"/>
  <c r="Q322" i="38"/>
  <c r="X68" i="38"/>
  <c r="R449" i="38"/>
  <c r="N277" i="38"/>
  <c r="R74" i="38"/>
  <c r="N377" i="38"/>
  <c r="W211" i="38"/>
  <c r="L333" i="38"/>
  <c r="M333" i="38"/>
  <c r="U57" i="38"/>
  <c r="K324" i="38"/>
  <c r="K317" i="38"/>
  <c r="T263" i="38"/>
  <c r="M161" i="38"/>
  <c r="V463" i="38"/>
  <c r="Q365" i="38"/>
  <c r="M69" i="38"/>
  <c r="Q309" i="38"/>
  <c r="T279" i="38"/>
  <c r="V43" i="38"/>
  <c r="P303" i="38"/>
  <c r="X339" i="38"/>
  <c r="X251" i="38"/>
  <c r="P476" i="38"/>
  <c r="S53" i="38"/>
  <c r="X143" i="38"/>
  <c r="M194" i="38"/>
  <c r="N364" i="38"/>
  <c r="O353" i="38"/>
  <c r="N367" i="38"/>
  <c r="X512" i="38"/>
  <c r="Q298" i="38"/>
  <c r="U266" i="38"/>
  <c r="S411" i="38"/>
  <c r="P481" i="38"/>
  <c r="L388" i="38"/>
  <c r="R278" i="38"/>
  <c r="V470" i="38"/>
  <c r="X113" i="38"/>
  <c r="S110" i="38"/>
  <c r="W463" i="38"/>
  <c r="O330" i="38"/>
  <c r="N217" i="38"/>
  <c r="P521" i="38"/>
  <c r="X421" i="38"/>
  <c r="W132" i="38"/>
  <c r="S35" i="38"/>
  <c r="U91" i="38"/>
  <c r="W131" i="38"/>
  <c r="T144" i="38"/>
  <c r="M487" i="38"/>
  <c r="Q112" i="38"/>
  <c r="L202" i="38"/>
  <c r="W388" i="38"/>
  <c r="Q111" i="38"/>
  <c r="K400" i="38"/>
  <c r="M336" i="38"/>
  <c r="M299" i="38"/>
  <c r="Q129" i="38"/>
  <c r="W65" i="38"/>
  <c r="Q120" i="38"/>
  <c r="P298" i="38"/>
  <c r="L310" i="38"/>
  <c r="S366" i="38"/>
  <c r="P256" i="38"/>
  <c r="S139" i="38"/>
  <c r="X565" i="38"/>
  <c r="U253" i="38"/>
  <c r="W123" i="38"/>
  <c r="N515" i="38"/>
  <c r="T157" i="38"/>
  <c r="M480" i="38"/>
  <c r="X301" i="38"/>
  <c r="V68" i="38"/>
  <c r="P55" i="38"/>
  <c r="U315" i="38"/>
  <c r="V202" i="38"/>
  <c r="L162" i="38"/>
  <c r="W197" i="38"/>
  <c r="X169" i="38"/>
  <c r="V431" i="38"/>
  <c r="X256" i="38"/>
  <c r="O259" i="38"/>
  <c r="T280" i="38"/>
  <c r="X77" i="38"/>
  <c r="S436" i="38"/>
  <c r="P410" i="38"/>
  <c r="X481" i="38"/>
  <c r="Q324" i="38"/>
  <c r="R121" i="38"/>
  <c r="L551" i="38"/>
  <c r="L109" i="38"/>
  <c r="M270" i="38"/>
  <c r="X51" i="38"/>
  <c r="X410" i="38"/>
  <c r="R491" i="38"/>
  <c r="S187" i="38"/>
  <c r="L114" i="38"/>
  <c r="L277" i="38"/>
  <c r="V332" i="38"/>
  <c r="T160" i="38"/>
  <c r="P529" i="38"/>
  <c r="M314" i="38"/>
  <c r="U288" i="38"/>
  <c r="K140" i="38"/>
  <c r="W294" i="38"/>
  <c r="X229" i="38"/>
  <c r="M494" i="38"/>
  <c r="N304" i="38"/>
  <c r="M109" i="38"/>
  <c r="S342" i="38"/>
  <c r="S456" i="38"/>
  <c r="N315" i="38"/>
  <c r="K28" i="38"/>
  <c r="K227" i="38"/>
  <c r="M139" i="38"/>
  <c r="M102" i="38"/>
  <c r="P258" i="38"/>
  <c r="T520" i="38"/>
  <c r="O496" i="38"/>
  <c r="L336" i="38"/>
  <c r="R472" i="38"/>
  <c r="T442" i="38"/>
  <c r="O216" i="38"/>
  <c r="K414" i="38"/>
  <c r="R20" i="38"/>
  <c r="W552" i="38"/>
  <c r="W318" i="38"/>
  <c r="V54" i="38"/>
  <c r="N204" i="38"/>
  <c r="K145" i="38"/>
  <c r="L447" i="38"/>
  <c r="T496" i="38"/>
  <c r="K516" i="38"/>
  <c r="P437" i="38"/>
  <c r="K537" i="38"/>
  <c r="X135" i="38"/>
  <c r="R540" i="38"/>
  <c r="T86" i="38"/>
  <c r="Q20" i="38"/>
  <c r="U180" i="38"/>
  <c r="S135" i="38"/>
  <c r="K355" i="38"/>
  <c r="X519" i="38"/>
  <c r="Q72" i="38"/>
  <c r="O136" i="38"/>
  <c r="W226" i="38"/>
  <c r="P75" i="38"/>
  <c r="N516" i="38"/>
  <c r="V535" i="38"/>
  <c r="K18" i="38"/>
  <c r="S232" i="38"/>
  <c r="L366" i="38"/>
  <c r="R365" i="38"/>
  <c r="T308" i="38"/>
  <c r="L512" i="38"/>
  <c r="O247" i="38"/>
  <c r="Q522" i="38"/>
  <c r="W425" i="38"/>
  <c r="V367" i="38"/>
  <c r="R23" i="38"/>
  <c r="T451" i="38"/>
  <c r="O447" i="38"/>
  <c r="Q343" i="38"/>
  <c r="Q263" i="38"/>
  <c r="M491" i="38"/>
  <c r="N555" i="38"/>
  <c r="P20" i="38"/>
  <c r="U136" i="38"/>
  <c r="X264" i="38"/>
  <c r="W109" i="38"/>
  <c r="R280" i="38"/>
  <c r="W100" i="38"/>
  <c r="T201" i="38"/>
  <c r="V435" i="38"/>
  <c r="X254" i="38"/>
  <c r="W63" i="38"/>
  <c r="P429" i="38"/>
  <c r="P252" i="38"/>
  <c r="T123" i="38"/>
  <c r="V57" i="38"/>
  <c r="W289" i="38"/>
  <c r="N434" i="38"/>
  <c r="X280" i="38"/>
  <c r="W325" i="38"/>
  <c r="O423" i="38"/>
  <c r="P545" i="38"/>
  <c r="S461" i="38"/>
  <c r="N274" i="38"/>
  <c r="S413" i="38"/>
  <c r="W462" i="38"/>
  <c r="K358" i="38"/>
  <c r="L462" i="38"/>
  <c r="O295" i="38"/>
  <c r="M209" i="38"/>
  <c r="R160" i="38"/>
  <c r="S470" i="38"/>
  <c r="Q458" i="38"/>
  <c r="W533" i="38"/>
  <c r="K431" i="38"/>
  <c r="X184" i="38"/>
  <c r="V306" i="38"/>
  <c r="W70" i="38"/>
  <c r="M434" i="38"/>
  <c r="M180" i="38"/>
  <c r="M400" i="38"/>
  <c r="S362" i="38"/>
  <c r="L88" i="38"/>
  <c r="X101" i="38"/>
  <c r="X494" i="38"/>
  <c r="S341" i="38"/>
  <c r="T511" i="38"/>
  <c r="W176" i="38"/>
  <c r="S121" i="38"/>
  <c r="V25" i="38"/>
  <c r="W168" i="38"/>
  <c r="M130" i="38"/>
  <c r="V15" i="38"/>
  <c r="M280" i="38"/>
  <c r="T87" i="38"/>
  <c r="S374" i="38"/>
  <c r="L505" i="38"/>
  <c r="T211" i="38"/>
  <c r="Q117" i="38"/>
  <c r="X536" i="38"/>
  <c r="P170" i="38"/>
  <c r="X126" i="38"/>
  <c r="L496" i="38"/>
  <c r="T61" i="38"/>
  <c r="N117" i="38"/>
  <c r="K540" i="38"/>
  <c r="V523" i="38"/>
  <c r="R445" i="38"/>
  <c r="R178" i="38"/>
  <c r="U337" i="38"/>
  <c r="R209" i="38"/>
  <c r="L110" i="38"/>
  <c r="P413" i="38"/>
  <c r="R220" i="38"/>
  <c r="K374" i="38"/>
  <c r="S447" i="38"/>
  <c r="T421" i="38"/>
  <c r="U547" i="38"/>
  <c r="Q246" i="38"/>
  <c r="W361" i="38"/>
  <c r="O60" i="38"/>
  <c r="Q110" i="38"/>
  <c r="M18" i="38"/>
  <c r="K440" i="38"/>
  <c r="L471" i="38"/>
  <c r="P396" i="38"/>
  <c r="N311" i="38"/>
  <c r="V140" i="38"/>
  <c r="L424" i="38"/>
  <c r="T213" i="38"/>
  <c r="P302" i="38"/>
  <c r="R457" i="38"/>
  <c r="R15" i="38"/>
  <c r="P470" i="38"/>
  <c r="K55" i="38"/>
  <c r="O381" i="38"/>
  <c r="U536" i="38"/>
  <c r="X36" i="38"/>
  <c r="U552" i="38"/>
  <c r="L415" i="38"/>
  <c r="K54" i="38"/>
  <c r="L344" i="38"/>
  <c r="W290" i="38"/>
  <c r="X140" i="38"/>
  <c r="R140" i="38"/>
  <c r="X525" i="38"/>
  <c r="R109" i="38"/>
  <c r="U204" i="38"/>
  <c r="L319" i="38"/>
  <c r="N401" i="38"/>
  <c r="L129" i="38"/>
  <c r="Q257" i="38"/>
  <c r="V250" i="38"/>
  <c r="V309" i="38"/>
  <c r="N316" i="38"/>
  <c r="S17" i="38"/>
  <c r="N480" i="38"/>
  <c r="P316" i="38"/>
  <c r="S228" i="38"/>
  <c r="O34" i="38"/>
  <c r="P129" i="38"/>
  <c r="W154" i="38"/>
  <c r="M415" i="38"/>
  <c r="P132" i="38"/>
  <c r="O523" i="38"/>
  <c r="R353" i="38"/>
  <c r="T271" i="38"/>
  <c r="N237" i="38"/>
  <c r="L347" i="38"/>
  <c r="U419" i="38"/>
  <c r="N418" i="38"/>
  <c r="T513" i="38"/>
  <c r="Q321" i="38"/>
  <c r="R416" i="38"/>
  <c r="V370" i="38"/>
  <c r="X466" i="38"/>
  <c r="W343" i="38"/>
  <c r="V292" i="38"/>
  <c r="S409" i="38"/>
  <c r="P109" i="38"/>
  <c r="X321" i="38"/>
  <c r="L437" i="38"/>
  <c r="Q127" i="38"/>
  <c r="P442" i="38"/>
  <c r="O453" i="38"/>
  <c r="R311" i="38"/>
  <c r="L289" i="38"/>
  <c r="U259" i="38"/>
  <c r="T355" i="38"/>
  <c r="S407" i="38"/>
  <c r="M296" i="38"/>
  <c r="U187" i="38"/>
  <c r="X272" i="38"/>
  <c r="U123" i="38"/>
  <c r="T232" i="38"/>
  <c r="U217" i="38"/>
  <c r="Q417" i="38"/>
  <c r="K547" i="38"/>
  <c r="W251" i="38"/>
  <c r="X65" i="38"/>
  <c r="K297" i="38"/>
  <c r="T196" i="38"/>
  <c r="T218" i="38"/>
  <c r="V124" i="38"/>
  <c r="V166" i="38"/>
  <c r="R189" i="38"/>
  <c r="N363" i="38"/>
  <c r="V126" i="38"/>
  <c r="X463" i="38"/>
  <c r="Q342" i="38"/>
  <c r="Q58" i="38"/>
  <c r="V426" i="38"/>
  <c r="P100" i="38"/>
  <c r="K310" i="38"/>
  <c r="R429" i="38"/>
  <c r="L432" i="38"/>
  <c r="N410" i="38"/>
  <c r="R440" i="38"/>
  <c r="Q537" i="38"/>
  <c r="R238" i="38"/>
  <c r="P128" i="38"/>
  <c r="U75" i="38"/>
  <c r="W348" i="38"/>
  <c r="W379" i="38"/>
  <c r="T320" i="38"/>
  <c r="M63" i="38"/>
  <c r="O482" i="38"/>
  <c r="R111" i="38"/>
  <c r="N465" i="38"/>
  <c r="U523" i="38"/>
  <c r="R443" i="38"/>
  <c r="T35" i="38"/>
  <c r="S378" i="38"/>
  <c r="Q410" i="38"/>
  <c r="M238" i="38"/>
  <c r="K255" i="38"/>
  <c r="O202" i="38"/>
  <c r="P17" i="38"/>
  <c r="R534" i="38"/>
  <c r="K63" i="38"/>
  <c r="V262" i="38"/>
  <c r="O25" i="38"/>
  <c r="R126" i="38"/>
  <c r="K523" i="38"/>
  <c r="O104" i="38"/>
  <c r="P471" i="38"/>
  <c r="S306" i="38"/>
  <c r="X351" i="38"/>
  <c r="O184" i="38"/>
  <c r="L61" i="38"/>
  <c r="T474" i="38"/>
  <c r="K309" i="38"/>
  <c r="M495" i="38"/>
  <c r="R33" i="38"/>
  <c r="P74" i="38"/>
  <c r="Q91" i="38"/>
  <c r="V562" i="38"/>
  <c r="N19" i="38"/>
  <c r="K409" i="38"/>
  <c r="Q497" i="38"/>
  <c r="P263" i="38"/>
  <c r="K396" i="38"/>
  <c r="Q421" i="38"/>
  <c r="S291" i="38"/>
  <c r="K73" i="38"/>
  <c r="O557" i="38"/>
  <c r="V212" i="38"/>
  <c r="S496" i="38"/>
  <c r="P153" i="38"/>
  <c r="X59" i="38"/>
  <c r="X124" i="38"/>
  <c r="O101" i="38"/>
  <c r="V87" i="38"/>
  <c r="T333" i="38"/>
  <c r="P239" i="38"/>
  <c r="T177" i="38"/>
  <c r="U478" i="38"/>
  <c r="R381" i="38"/>
  <c r="R294" i="38"/>
  <c r="R114" i="38"/>
  <c r="O408" i="38"/>
  <c r="P285" i="38"/>
  <c r="M193" i="38"/>
  <c r="K281" i="38"/>
  <c r="S246" i="38"/>
  <c r="V226" i="38"/>
  <c r="O356" i="38"/>
  <c r="Q360" i="38"/>
  <c r="U373" i="38"/>
  <c r="Q283" i="38"/>
  <c r="L23" i="38"/>
  <c r="X26" i="38"/>
  <c r="O539" i="38"/>
  <c r="U493" i="38"/>
  <c r="K241" i="38"/>
  <c r="N536" i="38"/>
  <c r="W40" i="38"/>
  <c r="T549" i="38"/>
  <c r="V117" i="38"/>
  <c r="V238" i="38"/>
  <c r="S266" i="38"/>
  <c r="T19" i="38"/>
  <c r="R112" i="38"/>
  <c r="M250" i="38"/>
  <c r="K280" i="38"/>
  <c r="K272" i="38"/>
  <c r="R205" i="38"/>
  <c r="M565" i="38"/>
  <c r="P497" i="38"/>
  <c r="V281" i="38"/>
  <c r="T158" i="38"/>
  <c r="L435" i="38"/>
  <c r="P171" i="38"/>
  <c r="R426" i="38"/>
  <c r="N121" i="38"/>
  <c r="T321" i="38"/>
  <c r="T477" i="38"/>
  <c r="X535" i="38"/>
  <c r="W518" i="38"/>
  <c r="N38" i="38"/>
  <c r="K257" i="38"/>
  <c r="T482" i="38"/>
  <c r="L218" i="38"/>
  <c r="P488" i="38"/>
  <c r="P307" i="38"/>
  <c r="W229" i="38"/>
  <c r="M201" i="38"/>
  <c r="U218" i="38"/>
  <c r="K91" i="38"/>
  <c r="V198" i="38"/>
  <c r="U186" i="38"/>
  <c r="N521" i="38"/>
  <c r="Q157" i="38"/>
  <c r="Q182" i="38"/>
  <c r="T240" i="38"/>
  <c r="W81" i="38"/>
  <c r="W93" i="38"/>
  <c r="U505" i="38"/>
  <c r="M129" i="38"/>
  <c r="V502" i="38"/>
  <c r="W27" i="38"/>
  <c r="T547" i="38"/>
  <c r="L274" i="38"/>
  <c r="O457" i="38"/>
  <c r="P276" i="38"/>
  <c r="T440" i="38"/>
  <c r="R530" i="38"/>
  <c r="S519" i="38"/>
  <c r="N161" i="38"/>
  <c r="L495" i="38"/>
  <c r="Q297" i="38"/>
  <c r="S484" i="38"/>
  <c r="S250" i="38"/>
  <c r="K343" i="38"/>
  <c r="R39" i="38"/>
  <c r="V336" i="38"/>
  <c r="S394" i="38"/>
  <c r="N286" i="38"/>
  <c r="P92" i="38"/>
  <c r="N211" i="38"/>
  <c r="R339" i="38"/>
  <c r="T289" i="38"/>
  <c r="N285" i="38"/>
  <c r="K307" i="38"/>
  <c r="L382" i="38"/>
  <c r="S94" i="38"/>
  <c r="R366" i="38"/>
  <c r="N307" i="38"/>
  <c r="M448" i="38"/>
  <c r="K156" i="38"/>
  <c r="U386" i="38"/>
  <c r="S531" i="38"/>
  <c r="M342" i="38"/>
  <c r="T304" i="38"/>
  <c r="N349" i="38"/>
  <c r="S42" i="38"/>
  <c r="V42" i="38"/>
  <c r="R279" i="38"/>
  <c r="Q252" i="38"/>
  <c r="V516" i="38"/>
  <c r="W147" i="38"/>
  <c r="M476" i="38"/>
  <c r="K143" i="38"/>
  <c r="X78" i="38"/>
  <c r="R303" i="38"/>
  <c r="R427" i="38"/>
  <c r="K305" i="38"/>
  <c r="R357" i="38"/>
  <c r="R54" i="38"/>
  <c r="U209" i="38"/>
  <c r="T369" i="38"/>
  <c r="W51" i="38"/>
  <c r="O41" i="38"/>
  <c r="X253" i="38"/>
  <c r="M116" i="38"/>
  <c r="P326" i="38"/>
  <c r="R53" i="38"/>
  <c r="L270" i="38"/>
  <c r="P43" i="38"/>
  <c r="V103" i="38"/>
  <c r="R558" i="38"/>
  <c r="M392" i="38"/>
  <c r="N366" i="38"/>
  <c r="O412" i="38"/>
  <c r="M304" i="38"/>
  <c r="Q15" i="38"/>
  <c r="O369" i="38"/>
  <c r="Q333" i="38"/>
  <c r="T407" i="38"/>
  <c r="S449" i="38"/>
  <c r="M137" i="38"/>
  <c r="V101" i="38"/>
  <c r="S323" i="38"/>
  <c r="X270" i="38"/>
  <c r="P204" i="38"/>
  <c r="K438" i="38"/>
  <c r="M387" i="38"/>
  <c r="O483" i="38"/>
  <c r="T425" i="38"/>
  <c r="V17" i="38"/>
  <c r="S205" i="38"/>
  <c r="W322" i="38"/>
  <c r="U515" i="38"/>
  <c r="T335" i="38"/>
  <c r="V185" i="38"/>
  <c r="S529" i="38"/>
  <c r="O357" i="38"/>
  <c r="K60" i="38"/>
  <c r="K432" i="38"/>
  <c r="P558" i="38"/>
  <c r="N299" i="38"/>
  <c r="K366" i="38"/>
  <c r="X39" i="38"/>
  <c r="V94" i="38"/>
  <c r="Q323" i="38"/>
  <c r="M437" i="38"/>
  <c r="V554" i="38"/>
  <c r="L533" i="38"/>
  <c r="P347" i="38"/>
  <c r="Q175" i="38"/>
  <c r="X550" i="38"/>
  <c r="V74" i="38"/>
  <c r="Q295" i="38"/>
  <c r="U15" i="38"/>
  <c r="M104" i="38"/>
  <c r="T535" i="38"/>
  <c r="N35" i="38"/>
  <c r="R206" i="38"/>
  <c r="R354" i="38"/>
  <c r="S269" i="38"/>
  <c r="V344" i="38"/>
  <c r="T180" i="38"/>
  <c r="M162" i="38"/>
  <c r="W446" i="38"/>
  <c r="M245" i="38"/>
  <c r="P152" i="38"/>
  <c r="M202" i="38"/>
  <c r="R148" i="38"/>
  <c r="M156" i="38"/>
  <c r="O395" i="38"/>
  <c r="P72" i="38"/>
  <c r="S469" i="38"/>
  <c r="T101" i="38"/>
  <c r="V458" i="38"/>
  <c r="R537" i="38"/>
  <c r="W376" i="38"/>
  <c r="P179" i="38"/>
  <c r="L124" i="38"/>
  <c r="T166" i="38"/>
  <c r="T540" i="38"/>
  <c r="Q453" i="38"/>
  <c r="T357" i="38"/>
  <c r="Q201" i="38"/>
  <c r="V539" i="38"/>
  <c r="T469" i="38"/>
  <c r="V175" i="38"/>
  <c r="S271" i="38"/>
  <c r="S536" i="38"/>
  <c r="T429" i="38"/>
  <c r="O248" i="38"/>
  <c r="P360" i="38"/>
  <c r="V405" i="38"/>
  <c r="W60" i="38"/>
  <c r="P380" i="38"/>
  <c r="L100" i="38"/>
  <c r="V318" i="38"/>
  <c r="V418" i="38"/>
  <c r="U446" i="38"/>
  <c r="O352" i="38"/>
  <c r="V448" i="38"/>
  <c r="V335" i="38"/>
  <c r="P250" i="38"/>
  <c r="M187" i="38"/>
  <c r="P93" i="38"/>
  <c r="T227" i="38"/>
  <c r="R44" i="38"/>
  <c r="T303" i="38"/>
  <c r="N173" i="38"/>
  <c r="K291" i="38"/>
  <c r="P465" i="38"/>
  <c r="P295" i="38"/>
  <c r="K258" i="38"/>
  <c r="U310" i="38"/>
  <c r="R68" i="38"/>
  <c r="S182" i="38"/>
  <c r="T376" i="38"/>
  <c r="K478" i="38"/>
  <c r="S533" i="38"/>
  <c r="U213" i="38"/>
  <c r="L288" i="38"/>
  <c r="T124" i="38"/>
  <c r="U306" i="38"/>
  <c r="P64" i="38"/>
  <c r="U194" i="38"/>
  <c r="V105" i="38"/>
  <c r="P103" i="38"/>
  <c r="S416" i="38"/>
  <c r="R506" i="38"/>
  <c r="L564" i="38"/>
  <c r="M481" i="38"/>
  <c r="Q391" i="38"/>
  <c r="P288" i="38"/>
  <c r="U418" i="38"/>
  <c r="N403" i="38"/>
  <c r="U325" i="38"/>
  <c r="T502" i="38"/>
  <c r="T319" i="38"/>
  <c r="Q444" i="38"/>
  <c r="U322" i="38"/>
  <c r="Q331" i="38"/>
  <c r="M458" i="38"/>
  <c r="M80" i="38"/>
  <c r="T152" i="38"/>
  <c r="X247" i="38"/>
  <c r="S404" i="38"/>
  <c r="M158" i="38"/>
  <c r="Q272" i="38"/>
  <c r="W94" i="38"/>
  <c r="M317" i="38"/>
  <c r="V529" i="38"/>
  <c r="X45" i="38"/>
  <c r="V348" i="38"/>
  <c r="X419" i="38"/>
  <c r="X331" i="38"/>
  <c r="W249" i="38"/>
  <c r="U304" i="38"/>
  <c r="O291" i="38"/>
  <c r="N21" i="38"/>
  <c r="P540" i="38"/>
  <c r="R287" i="38"/>
  <c r="P498" i="38"/>
  <c r="V338" i="38"/>
  <c r="P280" i="38"/>
  <c r="U131" i="38"/>
  <c r="O474" i="38"/>
  <c r="T351" i="38"/>
  <c r="L155" i="38"/>
  <c r="M284" i="38"/>
  <c r="V413" i="38"/>
  <c r="N37" i="38"/>
  <c r="L30" i="38"/>
  <c r="O393" i="38"/>
  <c r="K503" i="38"/>
  <c r="P342" i="38"/>
  <c r="R170" i="38"/>
  <c r="N282" i="38"/>
  <c r="Q422" i="38"/>
  <c r="K189" i="38"/>
  <c r="S183" i="38"/>
  <c r="L386" i="38"/>
  <c r="S408" i="38"/>
  <c r="R230" i="38"/>
  <c r="K246" i="38"/>
  <c r="S15" i="38"/>
  <c r="O487" i="38"/>
  <c r="T361" i="38"/>
  <c r="N351" i="38"/>
  <c r="R57" i="38"/>
  <c r="K112" i="38"/>
  <c r="T416" i="38"/>
  <c r="K113" i="38"/>
  <c r="V478" i="38"/>
  <c r="O120" i="38"/>
  <c r="U158" i="38"/>
  <c r="T241" i="38"/>
  <c r="L430" i="38"/>
  <c r="P219" i="38"/>
  <c r="U545" i="38"/>
  <c r="Q159" i="38"/>
  <c r="N331" i="38"/>
  <c r="K249" i="38"/>
  <c r="S30" i="38"/>
  <c r="N549" i="38"/>
  <c r="M68" i="38"/>
  <c r="N162" i="38"/>
  <c r="L334" i="38"/>
  <c r="L213" i="38"/>
  <c r="V317" i="38"/>
  <c r="W525" i="38"/>
  <c r="N310" i="38"/>
  <c r="S21" i="38"/>
  <c r="M79" i="38"/>
  <c r="R498" i="38"/>
  <c r="W209" i="38"/>
  <c r="L137" i="38"/>
  <c r="N36" i="38"/>
  <c r="O556" i="38"/>
  <c r="O196" i="38"/>
  <c r="X53" i="38"/>
  <c r="O394" i="38"/>
  <c r="V71" i="38"/>
  <c r="N481" i="38"/>
  <c r="W279" i="38"/>
  <c r="K515" i="38"/>
  <c r="U440" i="38"/>
  <c r="P496" i="38"/>
  <c r="K377" i="38"/>
  <c r="P402" i="38"/>
  <c r="U163" i="38"/>
  <c r="L219" i="38"/>
  <c r="P356" i="38"/>
  <c r="R349" i="38"/>
  <c r="L85" i="38"/>
  <c r="R393" i="38"/>
  <c r="S298" i="38"/>
  <c r="K326" i="38"/>
  <c r="S290" i="38"/>
  <c r="O254" i="38"/>
  <c r="K161" i="38"/>
  <c r="P79" i="38"/>
  <c r="T36" i="38"/>
  <c r="X153" i="38"/>
  <c r="P21" i="38"/>
  <c r="P213" i="38"/>
  <c r="M502" i="38"/>
  <c r="K242" i="38"/>
  <c r="R276" i="38"/>
  <c r="Q325" i="38"/>
  <c r="T53" i="38"/>
  <c r="T292" i="38"/>
  <c r="T135" i="38"/>
  <c r="X558" i="38"/>
  <c r="L377" i="38"/>
  <c r="X238" i="38"/>
  <c r="P406" i="38"/>
  <c r="W483" i="38"/>
  <c r="T29" i="38"/>
  <c r="W491" i="38"/>
  <c r="L276" i="38"/>
  <c r="W434" i="38"/>
  <c r="O326" i="38"/>
  <c r="T287" i="38"/>
  <c r="S448" i="38"/>
  <c r="S373" i="38"/>
  <c r="O491" i="38"/>
  <c r="K565" i="38"/>
  <c r="M524" i="38"/>
  <c r="W234" i="38"/>
  <c r="O325" i="38"/>
  <c r="V21" i="38"/>
  <c r="P209" i="38"/>
  <c r="N506" i="38"/>
  <c r="R162" i="38"/>
  <c r="M414" i="38"/>
  <c r="P565" i="38"/>
  <c r="U400" i="38"/>
  <c r="P491" i="38"/>
  <c r="L523" i="38"/>
  <c r="S433" i="38"/>
  <c r="V349" i="38"/>
  <c r="K196" i="38"/>
  <c r="L122" i="38"/>
  <c r="X382" i="38"/>
  <c r="X233" i="38"/>
  <c r="U76" i="38"/>
  <c r="P430" i="38"/>
  <c r="T146" i="38"/>
  <c r="U508" i="38"/>
  <c r="P388" i="38"/>
  <c r="V266" i="38"/>
  <c r="T230" i="38"/>
  <c r="Q348" i="38"/>
  <c r="Q65" i="38"/>
  <c r="R187" i="38"/>
  <c r="P369" i="38"/>
  <c r="K380" i="38"/>
  <c r="O276" i="38"/>
  <c r="T293" i="38"/>
  <c r="W307" i="38"/>
  <c r="U396" i="38"/>
  <c r="L546" i="38"/>
  <c r="N540" i="38"/>
  <c r="T128" i="38"/>
  <c r="V442" i="38"/>
  <c r="U74" i="38"/>
  <c r="N20" i="38"/>
  <c r="W375" i="38"/>
  <c r="X515" i="38"/>
  <c r="N249" i="38"/>
  <c r="S287" i="38"/>
  <c r="L359" i="38"/>
  <c r="P563" i="38"/>
  <c r="N57" i="38"/>
  <c r="V288" i="38"/>
  <c r="S120" i="38"/>
  <c r="V368" i="38"/>
  <c r="U254" i="38"/>
  <c r="U299" i="38"/>
  <c r="O234" i="38"/>
  <c r="X359" i="38"/>
  <c r="O17" i="38"/>
  <c r="W534" i="38"/>
  <c r="R343" i="38"/>
  <c r="V272" i="38"/>
  <c r="P333" i="38"/>
  <c r="Q139" i="38"/>
  <c r="S146" i="38"/>
  <c r="N447" i="38"/>
  <c r="L481" i="38"/>
  <c r="V251" i="38"/>
  <c r="V505" i="38"/>
  <c r="U270" i="38"/>
  <c r="S330" i="38"/>
  <c r="T423" i="38"/>
  <c r="S376" i="38"/>
  <c r="S320" i="38"/>
  <c r="M59" i="38"/>
  <c r="X115" i="38"/>
  <c r="K122" i="38"/>
  <c r="U423" i="38"/>
  <c r="Q544" i="38"/>
  <c r="O336" i="38"/>
  <c r="V104" i="38"/>
  <c r="U372" i="38"/>
  <c r="L545" i="38"/>
  <c r="M198" i="38"/>
  <c r="O174" i="38"/>
  <c r="X432" i="38"/>
  <c r="M452" i="38"/>
  <c r="U36" i="38"/>
  <c r="V189" i="38"/>
  <c r="M232" i="38"/>
  <c r="R432" i="38"/>
  <c r="O422" i="38"/>
  <c r="X125" i="38"/>
  <c r="X28" i="38"/>
  <c r="U403" i="38"/>
  <c r="K69" i="38"/>
  <c r="P507" i="38"/>
  <c r="X20" i="38"/>
  <c r="P423" i="38"/>
  <c r="R27" i="38"/>
  <c r="U453" i="38"/>
  <c r="Q494" i="38"/>
  <c r="R308" i="38"/>
  <c r="S410" i="38"/>
  <c r="V354" i="38"/>
  <c r="K498" i="38"/>
  <c r="R159" i="38"/>
  <c r="S105" i="38"/>
  <c r="K434" i="38"/>
  <c r="O511" i="38"/>
  <c r="O105" i="38"/>
  <c r="S465" i="38"/>
  <c r="P140" i="38"/>
  <c r="T270" i="38"/>
  <c r="U356" i="38"/>
  <c r="L59" i="38"/>
  <c r="W405" i="38"/>
  <c r="R437" i="38"/>
  <c r="N348" i="38"/>
  <c r="T217" i="38"/>
  <c r="U251" i="38"/>
  <c r="O77" i="38"/>
  <c r="S100" i="38"/>
  <c r="N216" i="38"/>
  <c r="T418" i="38"/>
  <c r="U488" i="38"/>
  <c r="T125" i="38"/>
  <c r="M403" i="38"/>
  <c r="T281" i="38"/>
  <c r="U303" i="38"/>
  <c r="T334" i="38"/>
  <c r="Q51" i="38"/>
  <c r="L139" i="38"/>
  <c r="V530" i="38"/>
  <c r="P392" i="38"/>
  <c r="P291" i="38"/>
  <c r="M265" i="38"/>
  <c r="L429" i="38"/>
  <c r="W306" i="38"/>
  <c r="Q211" i="38"/>
  <c r="S32" i="38"/>
  <c r="W477" i="38"/>
  <c r="M292" i="38"/>
  <c r="T518" i="38"/>
  <c r="L478" i="38"/>
  <c r="W53" i="38"/>
  <c r="L521" i="38"/>
  <c r="V229" i="38"/>
  <c r="P201" i="38"/>
  <c r="R81" i="38"/>
  <c r="N49" i="38"/>
  <c r="L368" i="38"/>
  <c r="X337" i="38"/>
  <c r="O484" i="38"/>
  <c r="K533" i="38"/>
  <c r="M92" i="38"/>
  <c r="K496" i="38"/>
  <c r="O205" i="38"/>
  <c r="K335" i="38"/>
  <c r="S76" i="38"/>
  <c r="S52" i="38"/>
  <c r="L543" i="38"/>
  <c r="T182" i="38"/>
  <c r="W352" i="38"/>
  <c r="R517" i="38"/>
  <c r="U491" i="38"/>
  <c r="T212" i="38"/>
  <c r="K86" i="38"/>
  <c r="O189" i="38"/>
  <c r="X358" i="38"/>
  <c r="R272" i="38"/>
  <c r="M184" i="38"/>
  <c r="T559" i="38"/>
  <c r="L408" i="38"/>
  <c r="Q470" i="38"/>
  <c r="K462" i="38"/>
  <c r="R421" i="38"/>
  <c r="N270" i="38"/>
  <c r="K511" i="38"/>
  <c r="K518" i="38"/>
  <c r="T249" i="38"/>
  <c r="V326" i="38"/>
  <c r="S377" i="38"/>
  <c r="M451" i="38"/>
  <c r="Q547" i="38"/>
  <c r="V303" i="38"/>
  <c r="M330" i="38"/>
  <c r="U342" i="38"/>
  <c r="K387" i="38"/>
  <c r="L252" i="38"/>
  <c r="L52" i="38"/>
  <c r="L442" i="38"/>
  <c r="K428" i="38"/>
  <c r="U109" i="38"/>
  <c r="K419" i="38"/>
  <c r="L356" i="38"/>
  <c r="L257" i="38"/>
  <c r="X319" i="38"/>
  <c r="W26" i="38"/>
  <c r="N463" i="38"/>
  <c r="X379" i="38"/>
  <c r="W177" i="38"/>
  <c r="T33" i="38"/>
  <c r="P131" i="38"/>
  <c r="M256" i="38"/>
  <c r="O62" i="38"/>
  <c r="U532" i="38"/>
  <c r="L316" i="38"/>
  <c r="X521" i="38"/>
  <c r="S309" i="38"/>
  <c r="P205" i="38"/>
  <c r="W437" i="38"/>
  <c r="O426" i="38"/>
  <c r="O400" i="38"/>
  <c r="M356" i="38"/>
  <c r="R232" i="38"/>
  <c r="W217" i="38"/>
  <c r="P357" i="38"/>
  <c r="N387" i="38"/>
  <c r="U258" i="38"/>
  <c r="W274" i="38"/>
  <c r="O68" i="38"/>
  <c r="P249" i="38"/>
  <c r="M550" i="38"/>
  <c r="V80" i="38"/>
  <c r="U411" i="38"/>
  <c r="O16" i="38"/>
  <c r="O35" i="38"/>
  <c r="R85" i="38"/>
  <c r="W158" i="38"/>
  <c r="Q505" i="38"/>
  <c r="W451" i="38"/>
  <c r="M319" i="38"/>
  <c r="N238" i="38"/>
  <c r="L33" i="38"/>
  <c r="M347" i="38"/>
  <c r="X195" i="38"/>
  <c r="L102" i="38"/>
  <c r="P503" i="38"/>
  <c r="T139" i="38"/>
  <c r="W293" i="38"/>
  <c r="L466" i="38"/>
  <c r="K171" i="38"/>
  <c r="X156" i="38"/>
  <c r="V488" i="38"/>
  <c r="X237" i="38"/>
  <c r="N74" i="38"/>
  <c r="L87" i="38"/>
  <c r="P112" i="38"/>
  <c r="S427" i="38"/>
  <c r="V242" i="38"/>
  <c r="O29" i="38"/>
  <c r="P522" i="38"/>
  <c r="U473" i="38"/>
  <c r="U551" i="38"/>
  <c r="T305" i="38"/>
  <c r="X230" i="38"/>
  <c r="U113" i="38"/>
  <c r="M88" i="38"/>
  <c r="T441" i="38"/>
  <c r="W206" i="38"/>
  <c r="L249" i="38"/>
  <c r="S303" i="38"/>
  <c r="S296" i="38"/>
  <c r="N51" i="38"/>
  <c r="W401" i="38"/>
  <c r="W308" i="38"/>
  <c r="S518" i="38"/>
  <c r="O231" i="38"/>
  <c r="M454" i="38"/>
  <c r="R543" i="38"/>
  <c r="K298" i="38"/>
  <c r="U272" i="38"/>
  <c r="N254" i="38"/>
  <c r="U166" i="38"/>
  <c r="U359" i="38"/>
  <c r="K219" i="38"/>
  <c r="K497" i="38"/>
  <c r="N448" i="38"/>
  <c r="U189" i="38"/>
  <c r="S414" i="38"/>
  <c r="O316" i="38"/>
  <c r="W305" i="38"/>
  <c r="S426" i="38"/>
  <c r="P325" i="38"/>
  <c r="R251" i="38"/>
  <c r="W338" i="38"/>
  <c r="P331" i="38"/>
  <c r="X414" i="38"/>
  <c r="Q76" i="38"/>
  <c r="X545" i="38"/>
  <c r="W393" i="38"/>
  <c r="V29" i="38"/>
  <c r="S141" i="38"/>
  <c r="P363" i="38"/>
  <c r="N305" i="38"/>
  <c r="N205" i="38"/>
  <c r="X555" i="38"/>
  <c r="Q441" i="38"/>
  <c r="R166" i="38"/>
  <c r="V443" i="38"/>
  <c r="R332" i="38"/>
  <c r="M366" i="38"/>
  <c r="U60" i="38"/>
  <c r="S282" i="38"/>
  <c r="L234" i="38"/>
  <c r="U458" i="38"/>
  <c r="R408" i="38"/>
  <c r="O176" i="38"/>
  <c r="U226" i="38"/>
  <c r="P445" i="38"/>
  <c r="X284" i="38"/>
  <c r="V387" i="38"/>
  <c r="O555" i="38"/>
  <c r="U434" i="38"/>
  <c r="O266" i="38"/>
  <c r="X240" i="38"/>
  <c r="O73" i="38"/>
  <c r="M247" i="38"/>
  <c r="M339" i="38"/>
  <c r="O317" i="38"/>
  <c r="O141" i="38"/>
  <c r="L555" i="38"/>
  <c r="T471" i="38"/>
  <c r="S417" i="38"/>
  <c r="M407" i="38"/>
  <c r="L69" i="38"/>
  <c r="K529" i="38"/>
  <c r="U262" i="38"/>
  <c r="L280" i="38"/>
  <c r="U395" i="38"/>
  <c r="W494" i="38"/>
  <c r="K454" i="38"/>
  <c r="P506" i="38"/>
  <c r="W371" i="38"/>
  <c r="P428" i="38"/>
  <c r="Q225" i="38"/>
  <c r="Q77" i="38"/>
  <c r="T315" i="38"/>
  <c r="N302" i="38"/>
  <c r="S155" i="38"/>
  <c r="U257" i="38"/>
  <c r="X57" i="38"/>
  <c r="K174" i="38"/>
  <c r="O257" i="38"/>
  <c r="N343" i="38"/>
  <c r="R143" i="38"/>
  <c r="Q79" i="38"/>
  <c r="X232" i="38"/>
  <c r="P284" i="38"/>
  <c r="R266" i="38"/>
  <c r="W503" i="38"/>
  <c r="K34" i="38"/>
  <c r="K203" i="38"/>
  <c r="N41" i="38"/>
  <c r="O293" i="38"/>
  <c r="N232" i="38"/>
  <c r="K206" i="38"/>
  <c r="K76" i="38"/>
  <c r="M427" i="38"/>
  <c r="M379" i="38"/>
  <c r="X239" i="38"/>
  <c r="L456" i="38"/>
  <c r="P543" i="38"/>
  <c r="S463" i="38"/>
  <c r="O427" i="38"/>
  <c r="P401" i="38"/>
  <c r="Q204" i="38"/>
  <c r="P305" i="38"/>
  <c r="X212" i="38"/>
  <c r="T94" i="38"/>
  <c r="X470" i="38"/>
  <c r="S202" i="38"/>
  <c r="S19" i="38"/>
  <c r="M433" i="38"/>
  <c r="X503" i="38"/>
  <c r="W185" i="38"/>
  <c r="X52" i="38"/>
  <c r="V533" i="38"/>
  <c r="P502" i="38"/>
  <c r="M521" i="38"/>
  <c r="S440" i="38"/>
  <c r="P447" i="38"/>
  <c r="W256" i="38"/>
  <c r="S117" i="38"/>
  <c r="N67" i="38"/>
  <c r="V60" i="38"/>
  <c r="Q153" i="38"/>
  <c r="X148" i="38"/>
  <c r="Q269" i="38"/>
  <c r="X388" i="38"/>
  <c r="U23" i="38"/>
  <c r="Q168" i="38"/>
  <c r="R265" i="38"/>
  <c r="P142" i="38"/>
  <c r="R131" i="38"/>
  <c r="X511" i="38"/>
  <c r="N429" i="38"/>
  <c r="P59" i="38"/>
  <c r="O103" i="38"/>
  <c r="O65" i="38"/>
  <c r="L293" i="38"/>
  <c r="S85" i="38"/>
  <c r="L16" i="38"/>
  <c r="R474" i="38"/>
  <c r="W445" i="38"/>
  <c r="R228" i="38"/>
  <c r="V417" i="38"/>
  <c r="P532" i="38"/>
  <c r="S40" i="38"/>
  <c r="X308" i="38"/>
  <c r="M558" i="38"/>
  <c r="P407" i="38"/>
  <c r="O169" i="38"/>
  <c r="X391" i="38"/>
  <c r="N246" i="38"/>
  <c r="P182" i="38"/>
  <c r="U264" i="38"/>
  <c r="N146" i="38"/>
  <c r="R142" i="38"/>
  <c r="T431" i="38"/>
  <c r="X452" i="38"/>
  <c r="P463" i="38"/>
  <c r="Q406" i="38"/>
  <c r="X170" i="38"/>
  <c r="M446" i="38"/>
  <c r="X145" i="38"/>
  <c r="N157" i="38"/>
  <c r="Q543" i="38"/>
  <c r="X354" i="38"/>
  <c r="U520" i="38"/>
  <c r="N475" i="38"/>
  <c r="X213" i="38"/>
  <c r="W155" i="38"/>
  <c r="O228" i="38"/>
  <c r="M67" i="38"/>
  <c r="Q142" i="38"/>
  <c r="L522" i="38"/>
  <c r="Q124" i="38"/>
  <c r="L227" i="38"/>
  <c r="R25" i="38"/>
  <c r="N100" i="38"/>
  <c r="V423" i="38"/>
  <c r="P51" i="38"/>
  <c r="V466" i="38"/>
  <c r="T367" i="38"/>
  <c r="K319" i="38"/>
  <c r="S336" i="38"/>
  <c r="M488" i="38"/>
  <c r="L354" i="38"/>
  <c r="W291" i="38"/>
  <c r="O278" i="38"/>
  <c r="K417" i="38"/>
  <c r="U470" i="38"/>
  <c r="M473" i="38"/>
  <c r="K180" i="38"/>
  <c r="M537" i="38"/>
  <c r="V28" i="38"/>
  <c r="M34" i="38"/>
  <c r="P293" i="38"/>
  <c r="N424" i="38"/>
  <c r="Q151" i="38"/>
  <c r="P539" i="38"/>
  <c r="R151" i="38"/>
  <c r="U432" i="38"/>
  <c r="W220" i="38"/>
  <c r="L259" i="38"/>
  <c r="R439" i="38"/>
  <c r="X451" i="38"/>
  <c r="O546" i="38"/>
  <c r="R136" i="38"/>
  <c r="P411" i="38"/>
  <c r="U88" i="38"/>
  <c r="N423" i="38"/>
  <c r="N17" i="38"/>
  <c r="N87" i="38"/>
  <c r="P362" i="38"/>
  <c r="X369" i="38"/>
  <c r="S314" i="38"/>
  <c r="W112" i="38"/>
  <c r="T60" i="38"/>
  <c r="P221" i="38"/>
  <c r="S565" i="38"/>
  <c r="T163" i="38"/>
  <c r="U53" i="38"/>
  <c r="L42" i="38"/>
  <c r="K385" i="38"/>
  <c r="K340" i="38"/>
  <c r="L220" i="38"/>
  <c r="K202" i="38"/>
  <c r="P416" i="38"/>
  <c r="O110" i="38"/>
  <c r="W439" i="38"/>
  <c r="T109" i="38"/>
  <c r="T533" i="38"/>
  <c r="S129" i="38"/>
  <c r="W341" i="38"/>
  <c r="T417" i="38"/>
  <c r="U30" i="38"/>
  <c r="U379" i="38"/>
  <c r="S432" i="38"/>
  <c r="K276" i="38"/>
  <c r="O479" i="38"/>
  <c r="Q300" i="38"/>
  <c r="Q80" i="38"/>
  <c r="T409" i="38"/>
  <c r="V375" i="38"/>
  <c r="L91" i="38"/>
  <c r="P436" i="38"/>
  <c r="T181" i="38"/>
  <c r="N445" i="38"/>
  <c r="R306" i="38"/>
  <c r="Q465" i="38"/>
  <c r="T184" i="38"/>
  <c r="N380" i="38"/>
  <c r="P88" i="38"/>
  <c r="N404" i="38"/>
  <c r="O44" i="38"/>
  <c r="N184" i="38"/>
  <c r="P22" i="38"/>
  <c r="L98" i="38"/>
  <c r="T379" i="38"/>
  <c r="U141" i="38"/>
  <c r="L315" i="38"/>
  <c r="V253" i="38"/>
  <c r="M135" i="38"/>
  <c r="K293" i="38"/>
  <c r="S512" i="38"/>
  <c r="S195" i="38"/>
  <c r="W122" i="38"/>
  <c r="O318" i="38"/>
  <c r="Q238" i="38"/>
  <c r="M477" i="38"/>
  <c r="V513" i="38"/>
  <c r="M274" i="38"/>
  <c r="R466" i="38"/>
  <c r="X294" i="38"/>
  <c r="P73" i="38"/>
  <c r="V26" i="38"/>
  <c r="X175" i="38"/>
  <c r="Q42" i="38"/>
  <c r="L29" i="38"/>
  <c r="N116" i="38"/>
  <c r="R520" i="38"/>
  <c r="V16" i="38"/>
  <c r="N335" i="38"/>
  <c r="K217" i="38"/>
  <c r="V493" i="38"/>
  <c r="Q219" i="38"/>
  <c r="N332" i="38"/>
  <c r="W135" i="38"/>
  <c r="M419" i="38"/>
  <c r="P330" i="38"/>
  <c r="X217" i="38"/>
  <c r="T41" i="38"/>
  <c r="K292" i="38"/>
  <c r="T310" i="38"/>
  <c r="K210" i="38"/>
  <c r="P186" i="38"/>
  <c r="K218" i="38"/>
  <c r="O71" i="38"/>
  <c r="L550" i="38"/>
  <c r="P65" i="38"/>
  <c r="R102" i="38"/>
  <c r="Q472" i="38"/>
  <c r="R316" i="38"/>
  <c r="U247" i="38"/>
  <c r="R94" i="38"/>
  <c r="R91" i="38"/>
  <c r="M27" i="38"/>
  <c r="X559" i="38"/>
  <c r="R154" i="38"/>
  <c r="S99" i="38"/>
  <c r="N284" i="38"/>
  <c r="N251" i="38"/>
  <c r="U78" i="38"/>
  <c r="N59" i="38"/>
  <c r="S424" i="38"/>
  <c r="T475" i="38"/>
  <c r="W173" i="38"/>
  <c r="X495" i="38"/>
  <c r="Q411" i="38"/>
  <c r="X338" i="38"/>
  <c r="U511" i="38"/>
  <c r="N280" i="38"/>
  <c r="O252" i="38"/>
  <c r="W461" i="38"/>
  <c r="K239" i="38"/>
  <c r="X342" i="38"/>
  <c r="Q32" i="38"/>
  <c r="X139" i="38"/>
  <c r="O280" i="38"/>
  <c r="M368" i="38"/>
  <c r="W210" i="38"/>
  <c r="U169" i="38"/>
  <c r="W454" i="38"/>
  <c r="V293" i="38"/>
  <c r="R282" i="38"/>
  <c r="O450" i="38"/>
  <c r="K411" i="38"/>
  <c r="X188" i="38"/>
  <c r="V391" i="38"/>
  <c r="V545" i="38"/>
  <c r="Q513" i="38"/>
  <c r="N228" i="38"/>
  <c r="N400" i="38"/>
  <c r="V19" i="38"/>
  <c r="L350" i="38"/>
  <c r="P372" i="38"/>
  <c r="V245" i="38"/>
  <c r="W362" i="38"/>
  <c r="P443" i="38"/>
  <c r="V543" i="38"/>
  <c r="O301" i="38"/>
  <c r="P391" i="38"/>
  <c r="O530" i="38"/>
  <c r="P33" i="38"/>
  <c r="K382" i="38"/>
  <c r="M211" i="38"/>
  <c r="K506" i="38"/>
  <c r="V99" i="38"/>
  <c r="U28" i="38"/>
  <c r="O213" i="38"/>
  <c r="U462" i="38"/>
  <c r="U302" i="38"/>
  <c r="Q131" i="38"/>
  <c r="K539" i="38"/>
  <c r="U533" i="38"/>
  <c r="K360" i="38"/>
  <c r="X198" i="38"/>
  <c r="W482" i="38"/>
  <c r="R423" i="38"/>
  <c r="L64" i="38"/>
  <c r="P181" i="38"/>
  <c r="P469" i="38"/>
  <c r="M405" i="38"/>
  <c r="R358" i="38"/>
  <c r="Q515" i="38"/>
  <c r="K125" i="38"/>
  <c r="X418" i="38"/>
  <c r="N504" i="38"/>
  <c r="T299" i="38"/>
  <c r="U331" i="38"/>
  <c r="V45" i="38"/>
  <c r="O493" i="38"/>
  <c r="T323" i="38"/>
  <c r="K221" i="38"/>
  <c r="K525" i="38"/>
  <c r="N551" i="38"/>
  <c r="O420" i="38"/>
  <c r="X147" i="38"/>
  <c r="K405" i="38"/>
  <c r="M324" i="38"/>
  <c r="K402" i="38"/>
  <c r="W377" i="38"/>
  <c r="T49" i="38"/>
  <c r="U43" i="38"/>
  <c r="N456" i="38"/>
  <c r="U438" i="38"/>
  <c r="V524" i="38"/>
  <c r="X34" i="38"/>
  <c r="K480" i="38"/>
  <c r="S391" i="38"/>
  <c r="T512" i="38"/>
  <c r="L193" i="38"/>
  <c r="N72" i="38"/>
  <c r="U553" i="38"/>
  <c r="V277" i="38"/>
  <c r="P196" i="38"/>
  <c r="T341" i="38"/>
  <c r="U408" i="38"/>
  <c r="M172" i="38"/>
  <c r="P395" i="38"/>
  <c r="S347" i="38"/>
  <c r="N194" i="38"/>
  <c r="N139" i="38"/>
  <c r="Q125" i="38"/>
  <c r="U173" i="38"/>
  <c r="W529" i="38"/>
  <c r="V205" i="38"/>
  <c r="W136" i="38"/>
  <c r="L363" i="38"/>
  <c r="U550" i="38"/>
  <c r="U202" i="38"/>
  <c r="Q351" i="38"/>
  <c r="Q405" i="38"/>
  <c r="R532" i="38"/>
  <c r="T98" i="38"/>
  <c r="V249" i="38"/>
  <c r="O275" i="38"/>
  <c r="X479" i="38"/>
  <c r="W180" i="38"/>
  <c r="S281" i="38"/>
  <c r="M306" i="38"/>
  <c r="P427" i="38"/>
  <c r="P104" i="38"/>
  <c r="R470" i="38"/>
  <c r="V339" i="38"/>
  <c r="L189" i="38"/>
  <c r="R128" i="38"/>
  <c r="Q148" i="38"/>
  <c r="O226" i="38"/>
  <c r="S367" i="38"/>
  <c r="U375" i="38"/>
  <c r="U159" i="38"/>
  <c r="K158" i="38"/>
  <c r="U445" i="38"/>
  <c r="X548" i="38"/>
  <c r="X564" i="38"/>
  <c r="N356" i="38"/>
  <c r="Q565" i="38"/>
  <c r="R367" i="38"/>
  <c r="V555" i="38"/>
  <c r="U351" i="38"/>
  <c r="U196" i="38"/>
  <c r="M212" i="38"/>
  <c r="N111" i="38"/>
  <c r="P334" i="38"/>
  <c r="U414" i="38"/>
  <c r="N16" i="38"/>
  <c r="S386" i="38"/>
  <c r="W166" i="38"/>
  <c r="Q205" i="38"/>
  <c r="R396" i="38"/>
  <c r="S41" i="38"/>
  <c r="O458" i="38"/>
  <c r="S277" i="38"/>
  <c r="K413" i="38"/>
  <c r="S442" i="38"/>
  <c r="P405" i="38"/>
  <c r="L488" i="38"/>
  <c r="U326" i="38"/>
  <c r="V360" i="38"/>
  <c r="N458" i="38"/>
  <c r="W41" i="38"/>
  <c r="L428" i="38"/>
  <c r="S39" i="38"/>
  <c r="R342" i="38"/>
  <c r="S173" i="38"/>
  <c r="T45" i="38"/>
  <c r="S497" i="38"/>
  <c r="W481" i="38"/>
  <c r="W252" i="38"/>
  <c r="K466" i="38"/>
  <c r="N176" i="38"/>
  <c r="U252" i="38"/>
  <c r="U104" i="38"/>
  <c r="M98" i="38"/>
  <c r="M505" i="38"/>
  <c r="V139" i="38"/>
  <c r="O28" i="38"/>
  <c r="N317" i="38"/>
  <c r="V330" i="38"/>
  <c r="P412" i="38"/>
  <c r="T564" i="38"/>
  <c r="M523" i="38"/>
  <c r="Q169" i="38"/>
  <c r="P195" i="38"/>
  <c r="X75" i="38"/>
  <c r="M275" i="38"/>
  <c r="P41" i="38"/>
  <c r="Q143" i="38"/>
  <c r="S435" i="38"/>
  <c r="U237" i="38"/>
  <c r="L549" i="38"/>
  <c r="M453" i="38"/>
  <c r="U231" i="38"/>
  <c r="K121" i="38"/>
  <c r="S221" i="38"/>
  <c r="K148" i="38"/>
  <c r="N405" i="38"/>
  <c r="O15" i="38"/>
  <c r="V557" i="38"/>
  <c r="Q481" i="38"/>
  <c r="K520" i="38"/>
  <c r="S438" i="38"/>
  <c r="V247" i="38"/>
  <c r="T465" i="38"/>
  <c r="S446" i="38"/>
  <c r="P237" i="38"/>
  <c r="W227" i="38"/>
  <c r="O396" i="38"/>
  <c r="U85" i="38"/>
  <c r="Q562" i="38"/>
  <c r="R379" i="38"/>
  <c r="X204" i="38"/>
  <c r="T414" i="38"/>
  <c r="P415" i="38"/>
  <c r="S193" i="38"/>
  <c r="N130" i="38"/>
  <c r="W354" i="38"/>
  <c r="P299" i="38"/>
  <c r="U347" i="38"/>
  <c r="L465" i="38"/>
  <c r="M326" i="38"/>
  <c r="O139" i="38"/>
  <c r="Q404" i="38"/>
  <c r="M95" i="38"/>
  <c r="O262" i="38"/>
  <c r="T278" i="38"/>
  <c r="P15" i="38"/>
  <c r="K284" i="38"/>
  <c r="Q520" i="38"/>
  <c r="O475" i="38"/>
  <c r="U334" i="38"/>
  <c r="K375" i="38"/>
  <c r="U565" i="38"/>
  <c r="X505" i="38"/>
  <c r="M266" i="38"/>
  <c r="O163" i="38"/>
  <c r="P556" i="38"/>
  <c r="O302" i="38"/>
  <c r="U248" i="38"/>
  <c r="X433" i="38"/>
  <c r="T20" i="38"/>
  <c r="P514" i="38"/>
  <c r="M23" i="38"/>
  <c r="W564" i="38"/>
  <c r="Q483" i="38"/>
  <c r="U454" i="38"/>
  <c r="R75" i="38"/>
  <c r="V319" i="38"/>
  <c r="R210" i="38"/>
  <c r="L251" i="38"/>
  <c r="L300" i="38"/>
  <c r="U559" i="38"/>
  <c r="R546" i="38"/>
  <c r="X484" i="38"/>
  <c r="W288" i="38"/>
  <c r="Q546" i="38"/>
  <c r="S170" i="38"/>
  <c r="S280" i="38"/>
  <c r="T239" i="38"/>
  <c r="N197" i="38"/>
  <c r="X487" i="38"/>
  <c r="T238" i="38"/>
  <c r="L123" i="38"/>
  <c r="U61" i="38"/>
  <c r="L151" i="38"/>
  <c r="W301" i="38"/>
  <c r="Q206" i="38"/>
  <c r="W337" i="38"/>
  <c r="Q22" i="38"/>
  <c r="T380" i="38"/>
  <c r="K563" i="38"/>
  <c r="N557" i="38"/>
  <c r="L221" i="38"/>
  <c r="T203" i="38"/>
  <c r="O168" i="38"/>
  <c r="U420" i="38"/>
  <c r="S262" i="38"/>
  <c r="V204" i="38"/>
  <c r="O374" i="38"/>
  <c r="X228" i="38"/>
  <c r="V372" i="38"/>
  <c r="V52" i="38"/>
  <c r="K225" i="38"/>
  <c r="R241" i="38"/>
  <c r="T15" i="38"/>
  <c r="W174" i="38"/>
  <c r="S422" i="38"/>
  <c r="R43" i="38"/>
  <c r="V534" i="38"/>
  <c r="U504" i="38"/>
  <c r="X193" i="38"/>
  <c r="W385" i="38"/>
  <c r="Q310" i="38"/>
  <c r="R535" i="38"/>
  <c r="U402" i="38"/>
  <c r="M74" i="38"/>
  <c r="L290" i="38"/>
  <c r="N166" i="38"/>
  <c r="P455" i="38"/>
  <c r="M252" i="38"/>
  <c r="O306" i="38"/>
  <c r="U362" i="38"/>
  <c r="T493" i="38"/>
  <c r="W16" i="38"/>
  <c r="U367" i="38"/>
  <c r="T297" i="38"/>
  <c r="S492" i="38"/>
  <c r="N339" i="38"/>
  <c r="S130" i="38"/>
  <c r="K229" i="38"/>
  <c r="O414" i="38"/>
  <c r="M288" i="38"/>
  <c r="W428" i="38"/>
  <c r="O537" i="38"/>
  <c r="M463" i="38"/>
  <c r="L448" i="38"/>
  <c r="W547" i="38"/>
  <c r="N99" i="38"/>
  <c r="T550" i="38"/>
  <c r="X524" i="38"/>
  <c r="O355" i="38"/>
  <c r="O232" i="38"/>
  <c r="W245" i="38"/>
  <c r="S354" i="38"/>
  <c r="N71" i="38"/>
  <c r="V550" i="38"/>
  <c r="R514" i="38"/>
  <c r="W423" i="38"/>
  <c r="W556" i="38"/>
  <c r="N333" i="38"/>
  <c r="O22" i="38"/>
  <c r="T162" i="38"/>
  <c r="R61" i="38"/>
  <c r="V316" i="38"/>
  <c r="L159" i="38"/>
  <c r="T498" i="38"/>
  <c r="S272" i="38"/>
  <c r="T487" i="38"/>
  <c r="V508" i="38"/>
  <c r="V33" i="38"/>
  <c r="R270" i="38"/>
  <c r="N158" i="38"/>
  <c r="L318" i="38"/>
  <c r="P124" i="38"/>
  <c r="W296" i="38"/>
  <c r="R55" i="38"/>
  <c r="N427" i="38"/>
  <c r="R82" i="38"/>
  <c r="N550" i="38"/>
  <c r="M210" i="38"/>
  <c r="V86" i="38"/>
  <c r="V412" i="38"/>
  <c r="M189" i="38"/>
  <c r="T121" i="38"/>
  <c r="X430" i="38"/>
  <c r="Q230" i="38"/>
  <c r="K109" i="38"/>
  <c r="W37" i="38"/>
  <c r="K401" i="38"/>
  <c r="Q446" i="38"/>
  <c r="S189" i="38"/>
  <c r="T27" i="38"/>
  <c r="M35" i="38"/>
  <c r="R373" i="38"/>
  <c r="W266" i="38"/>
  <c r="S226" i="38"/>
  <c r="W77" i="38"/>
  <c r="T352" i="38"/>
  <c r="O385" i="38"/>
  <c r="X529" i="38"/>
  <c r="O161" i="38"/>
  <c r="Q474" i="38"/>
  <c r="S429" i="38"/>
  <c r="P122" i="38"/>
  <c r="T231" i="38"/>
  <c r="O198" i="38"/>
  <c r="V138" i="38"/>
  <c r="Q512" i="38"/>
  <c r="M39" i="38"/>
  <c r="V519" i="38"/>
  <c r="K458" i="38"/>
  <c r="N476" i="38"/>
  <c r="W543" i="38"/>
  <c r="M62" i="38"/>
  <c r="Q394" i="38"/>
  <c r="M340" i="38"/>
  <c r="W92" i="38"/>
  <c r="T63" i="38"/>
  <c r="Q74" i="38"/>
  <c r="R289" i="38"/>
  <c r="Q270" i="38"/>
  <c r="P454" i="38"/>
  <c r="N256" i="38"/>
  <c r="Q140" i="38"/>
  <c r="K295" i="38"/>
  <c r="S178" i="38"/>
  <c r="U137" i="38"/>
  <c r="K302" i="38"/>
  <c r="X534" i="38"/>
  <c r="T38" i="38"/>
  <c r="S405" i="38"/>
  <c r="X552" i="38"/>
  <c r="L86" i="38"/>
  <c r="L438" i="38"/>
  <c r="Q183" i="38"/>
  <c r="Q357" i="38"/>
  <c r="K437" i="38"/>
  <c r="Q371" i="38"/>
  <c r="W480" i="38"/>
  <c r="Q449" i="38"/>
  <c r="R177" i="38"/>
  <c r="T438" i="38"/>
  <c r="K512" i="38"/>
  <c r="N505" i="38"/>
  <c r="R338" i="38"/>
  <c r="Q338" i="38"/>
  <c r="K461" i="38"/>
  <c r="K301" i="38"/>
  <c r="P533" i="38"/>
  <c r="V438" i="38"/>
  <c r="S334" i="38"/>
  <c r="P431" i="38"/>
  <c r="M371" i="38"/>
  <c r="T362" i="38"/>
  <c r="Q86" i="38"/>
  <c r="W59" i="38"/>
  <c r="V213" i="38"/>
  <c r="Q184" i="38"/>
  <c r="T55" i="38"/>
  <c r="O403" i="38"/>
  <c r="Q315" i="38"/>
  <c r="R438" i="38"/>
  <c r="V23" i="38"/>
  <c r="W380" i="38"/>
  <c r="V163" i="38"/>
  <c r="V77" i="38"/>
  <c r="M71" i="38"/>
  <c r="W351" i="38"/>
  <c r="M240" i="38"/>
  <c r="K545" i="38"/>
  <c r="U148" i="38"/>
  <c r="Q525" i="38"/>
  <c r="O554" i="38"/>
  <c r="O524" i="38"/>
  <c r="R50" i="38"/>
  <c r="K415" i="38"/>
  <c r="W221" i="38"/>
  <c r="N360" i="38"/>
  <c r="T544" i="38"/>
  <c r="U282" i="38"/>
  <c r="S554" i="38"/>
  <c r="X362" i="38"/>
  <c r="O39" i="38"/>
  <c r="V430" i="38"/>
  <c r="K484" i="38"/>
  <c r="T522" i="38"/>
  <c r="U117" i="38"/>
  <c r="K394" i="38"/>
  <c r="X105" i="38"/>
  <c r="M93" i="38"/>
  <c r="Q416" i="38"/>
  <c r="L376" i="38"/>
  <c r="U24" i="38"/>
  <c r="M462" i="38"/>
  <c r="W143" i="38"/>
  <c r="M450" i="38"/>
  <c r="O74" i="38"/>
  <c r="W54" i="38"/>
  <c r="X16" i="38"/>
  <c r="T348" i="38"/>
  <c r="P233" i="38"/>
  <c r="W395" i="38"/>
  <c r="R132" i="38"/>
  <c r="W23" i="38"/>
  <c r="U22" i="38"/>
  <c r="P536" i="38"/>
  <c r="Q536" i="38"/>
  <c r="R471" i="38"/>
  <c r="X514" i="38"/>
  <c r="Q381" i="38"/>
  <c r="U67" i="38"/>
  <c r="S332" i="38"/>
  <c r="W242" i="38"/>
  <c r="K209" i="38"/>
  <c r="M146" i="38"/>
  <c r="Q195" i="38"/>
  <c r="Q75" i="38"/>
  <c r="Q303" i="38"/>
  <c r="V142" i="38"/>
  <c r="P81" i="38"/>
  <c r="N318" i="38"/>
  <c r="X554" i="38"/>
  <c r="V194" i="38"/>
  <c r="N264" i="38"/>
  <c r="X162" i="38"/>
  <c r="S556" i="38"/>
  <c r="S513" i="38"/>
  <c r="Q202" i="38"/>
  <c r="P289" i="38"/>
  <c r="W140" i="38"/>
  <c r="K426" i="38"/>
  <c r="W497" i="38"/>
  <c r="T349" i="38"/>
  <c r="Q114" i="38"/>
  <c r="W101" i="38"/>
  <c r="L532" i="38"/>
  <c r="W161" i="38"/>
  <c r="P251" i="38"/>
  <c r="L417" i="38"/>
  <c r="T76" i="38"/>
  <c r="U128" i="38"/>
  <c r="N24" i="38"/>
  <c r="M376" i="38"/>
  <c r="T130" i="38"/>
  <c r="S23" i="38"/>
  <c r="W42" i="38"/>
  <c r="S551" i="38"/>
  <c r="O51" i="38"/>
  <c r="S487" i="38"/>
  <c r="V537" i="38"/>
  <c r="S480" i="38"/>
  <c r="O140" i="38"/>
  <c r="P245" i="38"/>
  <c r="L167" i="38"/>
  <c r="V521" i="38"/>
  <c r="W148" i="38"/>
  <c r="X66" i="38"/>
  <c r="R147" i="38"/>
  <c r="V237" i="38"/>
  <c r="N152" i="38"/>
  <c r="R318" i="38"/>
  <c r="T370" i="38"/>
  <c r="R182" i="38"/>
  <c r="P177" i="38"/>
  <c r="K553" i="38"/>
  <c r="N174" i="38"/>
  <c r="U316" i="38"/>
  <c r="S188" i="38"/>
  <c r="S545" i="38"/>
  <c r="O441" i="38"/>
  <c r="X429" i="38"/>
  <c r="V444" i="38"/>
  <c r="O18" i="38"/>
  <c r="S81" i="38"/>
  <c r="P162" i="38"/>
  <c r="P564" i="38"/>
  <c r="X496" i="38"/>
  <c r="R494" i="38"/>
  <c r="O476" i="38"/>
  <c r="Q95" i="38"/>
  <c r="W493" i="38"/>
  <c r="T433" i="38"/>
  <c r="Q353" i="38"/>
  <c r="Q361" i="38"/>
  <c r="S167" i="38"/>
  <c r="N522" i="38"/>
  <c r="Q424" i="38"/>
  <c r="M432" i="38"/>
  <c r="V311" i="38"/>
  <c r="T93" i="38"/>
  <c r="V378" i="38"/>
  <c r="N341" i="38"/>
  <c r="N371" i="38"/>
  <c r="P18" i="38"/>
  <c r="T455" i="38"/>
  <c r="T153" i="38"/>
  <c r="V147" i="38"/>
  <c r="U110" i="38"/>
  <c r="Q258" i="38"/>
  <c r="N250" i="38"/>
  <c r="U555" i="38"/>
  <c r="L324" i="38"/>
  <c r="O497" i="38"/>
  <c r="X41" i="38"/>
  <c r="T358" i="38"/>
  <c r="R288" i="38"/>
  <c r="R69" i="38"/>
  <c r="V547" i="38"/>
  <c r="Q152" i="38"/>
  <c r="W417" i="38"/>
  <c r="L225" i="38"/>
  <c r="X227" i="38"/>
  <c r="N379" i="38"/>
  <c r="S363" i="38"/>
  <c r="M216" i="38"/>
  <c r="T495" i="38"/>
  <c r="Q46" i="38"/>
  <c r="O128" i="38"/>
  <c r="N272" i="38"/>
  <c r="M365" i="38"/>
  <c r="X276" i="38"/>
  <c r="P552" i="38"/>
  <c r="S166" i="38"/>
  <c r="K31" i="38"/>
  <c r="W562" i="38"/>
  <c r="K348" i="38"/>
  <c r="Q439" i="38"/>
  <c r="N257" i="38"/>
  <c r="Q538" i="38"/>
  <c r="M115" i="38"/>
  <c r="S227" i="38"/>
  <c r="T302" i="38"/>
  <c r="U352" i="38"/>
  <c r="M254" i="38"/>
  <c r="V145" i="38"/>
  <c r="T515" i="38"/>
  <c r="U42" i="38"/>
  <c r="S540" i="38"/>
  <c r="V476" i="38"/>
  <c r="W225" i="38"/>
  <c r="M358" i="38"/>
  <c r="Q535" i="38"/>
  <c r="V415" i="38"/>
  <c r="O495" i="38"/>
  <c r="K534" i="38"/>
  <c r="U522" i="38"/>
  <c r="O470" i="38"/>
  <c r="O502" i="38"/>
  <c r="P317" i="38"/>
  <c r="W253" i="38"/>
  <c r="S73" i="38"/>
  <c r="T148" i="38"/>
  <c r="K551" i="38"/>
  <c r="R337" i="38"/>
  <c r="U229" i="38"/>
  <c r="V122" i="38"/>
  <c r="R73" i="38"/>
  <c r="V151" i="38"/>
  <c r="P126" i="38"/>
  <c r="X168" i="38"/>
  <c r="K507" i="38"/>
  <c r="U275" i="38"/>
  <c r="N273" i="38"/>
  <c r="M239" i="38"/>
  <c r="M72" i="38"/>
  <c r="W303" i="38"/>
  <c r="W544" i="38"/>
  <c r="W302" i="38"/>
  <c r="S211" i="38"/>
  <c r="K342" i="38"/>
  <c r="P438" i="38"/>
  <c r="N289" i="38"/>
  <c r="N18" i="38"/>
  <c r="O99" i="38"/>
  <c r="N409" i="38"/>
  <c r="X456" i="38"/>
  <c r="T23" i="38"/>
  <c r="M38" i="38"/>
  <c r="U477" i="38"/>
  <c r="L552" i="38"/>
  <c r="L416" i="38"/>
  <c r="U309" i="38"/>
  <c r="O478" i="38"/>
  <c r="U554" i="38"/>
  <c r="Q437" i="38"/>
  <c r="K154" i="38"/>
  <c r="M348" i="38"/>
  <c r="L425" i="38"/>
  <c r="U144" i="38"/>
  <c r="P282" i="38"/>
  <c r="U271" i="38"/>
  <c r="S114" i="38"/>
  <c r="P348" i="38"/>
  <c r="N287" i="38"/>
  <c r="M420" i="38"/>
  <c r="X520" i="38"/>
  <c r="M378" i="38"/>
  <c r="L323" i="38"/>
  <c r="N25" i="38"/>
  <c r="M492" i="38"/>
  <c r="P472" i="38"/>
  <c r="R380" i="38"/>
  <c r="U233" i="38"/>
  <c r="P462" i="38"/>
  <c r="P371" i="38"/>
  <c r="X442" i="38"/>
  <c r="M85" i="38"/>
  <c r="T274" i="38"/>
  <c r="V55" i="38"/>
  <c r="P448" i="38"/>
  <c r="O401" i="38"/>
  <c r="W169" i="38"/>
  <c r="S464" i="38"/>
  <c r="X324" i="38"/>
  <c r="W22" i="38"/>
  <c r="L309" i="38"/>
  <c r="V121" i="38"/>
  <c r="V295" i="38"/>
  <c r="S252" i="38"/>
  <c r="M141" i="38"/>
  <c r="K445" i="38"/>
  <c r="U154" i="38"/>
  <c r="S122" i="38"/>
  <c r="L421" i="38"/>
  <c r="V82" i="38"/>
  <c r="V469" i="38"/>
  <c r="P414" i="38"/>
  <c r="T523" i="38"/>
  <c r="W295" i="38"/>
  <c r="X360" i="38"/>
  <c r="U333" i="38"/>
  <c r="O461" i="38"/>
  <c r="K110" i="38"/>
  <c r="M564" i="38"/>
  <c r="L537" i="38"/>
  <c r="X266" i="38"/>
  <c r="K368" i="38"/>
  <c r="N85" i="38"/>
  <c r="O553" i="38"/>
  <c r="P130" i="38"/>
  <c r="O57" i="38"/>
  <c r="R315" i="38"/>
  <c r="P71" i="38"/>
  <c r="L369" i="38"/>
  <c r="W555" i="38"/>
  <c r="Q249" i="38"/>
  <c r="Q495" i="38"/>
  <c r="Q188" i="38"/>
  <c r="Q121" i="38"/>
  <c r="O425" i="38"/>
  <c r="O82" i="38"/>
  <c r="O363" i="38"/>
  <c r="X411" i="38"/>
  <c r="X428" i="38"/>
  <c r="P483" i="38"/>
  <c r="R496" i="38"/>
  <c r="S311" i="38"/>
  <c r="Q53" i="38"/>
  <c r="P482" i="38"/>
  <c r="P212" i="38"/>
  <c r="N464" i="38"/>
  <c r="T484" i="38"/>
  <c r="L176" i="38"/>
  <c r="S443" i="38"/>
  <c r="R31" i="38"/>
  <c r="Q69" i="38"/>
  <c r="W514" i="38"/>
  <c r="S18" i="38"/>
  <c r="M138" i="38"/>
  <c r="N230" i="38"/>
  <c r="U435" i="38"/>
  <c r="L387" i="38"/>
  <c r="V437" i="38"/>
  <c r="V62" i="38"/>
  <c r="N440" i="38"/>
  <c r="M173" i="38"/>
  <c r="M144" i="38"/>
  <c r="U530" i="38"/>
  <c r="S234" i="38"/>
  <c r="Q197" i="38"/>
  <c r="R45" i="38"/>
  <c r="O411" i="38"/>
  <c r="O194" i="38"/>
  <c r="K114" i="38"/>
  <c r="M515" i="38"/>
  <c r="M73" i="38"/>
  <c r="N227" i="38"/>
  <c r="Q530" i="38"/>
  <c r="V218" i="38"/>
  <c r="S550" i="38"/>
  <c r="O308" i="38"/>
  <c r="S494" i="38"/>
  <c r="T168" i="38"/>
  <c r="W411" i="38"/>
  <c r="N220" i="38"/>
  <c r="O322" i="38"/>
  <c r="L450" i="38"/>
  <c r="X315" i="38"/>
  <c r="L367" i="38"/>
  <c r="K429" i="38"/>
  <c r="T343" i="38"/>
  <c r="V146" i="38"/>
  <c r="X471" i="38"/>
  <c r="K198" i="38"/>
  <c r="Q27" i="38"/>
  <c r="P30" i="38"/>
  <c r="N105" i="38"/>
  <c r="P161" i="38"/>
  <c r="L322" i="38"/>
  <c r="U366" i="38"/>
  <c r="O333" i="38"/>
  <c r="Q395" i="38"/>
  <c r="X365" i="38"/>
  <c r="K455" i="38"/>
  <c r="X40" i="38"/>
  <c r="S498" i="38"/>
  <c r="U49" i="38"/>
  <c r="V298" i="38"/>
  <c r="L174" i="38"/>
  <c r="L17" i="38"/>
  <c r="T246" i="38"/>
  <c r="L157" i="38"/>
  <c r="P58" i="38"/>
  <c r="Q435" i="38"/>
  <c r="W262" i="38"/>
  <c r="P537" i="38"/>
  <c r="U463" i="38"/>
  <c r="Q498" i="38"/>
  <c r="R212" i="38"/>
  <c r="T273" i="38"/>
  <c r="N474" i="38"/>
  <c r="W475" i="38"/>
  <c r="U338" i="38"/>
  <c r="O147" i="38"/>
  <c r="W370" i="38"/>
  <c r="K45" i="38"/>
  <c r="K137" i="38"/>
  <c r="Q442" i="38"/>
  <c r="L248" i="38"/>
  <c r="V171" i="38"/>
  <c r="U20" i="38"/>
  <c r="X249" i="38"/>
  <c r="M29" i="38"/>
  <c r="M325" i="38"/>
  <c r="M546" i="38"/>
  <c r="S175" i="38"/>
  <c r="Q285" i="38"/>
  <c r="V64" i="38"/>
  <c r="Q196" i="38"/>
  <c r="P60" i="38"/>
  <c r="T371" i="38"/>
  <c r="S238" i="38"/>
  <c r="N525" i="38"/>
  <c r="P301" i="38"/>
  <c r="P308" i="38"/>
  <c r="L352" i="38"/>
  <c r="O88" i="38"/>
  <c r="V81" i="38"/>
  <c r="L186" i="38"/>
  <c r="X538" i="38"/>
  <c r="M443" i="38"/>
  <c r="V393" i="38"/>
  <c r="V75" i="38"/>
  <c r="L431" i="38"/>
  <c r="W372" i="38"/>
  <c r="M517" i="38"/>
  <c r="L154" i="38"/>
  <c r="R217" i="38"/>
  <c r="V536" i="38"/>
  <c r="M350" i="38"/>
  <c r="T258" i="38"/>
  <c r="Q67" i="38"/>
  <c r="M197" i="38"/>
  <c r="Q339" i="38"/>
  <c r="T332" i="38"/>
  <c r="K61" i="38"/>
  <c r="S400" i="38"/>
  <c r="X367" i="38"/>
  <c r="Q61" i="38"/>
  <c r="X349" i="38"/>
  <c r="W420" i="38"/>
  <c r="N565" i="38"/>
  <c r="L49" i="38"/>
  <c r="V70" i="38"/>
  <c r="R16" i="38"/>
  <c r="P151" i="38"/>
  <c r="S28" i="38"/>
  <c r="U474" i="38"/>
  <c r="O272" i="38"/>
  <c r="S317" i="38"/>
  <c r="L50" i="38"/>
  <c r="P241" i="38"/>
  <c r="T172" i="38"/>
  <c r="N556" i="38"/>
  <c r="P530" i="38"/>
  <c r="K130" i="38"/>
  <c r="U353" i="38"/>
  <c r="N478" i="38"/>
  <c r="X171" i="38"/>
  <c r="R529" i="38"/>
  <c r="Q264" i="38"/>
  <c r="T176" i="38"/>
  <c r="L403" i="38"/>
  <c r="S454" i="38"/>
  <c r="U393" i="38"/>
  <c r="W452" i="38"/>
  <c r="M322" i="38"/>
  <c r="M386" i="38"/>
  <c r="L351" i="38"/>
  <c r="L126" i="38"/>
  <c r="Q37" i="38"/>
  <c r="R538" i="38"/>
  <c r="N537" i="38"/>
  <c r="N131" i="38"/>
  <c r="N113" i="38"/>
  <c r="K238" i="38"/>
  <c r="Q478" i="38"/>
  <c r="S358" i="38"/>
  <c r="T286" i="38"/>
  <c r="S430" i="38"/>
  <c r="P168" i="38"/>
  <c r="P52" i="38"/>
  <c r="X334" i="38"/>
  <c r="P519" i="38"/>
  <c r="M114" i="38"/>
  <c r="L331" i="38"/>
  <c r="L82" i="38"/>
  <c r="S75" i="38"/>
  <c r="Q198" i="38"/>
  <c r="X537" i="38"/>
  <c r="M321" i="38"/>
  <c r="M302" i="38"/>
  <c r="X406" i="38"/>
  <c r="X427" i="38"/>
  <c r="T470" i="38"/>
  <c r="K456" i="38"/>
  <c r="K318" i="38"/>
  <c r="P475" i="38"/>
  <c r="O565" i="38"/>
  <c r="L66" i="38"/>
  <c r="M246" i="38"/>
  <c r="O344" i="38"/>
  <c r="K404" i="38"/>
  <c r="V323" i="38"/>
  <c r="W102" i="38"/>
  <c r="R40" i="38"/>
  <c r="T136" i="38"/>
  <c r="N292" i="38"/>
  <c r="T457" i="38"/>
  <c r="K336" i="38"/>
  <c r="W15" i="38"/>
  <c r="L169" i="38"/>
  <c r="V302" i="38"/>
  <c r="Q181" i="38"/>
  <c r="Q456" i="38"/>
  <c r="W317" i="38"/>
  <c r="X311" i="38"/>
  <c r="L81" i="38"/>
  <c r="S530" i="38"/>
  <c r="R418" i="38"/>
  <c r="K178" i="38"/>
  <c r="V487" i="38"/>
  <c r="P91" i="38"/>
  <c r="M121" i="38"/>
  <c r="X439" i="38"/>
  <c r="O439" i="38"/>
  <c r="Q34" i="38"/>
  <c r="K464" i="38"/>
  <c r="O255" i="38"/>
  <c r="Q471" i="38"/>
  <c r="Q160" i="38"/>
  <c r="V88" i="38"/>
  <c r="R274" i="38"/>
  <c r="R493" i="38"/>
  <c r="W332" i="38"/>
  <c r="Q428" i="38"/>
  <c r="W74" i="38"/>
  <c r="R188" i="38"/>
  <c r="N201" i="38"/>
  <c r="X562" i="38"/>
  <c r="S321" i="38"/>
  <c r="U250" i="38"/>
  <c r="U256" i="38"/>
  <c r="Q113" i="38"/>
  <c r="Q221" i="38"/>
  <c r="T339" i="38"/>
  <c r="T394" i="38"/>
  <c r="Q332" i="38"/>
  <c r="T194" i="38"/>
  <c r="V155" i="38"/>
  <c r="V422" i="38"/>
  <c r="Q281" i="38"/>
  <c r="U19" i="38"/>
  <c r="Q194" i="38"/>
  <c r="M544" i="38"/>
  <c r="K135" i="38"/>
  <c r="N114" i="38"/>
  <c r="T283" i="38"/>
  <c r="W522" i="38"/>
  <c r="X292" i="38"/>
  <c r="T521" i="38"/>
  <c r="R317" i="38"/>
  <c r="M123" i="38"/>
  <c r="W202" i="38"/>
  <c r="N255" i="38"/>
  <c r="S275" i="38"/>
  <c r="R290" i="38"/>
  <c r="S304" i="38"/>
  <c r="K253" i="38"/>
  <c r="R522" i="38"/>
  <c r="U46" i="38"/>
  <c r="O151" i="38"/>
  <c r="K562" i="38"/>
  <c r="V363" i="38"/>
  <c r="L380" i="38"/>
  <c r="V381" i="38"/>
  <c r="U413" i="38"/>
  <c r="X159" i="38"/>
  <c r="V497" i="38"/>
  <c r="R41" i="38"/>
  <c r="M32" i="38"/>
  <c r="Q529" i="38"/>
  <c r="P158" i="38"/>
  <c r="N177" i="38"/>
  <c r="N487" i="38"/>
  <c r="O233" i="38"/>
  <c r="T336" i="38"/>
  <c r="S428" i="38"/>
  <c r="K416" i="38"/>
  <c r="S375" i="38"/>
  <c r="T296" i="38"/>
  <c r="X112" i="38"/>
  <c r="L121" i="38"/>
  <c r="M163" i="38"/>
  <c r="W349" i="38"/>
  <c r="T114" i="38"/>
  <c r="R24" i="38"/>
  <c r="R524" i="38"/>
  <c r="O281" i="38"/>
  <c r="T365" i="38"/>
  <c r="M497" i="38"/>
  <c r="T516" i="38"/>
  <c r="U238" i="38"/>
  <c r="P504" i="38"/>
  <c r="T558" i="38"/>
  <c r="N554" i="38"/>
  <c r="X417" i="38"/>
  <c r="M228" i="38"/>
  <c r="K99" i="38"/>
  <c r="M334" i="38"/>
  <c r="N449" i="38"/>
  <c r="P297" i="38"/>
  <c r="Q420" i="38"/>
  <c r="V356" i="38"/>
  <c r="U69" i="38"/>
  <c r="V482" i="38"/>
  <c r="S24" i="38"/>
  <c r="U228" i="38"/>
  <c r="K169" i="38"/>
  <c r="L205" i="38"/>
  <c r="T145" i="38"/>
  <c r="V196" i="38"/>
  <c r="P120" i="38"/>
  <c r="X472" i="38"/>
  <c r="U519" i="38"/>
  <c r="P517" i="38"/>
  <c r="T254" i="38"/>
  <c r="T66" i="38"/>
  <c r="P419" i="38"/>
  <c r="O404" i="38"/>
  <c r="N407" i="38"/>
  <c r="N309" i="38"/>
  <c r="S20" i="38"/>
  <c r="Q234" i="38"/>
  <c r="X15" i="38"/>
  <c r="K176" i="38"/>
  <c r="V395" i="38"/>
  <c r="Q287" i="38"/>
  <c r="V511" i="38"/>
  <c r="M291" i="38"/>
  <c r="O211" i="38"/>
  <c r="O187" i="38"/>
  <c r="M300" i="38"/>
  <c r="N79" i="38"/>
  <c r="P477" i="38"/>
  <c r="K311" i="38"/>
  <c r="V429" i="38"/>
  <c r="Q548" i="38"/>
  <c r="N415" i="38"/>
  <c r="Q507" i="38"/>
  <c r="P349" i="38"/>
  <c r="U437" i="38"/>
  <c r="X322" i="38"/>
  <c r="S159" i="38"/>
  <c r="O219" i="38"/>
  <c r="W373" i="38"/>
  <c r="M401" i="38"/>
  <c r="R424" i="38"/>
  <c r="S476" i="38"/>
  <c r="L497" i="38"/>
  <c r="W563" i="38"/>
  <c r="T129" i="38"/>
  <c r="N416" i="38"/>
  <c r="K286" i="38"/>
  <c r="M293" i="38"/>
  <c r="R202" i="38"/>
  <c r="M219" i="38"/>
  <c r="M305" i="38"/>
  <c r="L355" i="38"/>
  <c r="U156" i="38"/>
  <c r="S549" i="38"/>
  <c r="U300" i="38"/>
  <c r="O270" i="38"/>
  <c r="W153" i="38"/>
  <c r="M242" i="38"/>
  <c r="R100" i="38"/>
  <c r="U52" i="38"/>
  <c r="U216" i="38"/>
  <c r="Q409" i="38"/>
  <c r="O421" i="38"/>
  <c r="Q373" i="38"/>
  <c r="L444" i="38"/>
  <c r="L233" i="38"/>
  <c r="P157" i="38"/>
  <c r="W241" i="38"/>
  <c r="N466" i="38"/>
  <c r="Q240" i="38"/>
  <c r="V337" i="38"/>
  <c r="V404" i="38"/>
  <c r="N54" i="38"/>
  <c r="V31" i="38"/>
  <c r="W283" i="38"/>
  <c r="N283" i="38"/>
  <c r="X445" i="38"/>
  <c r="X340" i="38"/>
  <c r="Q63" i="38"/>
  <c r="Q363" i="38"/>
  <c r="T392" i="38"/>
  <c r="N428" i="38"/>
  <c r="V35" i="38"/>
  <c r="R516" i="38"/>
  <c r="O160" i="38"/>
  <c r="O429" i="38"/>
  <c r="Q302" i="38"/>
  <c r="T298" i="38"/>
  <c r="R233" i="38"/>
  <c r="R300" i="38"/>
  <c r="L453" i="38"/>
  <c r="W496" i="38"/>
  <c r="L341" i="38"/>
  <c r="W113" i="38"/>
  <c r="U475" i="38"/>
  <c r="X493" i="38"/>
  <c r="U155" i="38"/>
  <c r="U540" i="38"/>
  <c r="X132" i="38"/>
  <c r="W426" i="38"/>
  <c r="W532" i="38"/>
  <c r="S278" i="38"/>
  <c r="K16" i="38"/>
  <c r="X163" i="38"/>
  <c r="V433" i="38"/>
  <c r="U31" i="38"/>
  <c r="V59" i="38"/>
  <c r="N65" i="38"/>
  <c r="X523" i="38"/>
  <c r="N182" i="38"/>
  <c r="N498" i="38"/>
  <c r="U447" i="38"/>
  <c r="U181" i="38"/>
  <c r="V39" i="38"/>
  <c r="N358" i="38"/>
  <c r="X488" i="38"/>
  <c r="U482" i="38"/>
  <c r="X271" i="38"/>
  <c r="N454" i="38"/>
  <c r="N439" i="38"/>
  <c r="W495" i="38"/>
  <c r="W286" i="38"/>
  <c r="N33" i="38"/>
  <c r="U151" i="38"/>
  <c r="T64" i="38"/>
  <c r="T242" i="38"/>
  <c r="Q271" i="38"/>
  <c r="N381" i="38"/>
  <c r="V232" i="38"/>
  <c r="P479" i="38"/>
  <c r="X449" i="38"/>
  <c r="P547" i="38"/>
  <c r="M518" i="38"/>
  <c r="V525" i="38"/>
  <c r="M290" i="38"/>
  <c r="X412" i="38"/>
  <c r="T446" i="38"/>
  <c r="O76" i="38"/>
  <c r="L357" i="38"/>
  <c r="M176" i="38"/>
  <c r="X482" i="38"/>
  <c r="M530" i="38"/>
  <c r="U421" i="38"/>
  <c r="W259" i="38"/>
  <c r="M381" i="38"/>
  <c r="R403" i="38"/>
  <c r="T556" i="38"/>
  <c r="V403" i="38"/>
  <c r="O507" i="38"/>
  <c r="O494" i="38"/>
  <c r="W391" i="38"/>
  <c r="S324" i="38"/>
  <c r="R172" i="38"/>
  <c r="T437" i="38"/>
  <c r="O488" i="38"/>
  <c r="U121" i="38"/>
  <c r="N326" i="38"/>
  <c r="X474" i="38"/>
  <c r="W539" i="38"/>
  <c r="V520" i="38"/>
  <c r="L305" i="38"/>
  <c r="S264" i="38"/>
  <c r="N520" i="38"/>
  <c r="W530" i="38"/>
  <c r="W430" i="38"/>
  <c r="N378" i="38"/>
  <c r="T233" i="38"/>
  <c r="P544" i="38"/>
  <c r="Q492" i="38"/>
  <c r="X435" i="38"/>
  <c r="N539" i="38"/>
  <c r="X453" i="38"/>
  <c r="Q559" i="38"/>
  <c r="T159" i="38"/>
  <c r="T82" i="38"/>
  <c r="M20" i="38"/>
  <c r="W472" i="38"/>
  <c r="V50" i="38"/>
  <c r="P40" i="38"/>
  <c r="X152" i="38"/>
  <c r="V565" i="38"/>
  <c r="U349" i="38"/>
  <c r="K128" i="38"/>
  <c r="K314" i="38"/>
  <c r="R269" i="38"/>
  <c r="V158" i="38"/>
  <c r="U442" i="38"/>
  <c r="S50" i="38"/>
  <c r="U557" i="38"/>
  <c r="K252" i="38"/>
  <c r="S62" i="38"/>
  <c r="Q532" i="38"/>
  <c r="T282" i="38"/>
  <c r="N276" i="38"/>
  <c r="P315" i="38"/>
  <c r="S92" i="38"/>
  <c r="T175" i="38"/>
  <c r="K470" i="38"/>
  <c r="M105" i="38"/>
  <c r="Q517" i="38"/>
  <c r="S504" i="38"/>
  <c r="R144" i="38"/>
  <c r="R376" i="38"/>
  <c r="L275" i="38"/>
  <c r="P381" i="38"/>
  <c r="W519" i="38"/>
  <c r="T342" i="38"/>
  <c r="L73" i="38"/>
  <c r="P159" i="38"/>
  <c r="M65" i="38"/>
  <c r="L104" i="38"/>
  <c r="X128" i="38"/>
  <c r="M147" i="38"/>
  <c r="M332" i="38"/>
  <c r="W264" i="38"/>
  <c r="O274" i="38"/>
  <c r="O469" i="38"/>
  <c r="K331" i="38"/>
  <c r="O158" i="38"/>
  <c r="X454" i="38"/>
  <c r="U562" i="38"/>
  <c r="W34" i="38"/>
  <c r="M151" i="38"/>
  <c r="T331" i="38"/>
  <c r="K330" i="38"/>
  <c r="P156" i="38"/>
  <c r="K308" i="38"/>
  <c r="K182" i="38"/>
  <c r="X241" i="38"/>
  <c r="X355" i="38"/>
  <c r="U177" i="38"/>
  <c r="R394" i="38"/>
  <c r="Q299" i="38"/>
  <c r="X252" i="38"/>
  <c r="N66" i="38"/>
  <c r="K448" i="38"/>
  <c r="M440" i="38"/>
  <c r="U221" i="38"/>
  <c r="S158" i="38"/>
  <c r="U124" i="38"/>
  <c r="O117" i="38"/>
  <c r="V396" i="38"/>
  <c r="X91" i="38"/>
  <c r="U441" i="38"/>
  <c r="L232" i="38"/>
  <c r="P344" i="38"/>
  <c r="U323" i="38"/>
  <c r="S180" i="38"/>
  <c r="W453" i="38"/>
  <c r="X302" i="38"/>
  <c r="X348" i="38"/>
  <c r="S49" i="38"/>
  <c r="U525" i="38"/>
  <c r="K391" i="38"/>
  <c r="Q94" i="38"/>
  <c r="N95" i="38"/>
  <c r="R375" i="38"/>
  <c r="M279" i="38"/>
  <c r="M152" i="38"/>
  <c r="L529" i="38"/>
  <c r="V322" i="38"/>
  <c r="S70" i="38"/>
  <c r="N30" i="38"/>
  <c r="N88" i="38"/>
  <c r="W275" i="38"/>
  <c r="Q231" i="38"/>
  <c r="T75" i="38"/>
  <c r="W82" i="38"/>
  <c r="X23" i="38"/>
  <c r="T311" i="38"/>
  <c r="L285" i="38"/>
  <c r="O78" i="38"/>
  <c r="N140" i="38"/>
  <c r="Q308" i="38"/>
  <c r="N167" i="38"/>
  <c r="K168" i="38"/>
  <c r="N183" i="38"/>
  <c r="L440" i="38"/>
  <c r="U480" i="38"/>
  <c r="Q524" i="38"/>
  <c r="V184" i="38"/>
  <c r="L414" i="38"/>
  <c r="R392" i="38"/>
  <c r="L247" i="38"/>
  <c r="X377" i="38"/>
  <c r="N218" i="38"/>
  <c r="L271" i="38"/>
  <c r="O480" i="38"/>
  <c r="S124" i="38"/>
  <c r="Q482" i="38"/>
  <c r="P296" i="38"/>
  <c r="K181" i="38"/>
  <c r="O386" i="38"/>
  <c r="T428" i="38"/>
  <c r="P314" i="38"/>
  <c r="N330" i="38"/>
  <c r="T262" i="38"/>
  <c r="T265" i="38"/>
  <c r="R361" i="38"/>
  <c r="N61" i="38"/>
  <c r="N511" i="38"/>
  <c r="P188" i="38"/>
  <c r="W559" i="38"/>
  <c r="N421" i="38"/>
  <c r="M506" i="38"/>
  <c r="X357" i="38"/>
  <c r="Q301" i="38"/>
  <c r="T466" i="38"/>
  <c r="O342" i="38"/>
  <c r="O154" i="38"/>
  <c r="R302" i="38"/>
  <c r="P478" i="38"/>
  <c r="U318" i="38"/>
  <c r="U355" i="38"/>
  <c r="L391" i="38"/>
  <c r="S26" i="38"/>
  <c r="N446" i="38"/>
  <c r="R447" i="38"/>
  <c r="R519" i="38"/>
  <c r="R226" i="38"/>
  <c r="R557" i="38"/>
  <c r="W381" i="38"/>
  <c r="X317" i="38"/>
  <c r="X522" i="38"/>
  <c r="K296" i="38"/>
  <c r="L135" i="38"/>
  <c r="V321" i="38"/>
  <c r="S33" i="38"/>
  <c r="R194" i="38"/>
  <c r="R411" i="38"/>
  <c r="W360" i="38"/>
  <c r="T252" i="38"/>
  <c r="V95" i="38"/>
  <c r="O112" i="38"/>
  <c r="V265" i="38"/>
  <c r="S488" i="38"/>
  <c r="T111" i="38"/>
  <c r="L265" i="38"/>
  <c r="O492" i="38"/>
  <c r="M60" i="38"/>
  <c r="Q171" i="38"/>
  <c r="K104" i="38"/>
  <c r="L55" i="38"/>
  <c r="S127" i="38"/>
  <c r="P123" i="38"/>
  <c r="M40" i="38"/>
  <c r="P434" i="38"/>
  <c r="M373" i="38"/>
  <c r="L93" i="38"/>
  <c r="R231" i="38"/>
  <c r="M461" i="38"/>
  <c r="W487" i="38"/>
  <c r="R451" i="38"/>
  <c r="U320" i="38"/>
  <c r="L294" i="38"/>
  <c r="U424" i="38"/>
  <c r="U374" i="38"/>
  <c r="M295" i="38"/>
  <c r="W516" i="38"/>
  <c r="L210" i="38"/>
  <c r="L508" i="38"/>
  <c r="M464" i="38"/>
  <c r="O45" i="38"/>
  <c r="Q487" i="38"/>
  <c r="Q306" i="38"/>
  <c r="V176" i="38"/>
  <c r="L72" i="38"/>
  <c r="S437" i="38"/>
  <c r="Q452" i="38"/>
  <c r="Q242" i="38"/>
  <c r="P394" i="38"/>
  <c r="L188" i="38"/>
  <c r="K420" i="38"/>
  <c r="P172" i="38"/>
  <c r="N534" i="38"/>
  <c r="T72" i="38"/>
  <c r="U340" i="38"/>
  <c r="U269" i="38"/>
  <c r="O113" i="38"/>
  <c r="K522" i="38"/>
  <c r="W536" i="38"/>
  <c r="M255" i="38"/>
  <c r="O197" i="38"/>
  <c r="K188" i="38"/>
  <c r="N122" i="38"/>
  <c r="O201" i="38"/>
  <c r="V46" i="38"/>
  <c r="L525" i="38"/>
  <c r="P352" i="38"/>
  <c r="K155" i="38"/>
  <c r="O558" i="38"/>
  <c r="U357" i="38"/>
  <c r="R60" i="38"/>
  <c r="W339" i="38"/>
  <c r="X138" i="38"/>
  <c r="N482" i="38"/>
  <c r="X431" i="38"/>
  <c r="S534" i="38"/>
  <c r="L558" i="38"/>
  <c r="K531" i="38"/>
  <c r="P311" i="38"/>
  <c r="K120" i="38"/>
  <c r="K446" i="38"/>
  <c r="Q463" i="38"/>
  <c r="Q101" i="38"/>
  <c r="T31" i="38"/>
  <c r="R65" i="38"/>
  <c r="V445" i="38"/>
  <c r="V49" i="38"/>
  <c r="L506" i="38"/>
  <c r="O114" i="38"/>
  <c r="U92" i="38"/>
  <c r="Q514" i="38"/>
  <c r="V51" i="38"/>
  <c r="R410" i="38"/>
  <c r="O323" i="38"/>
  <c r="O167" i="38"/>
  <c r="U167" i="38"/>
  <c r="M230" i="38"/>
  <c r="Q425" i="38"/>
  <c r="S396" i="38"/>
  <c r="N64" i="38"/>
  <c r="M99" i="38"/>
  <c r="P111" i="38"/>
  <c r="R195" i="38"/>
  <c r="T536" i="38"/>
  <c r="X378" i="38"/>
  <c r="W172" i="38"/>
  <c r="X62" i="38"/>
  <c r="L171" i="38"/>
  <c r="P338" i="38"/>
  <c r="O38" i="38"/>
  <c r="X210" i="38"/>
  <c r="S34" i="38"/>
  <c r="Q296" i="38"/>
  <c r="U341" i="38"/>
  <c r="R350" i="38"/>
  <c r="V320" i="38"/>
  <c r="S111" i="38"/>
  <c r="W78" i="38"/>
  <c r="Q518" i="38"/>
  <c r="V518" i="38"/>
  <c r="Q326" i="38"/>
  <c r="X273" i="38"/>
  <c r="U140" i="38"/>
  <c r="W457" i="38"/>
  <c r="U343" i="38"/>
  <c r="L423" i="38"/>
  <c r="Q81" i="38"/>
  <c r="L451" i="38"/>
  <c r="T198" i="38"/>
  <c r="Q455" i="38"/>
  <c r="M112" i="38"/>
  <c r="N484" i="38"/>
  <c r="V221" i="38"/>
  <c r="K494" i="38"/>
  <c r="N483" i="38"/>
  <c r="R333" i="38"/>
  <c r="P253" i="38"/>
  <c r="O454" i="38"/>
  <c r="R171" i="38"/>
  <c r="T288" i="38"/>
  <c r="V230" i="38"/>
  <c r="L195" i="38"/>
  <c r="W68" i="38"/>
  <c r="K557" i="38"/>
  <c r="W416" i="38"/>
  <c r="S132" i="38"/>
  <c r="O30" i="38"/>
  <c r="O543" i="38"/>
  <c r="V258" i="38"/>
  <c r="S299" i="38"/>
  <c r="N144" i="38"/>
  <c r="Q540" i="38"/>
  <c r="M143" i="38"/>
  <c r="X269" i="38"/>
  <c r="N159" i="38"/>
  <c r="R163" i="38"/>
  <c r="T537" i="38"/>
  <c r="N442" i="38"/>
  <c r="M46" i="38"/>
  <c r="M126" i="38"/>
  <c r="Q396" i="38"/>
  <c r="S563" i="38"/>
  <c r="X532" i="38"/>
  <c r="W142" i="38"/>
  <c r="R254" i="38"/>
  <c r="Q491" i="38"/>
  <c r="V201" i="38"/>
  <c r="R153" i="38"/>
  <c r="X18" i="38"/>
  <c r="S515" i="38"/>
  <c r="W213" i="38"/>
  <c r="N524" i="38"/>
  <c r="T40" i="38"/>
  <c r="T79" i="38"/>
  <c r="K50" i="38"/>
  <c r="M77" i="38"/>
  <c r="M503" i="38"/>
  <c r="U415" i="38"/>
  <c r="O179" i="38"/>
  <c r="X557" i="38"/>
  <c r="S294" i="38"/>
  <c r="P116" i="38"/>
  <c r="M442" i="38"/>
  <c r="N502" i="38"/>
  <c r="X455" i="38"/>
  <c r="T557" i="38"/>
  <c r="N31" i="38"/>
  <c r="U289" i="38"/>
  <c r="N469" i="38"/>
  <c r="T43" i="38"/>
  <c r="M385" i="38"/>
  <c r="O406" i="38"/>
  <c r="S274" i="38"/>
  <c r="O508" i="38"/>
  <c r="R67" i="38"/>
  <c r="U422" i="38"/>
  <c r="S206" i="38"/>
  <c r="X76" i="38"/>
  <c r="S352" i="38"/>
  <c r="N151" i="38"/>
  <c r="P474" i="38"/>
  <c r="L78" i="38"/>
  <c r="M408" i="38"/>
  <c r="M514" i="38"/>
  <c r="L113" i="38"/>
  <c r="O331" i="38"/>
  <c r="N532" i="38"/>
  <c r="X307" i="38"/>
  <c r="O372" i="38"/>
  <c r="K183" i="38"/>
  <c r="V297" i="38"/>
  <c r="N431" i="38"/>
  <c r="V406" i="38"/>
  <c r="L422" i="38"/>
  <c r="W524" i="38"/>
  <c r="S25" i="38"/>
  <c r="T285" i="38"/>
  <c r="W334" i="38"/>
  <c r="P68" i="38"/>
  <c r="O292" i="38"/>
  <c r="W387" i="38"/>
  <c r="R293" i="38"/>
  <c r="U273" i="38"/>
  <c r="U94" i="38"/>
  <c r="W554" i="38"/>
  <c r="O529" i="38"/>
  <c r="U410" i="38"/>
  <c r="L477" i="38"/>
  <c r="M278" i="38"/>
  <c r="P337" i="38"/>
  <c r="R79" i="38"/>
  <c r="W216" i="38"/>
  <c r="W550" i="38"/>
  <c r="W238" i="38"/>
  <c r="M361" i="38"/>
  <c r="L60" i="38"/>
  <c r="M353" i="38"/>
  <c r="S168" i="38"/>
  <c r="S403" i="38"/>
  <c r="T266" i="38"/>
  <c r="W45" i="38"/>
  <c r="N455" i="38"/>
  <c r="O269" i="38"/>
  <c r="K433" i="38"/>
  <c r="W111" i="38"/>
  <c r="R420" i="38"/>
  <c r="W104" i="38"/>
  <c r="X508" i="38"/>
  <c r="M382" i="38"/>
  <c r="Q503" i="38"/>
  <c r="N145" i="38"/>
  <c r="Q209" i="38"/>
  <c r="O249" i="38"/>
  <c r="M233" i="38"/>
  <c r="T387" i="38"/>
  <c r="P28" i="38"/>
  <c r="P25" i="38"/>
  <c r="L204" i="38"/>
  <c r="S176" i="38"/>
  <c r="W409" i="38"/>
  <c r="M289" i="38"/>
  <c r="S185" i="38"/>
  <c r="M529" i="38"/>
  <c r="S181" i="38"/>
  <c r="O127" i="38"/>
  <c r="W99" i="38"/>
  <c r="V61" i="38"/>
  <c r="Q210" i="38"/>
  <c r="W504" i="38"/>
  <c r="P225" i="38"/>
  <c r="U455" i="38"/>
  <c r="W511" i="38"/>
  <c r="L503" i="38"/>
  <c r="O237" i="38"/>
  <c r="N136" i="38"/>
  <c r="O195" i="38"/>
  <c r="O130" i="38"/>
  <c r="T377" i="38"/>
  <c r="P138" i="38"/>
  <c r="W230" i="38"/>
  <c r="T255" i="38"/>
  <c r="L24" i="38"/>
  <c r="M237" i="38"/>
  <c r="Q430" i="38"/>
  <c r="W98" i="38"/>
  <c r="T497" i="38"/>
  <c r="U360" i="38"/>
  <c r="Q216" i="38"/>
  <c r="U291" i="38"/>
  <c r="U472" i="38"/>
  <c r="Q250" i="38"/>
  <c r="N496" i="38"/>
  <c r="R406" i="38"/>
  <c r="U538" i="38"/>
  <c r="L320" i="38"/>
  <c r="R454" i="38"/>
  <c r="K245" i="38"/>
  <c r="M217" i="38"/>
  <c r="V290" i="38"/>
  <c r="M24" i="38"/>
  <c r="L65" i="38"/>
  <c r="N443" i="38"/>
  <c r="S439" i="38"/>
  <c r="Q93" i="38"/>
  <c r="W64" i="38"/>
  <c r="P174" i="38"/>
  <c r="K103" i="38"/>
  <c r="M352" i="38"/>
  <c r="R273" i="38"/>
  <c r="O518" i="38"/>
  <c r="O59" i="38"/>
  <c r="T147" i="38"/>
  <c r="K435" i="38"/>
  <c r="W331" i="38"/>
  <c r="M483" i="38"/>
  <c r="P358" i="38"/>
  <c r="O258" i="38"/>
  <c r="M534" i="38"/>
  <c r="X196" i="38"/>
  <c r="N457" i="38"/>
  <c r="M426" i="38"/>
  <c r="X220" i="38"/>
  <c r="X197" i="38"/>
  <c r="W545" i="38"/>
  <c r="L515" i="38"/>
  <c r="U142" i="38"/>
  <c r="U448" i="38"/>
  <c r="N101" i="38"/>
  <c r="R503" i="38"/>
  <c r="V369" i="38"/>
  <c r="L287" i="38"/>
  <c r="Q307" i="38"/>
  <c r="M54" i="38"/>
  <c r="S72" i="38"/>
  <c r="P559" i="38"/>
  <c r="L246" i="38"/>
  <c r="V285" i="38"/>
  <c r="V474" i="38"/>
  <c r="V24" i="38"/>
  <c r="R412" i="38"/>
  <c r="X539" i="38"/>
  <c r="P94" i="38"/>
  <c r="L540" i="38"/>
  <c r="V161" i="38"/>
  <c r="L474" i="38"/>
  <c r="Q392" i="38"/>
  <c r="J153" i="12"/>
  <c r="W364" i="38"/>
  <c r="R330" i="38"/>
  <c r="N120" i="38"/>
  <c r="Q451" i="38"/>
  <c r="Q55" i="38"/>
  <c r="W270" i="38"/>
  <c r="N23" i="38"/>
  <c r="M478" i="38"/>
  <c r="X553" i="38"/>
  <c r="S285" i="38"/>
  <c r="V110" i="38"/>
  <c r="P516" i="38"/>
  <c r="L379" i="38"/>
  <c r="K124" i="38"/>
  <c r="T395" i="38"/>
  <c r="X277" i="38"/>
  <c r="S333" i="38"/>
  <c r="L516" i="38"/>
  <c r="K349" i="38"/>
  <c r="P473" i="38"/>
  <c r="O123" i="38"/>
  <c r="L253" i="38"/>
  <c r="X275" i="38"/>
  <c r="K548" i="38"/>
  <c r="L125" i="38"/>
  <c r="N135" i="38"/>
  <c r="N98" i="38"/>
  <c r="L56" i="38"/>
  <c r="W304" i="38"/>
  <c r="R405" i="38"/>
  <c r="T354" i="38"/>
  <c r="Q447" i="38"/>
  <c r="Q375" i="38"/>
  <c r="R382" i="38"/>
  <c r="X309" i="38"/>
  <c r="T174" i="38"/>
  <c r="W85" i="38"/>
  <c r="V457" i="38"/>
  <c r="R487" i="38"/>
  <c r="O58" i="38"/>
  <c r="R141" i="38"/>
  <c r="M174" i="38"/>
  <c r="O87" i="38"/>
  <c r="M337" i="38"/>
  <c r="R176" i="38"/>
  <c r="U293" i="38"/>
  <c r="O304" i="38"/>
  <c r="Q388" i="38"/>
  <c r="V424" i="38"/>
  <c r="S125" i="38"/>
  <c r="S112" i="38"/>
  <c r="L464" i="38"/>
  <c r="T151" i="38"/>
  <c r="L148" i="38"/>
  <c r="K338" i="38"/>
  <c r="V282" i="38"/>
  <c r="S535" i="38"/>
  <c r="M394" i="38"/>
  <c r="X122" i="38"/>
  <c r="K136" i="38"/>
  <c r="N143" i="38"/>
  <c r="P377" i="38"/>
  <c r="W535" i="38"/>
  <c r="L338" i="38"/>
  <c r="L212" i="38"/>
  <c r="S279" i="38"/>
  <c r="K146" i="38"/>
  <c r="W125" i="38"/>
  <c r="O473" i="38"/>
  <c r="P266" i="38"/>
  <c r="T32" i="38"/>
  <c r="O181" i="38"/>
  <c r="P439" i="38"/>
  <c r="K68" i="38"/>
  <c r="W447" i="38"/>
  <c r="L143" i="38"/>
  <c r="Q255" i="38"/>
  <c r="O444" i="38"/>
  <c r="Q284" i="38"/>
  <c r="P366" i="38"/>
  <c r="L37" i="38"/>
  <c r="X518" i="38"/>
  <c r="T411" i="38"/>
  <c r="K294" i="38"/>
  <c r="R504" i="38"/>
  <c r="R456" i="38"/>
  <c r="K185" i="38"/>
  <c r="K201" i="38"/>
  <c r="M508" i="38"/>
  <c r="T17" i="38"/>
  <c r="U126" i="38"/>
  <c r="S284" i="38"/>
  <c r="W187" i="38"/>
  <c r="S44" i="38"/>
  <c r="S412" i="38"/>
  <c r="R213" i="38"/>
  <c r="P404" i="38"/>
  <c r="U115" i="38"/>
  <c r="L406" i="38"/>
  <c r="Q163" i="38"/>
  <c r="L325" i="38"/>
  <c r="K373" i="38"/>
  <c r="T102" i="38"/>
  <c r="V241" i="38"/>
  <c r="X405" i="38"/>
  <c r="R152" i="38"/>
  <c r="K115" i="38"/>
  <c r="R105" i="38"/>
  <c r="L67" i="38"/>
  <c r="L378" i="38"/>
  <c r="K51" i="38"/>
  <c r="L183" i="38"/>
  <c r="S401" i="38"/>
  <c r="P534" i="38"/>
  <c r="X167" i="38"/>
  <c r="S151" i="38"/>
  <c r="K341" i="38"/>
  <c r="R385" i="38"/>
  <c r="U274" i="38"/>
  <c r="V563" i="38"/>
  <c r="U370" i="38"/>
  <c r="K144" i="38"/>
  <c r="W57" i="38"/>
  <c r="W498" i="38"/>
  <c r="K546" i="38"/>
  <c r="P452" i="38"/>
  <c r="Q25" i="38"/>
  <c r="K425" i="38"/>
  <c r="K39" i="38"/>
  <c r="R562" i="38"/>
  <c r="M413" i="38"/>
  <c r="X279" i="38"/>
  <c r="P42" i="38"/>
  <c r="W464" i="38"/>
  <c r="O162" i="38"/>
  <c r="L340" i="38"/>
  <c r="O129" i="38"/>
  <c r="S78" i="38"/>
  <c r="O218" i="38"/>
  <c r="M355" i="38"/>
  <c r="X22" i="38"/>
  <c r="N538" i="38"/>
  <c r="Q555" i="38"/>
  <c r="N324" i="38"/>
  <c r="X38" i="38"/>
  <c r="S355" i="38"/>
  <c r="X335" i="38"/>
  <c r="Q278" i="38"/>
  <c r="P206" i="38"/>
  <c r="L484" i="38"/>
  <c r="W413" i="38"/>
  <c r="P232" i="38"/>
  <c r="R321" i="38"/>
  <c r="W314" i="38"/>
  <c r="N438" i="38"/>
  <c r="W32" i="38"/>
  <c r="P549" i="38"/>
  <c r="P457" i="38"/>
  <c r="U211" i="38"/>
  <c r="W196" i="38"/>
  <c r="T185" i="38"/>
  <c r="L433" i="38"/>
  <c r="S325" i="38"/>
  <c r="X458" i="38"/>
  <c r="V137" i="38"/>
  <c r="M377" i="38"/>
  <c r="N233" i="38"/>
  <c r="O55" i="38"/>
  <c r="T422" i="38"/>
  <c r="U56" i="38"/>
  <c r="V254" i="38"/>
  <c r="V410" i="38"/>
  <c r="N494" i="38"/>
  <c r="X332" i="38"/>
  <c r="L298" i="38"/>
  <c r="S131" i="38"/>
  <c r="X32" i="38"/>
  <c r="U68" i="38"/>
  <c r="T551" i="38"/>
  <c r="U543" i="38"/>
  <c r="Q273" i="38"/>
  <c r="O521" i="38"/>
  <c r="X366" i="38"/>
  <c r="L314" i="38"/>
  <c r="O170" i="38"/>
  <c r="S425" i="38"/>
  <c r="X323" i="38"/>
  <c r="O378" i="38"/>
  <c r="P480" i="38"/>
  <c r="Q349" i="38"/>
  <c r="P466" i="38"/>
  <c r="K94" i="38"/>
  <c r="S93" i="38"/>
  <c r="X457" i="38"/>
  <c r="Q436" i="38"/>
  <c r="W116" i="38"/>
  <c r="V366" i="38"/>
  <c r="K159" i="38"/>
  <c r="U428" i="38"/>
  <c r="R139" i="38"/>
  <c r="L263" i="38"/>
  <c r="K187" i="38"/>
  <c r="K266" i="38"/>
  <c r="S79" i="38"/>
  <c r="W86" i="38"/>
  <c r="R436" i="38"/>
  <c r="X130" i="38"/>
  <c r="T73" i="38"/>
  <c r="T205" i="38"/>
  <c r="W502" i="38"/>
  <c r="Q136" i="38"/>
  <c r="S257" i="38"/>
  <c r="Q50" i="38"/>
  <c r="N175" i="38"/>
  <c r="P304" i="38"/>
  <c r="O178" i="38"/>
  <c r="S349" i="38"/>
  <c r="U417" i="38"/>
  <c r="U174" i="38"/>
  <c r="R63" i="38"/>
  <c r="N34" i="38"/>
  <c r="X364" i="38"/>
  <c r="K386" i="38"/>
  <c r="O246" i="38"/>
  <c r="Q103" i="38"/>
  <c r="O251" i="38"/>
  <c r="Q180" i="38"/>
  <c r="X123" i="38"/>
  <c r="N179" i="38"/>
  <c r="M145" i="38"/>
  <c r="K379" i="38"/>
  <c r="U145" i="38"/>
  <c r="X114" i="38"/>
  <c r="T54" i="38"/>
  <c r="V231" i="38"/>
  <c r="K474" i="38"/>
  <c r="T481" i="38"/>
  <c r="M349" i="38"/>
  <c r="X477" i="38"/>
  <c r="K131" i="38"/>
  <c r="L562" i="38"/>
  <c r="X464" i="38"/>
  <c r="O434" i="38"/>
  <c r="T326" i="38"/>
  <c r="O124" i="38"/>
  <c r="P435" i="38"/>
  <c r="O157" i="38"/>
  <c r="L230" i="38"/>
  <c r="Q330" i="38"/>
  <c r="K139" i="38"/>
  <c r="T368" i="38"/>
  <c r="W466" i="38"/>
  <c r="W515" i="38"/>
  <c r="O50" i="38"/>
  <c r="N298" i="38"/>
  <c r="R286" i="38"/>
  <c r="P139" i="38"/>
  <c r="O37" i="38"/>
  <c r="L299" i="38"/>
  <c r="S466" i="38"/>
  <c r="X491" i="38"/>
  <c r="U494" i="38"/>
  <c r="S98" i="38"/>
  <c r="O93" i="38"/>
  <c r="N325" i="38"/>
  <c r="R336" i="38"/>
  <c r="Q179" i="38"/>
  <c r="X375" i="38"/>
  <c r="T525" i="38"/>
  <c r="N545" i="38"/>
  <c r="R377" i="38"/>
  <c r="S74" i="38"/>
  <c r="P230" i="38"/>
  <c r="T340" i="38"/>
  <c r="O436" i="38"/>
  <c r="L120" i="38"/>
  <c r="Q228" i="38"/>
  <c r="X144" i="38"/>
  <c r="L278" i="38"/>
  <c r="K186" i="38"/>
  <c r="N340" i="38"/>
  <c r="W105" i="38"/>
  <c r="K441" i="38"/>
  <c r="P461" i="38"/>
  <c r="Q73" i="38"/>
  <c r="P286" i="38"/>
  <c r="P422" i="38"/>
  <c r="T506" i="38"/>
  <c r="Q62" i="38"/>
  <c r="V248" i="38"/>
  <c r="K42" i="38"/>
  <c r="P31" i="38"/>
  <c r="R242" i="38"/>
  <c r="W429" i="38"/>
  <c r="T110" i="38"/>
  <c r="M122" i="38"/>
  <c r="V256" i="38"/>
  <c r="V461" i="38"/>
  <c r="M380" i="38"/>
  <c r="N127" i="38"/>
  <c r="V172" i="38"/>
  <c r="M262" i="38"/>
  <c r="Q448" i="38"/>
  <c r="M553" i="38"/>
  <c r="V179" i="38"/>
  <c r="R146" i="38"/>
  <c r="O540" i="38"/>
  <c r="L46" i="38"/>
  <c r="Q317" i="38"/>
  <c r="U350" i="38"/>
  <c r="L457" i="38"/>
  <c r="P229" i="38"/>
  <c r="X161" i="38"/>
  <c r="N138" i="38"/>
  <c r="K452" i="38"/>
  <c r="V472" i="38"/>
  <c r="O466" i="38"/>
  <c r="T138" i="38"/>
  <c r="N461" i="38"/>
  <c r="N258" i="38"/>
  <c r="V182" i="38"/>
  <c r="W232" i="38"/>
  <c r="M308" i="38"/>
  <c r="O498" i="38"/>
  <c r="U81" i="38"/>
  <c r="Q35" i="38"/>
  <c r="W424" i="38"/>
  <c r="X157" i="38"/>
  <c r="R32" i="38"/>
  <c r="U38" i="38"/>
  <c r="R250" i="38"/>
  <c r="V246" i="38"/>
  <c r="P364" i="38"/>
  <c r="M439" i="38"/>
  <c r="P113" i="38"/>
  <c r="O419" i="38"/>
  <c r="L58" i="38"/>
  <c r="U430" i="38"/>
  <c r="R414" i="38"/>
  <c r="K475" i="38"/>
  <c r="R364" i="38"/>
  <c r="U219" i="38"/>
  <c r="U496" i="38"/>
  <c r="U157" i="38"/>
  <c r="T452" i="38"/>
  <c r="K408" i="38"/>
  <c r="T461" i="38"/>
  <c r="L524" i="38"/>
  <c r="N203" i="38"/>
  <c r="R444" i="38"/>
  <c r="X341" i="38"/>
  <c r="V385" i="38"/>
  <c r="W402" i="38"/>
  <c r="U54" i="38"/>
  <c r="Q109" i="38"/>
  <c r="M323" i="38"/>
  <c r="V115" i="38"/>
  <c r="R469" i="38"/>
  <c r="R185" i="38"/>
  <c r="M56" i="38"/>
  <c r="U433" i="38"/>
  <c r="X274" i="38"/>
  <c r="W271" i="38"/>
  <c r="R492" i="38"/>
  <c r="K26" i="38"/>
  <c r="U147" i="38"/>
  <c r="K205" i="38"/>
  <c r="L446" i="38"/>
  <c r="O185" i="38"/>
  <c r="O392" i="38"/>
  <c r="L476" i="38"/>
  <c r="O552" i="38"/>
  <c r="W513" i="38"/>
  <c r="N141" i="38"/>
  <c r="M249" i="38"/>
  <c r="N94" i="38"/>
  <c r="R135" i="38"/>
  <c r="Q563" i="38"/>
  <c r="S172" i="38"/>
  <c r="X492" i="38"/>
  <c r="O220" i="38"/>
  <c r="O21" i="38"/>
  <c r="L303" i="38"/>
  <c r="L172" i="38"/>
  <c r="U95" i="38"/>
  <c r="L240" i="38"/>
  <c r="W392" i="38"/>
  <c r="M428" i="38"/>
  <c r="V220" i="38"/>
  <c r="V206" i="38"/>
  <c r="R481" i="38"/>
  <c r="T169" i="38"/>
  <c r="M120" i="38"/>
  <c r="W36" i="38"/>
  <c r="S242" i="38"/>
  <c r="K74" i="38"/>
  <c r="R95" i="38"/>
  <c r="W297" i="38"/>
  <c r="T225" i="38"/>
  <c r="V264" i="38"/>
  <c r="M406" i="38"/>
  <c r="Q366" i="38"/>
  <c r="K15" i="38"/>
  <c r="Q558" i="38"/>
  <c r="W95" i="38"/>
  <c r="N104" i="38"/>
  <c r="V544" i="38"/>
  <c r="N148" i="38"/>
  <c r="K273" i="38"/>
  <c r="K75" i="38"/>
  <c r="V347" i="38"/>
  <c r="L392" i="38"/>
  <c r="T503" i="38"/>
  <c r="N69" i="38"/>
  <c r="T445" i="38"/>
  <c r="M465" i="38"/>
  <c r="M513" i="38"/>
  <c r="M411" i="38"/>
  <c r="L480" i="38"/>
  <c r="U21" i="38"/>
  <c r="O432" i="38"/>
  <c r="W336" i="38"/>
  <c r="N92" i="38"/>
  <c r="T132" i="38"/>
  <c r="S259" i="38"/>
  <c r="W436" i="38"/>
  <c r="O340" i="38"/>
  <c r="N342" i="38"/>
  <c r="R370" i="38"/>
  <c r="N239" i="38"/>
  <c r="N497" i="38"/>
  <c r="K80" i="38"/>
  <c r="P409" i="38"/>
  <c r="X305" i="38"/>
  <c r="O121" i="38"/>
  <c r="U138" i="38"/>
  <c r="K552" i="38"/>
  <c r="O337" i="38"/>
  <c r="R263" i="38"/>
  <c r="K27" i="38"/>
  <c r="R252" i="38"/>
  <c r="R38" i="38"/>
  <c r="V314" i="38"/>
  <c r="Q54" i="38"/>
  <c r="S240" i="38"/>
  <c r="Q553" i="38"/>
  <c r="R446" i="38"/>
  <c r="S451" i="38"/>
  <c r="M257" i="38"/>
  <c r="T226" i="38"/>
  <c r="O358" i="38"/>
  <c r="T366" i="38"/>
  <c r="R453" i="38"/>
  <c r="R137" i="38"/>
  <c r="M545" i="38"/>
  <c r="Q137" i="38"/>
  <c r="K220" i="38"/>
  <c r="N154" i="38"/>
  <c r="O428" i="38"/>
  <c r="N77" i="38"/>
  <c r="N414" i="38"/>
  <c r="W117" i="38"/>
  <c r="T210" i="38"/>
  <c r="N301" i="38"/>
  <c r="X436" i="38"/>
  <c r="T426" i="38"/>
  <c r="L311" i="38"/>
  <c r="M53" i="38"/>
  <c r="V102" i="38"/>
  <c r="R441" i="38"/>
  <c r="P247" i="38"/>
  <c r="S144" i="38"/>
  <c r="L53" i="38"/>
  <c r="W363" i="38"/>
  <c r="K100" i="38"/>
  <c r="X21" i="38"/>
  <c r="V40" i="38"/>
  <c r="K17" i="38"/>
  <c r="P61" i="38"/>
  <c r="N303" i="38"/>
  <c r="X347" i="38"/>
  <c r="V188" i="38"/>
  <c r="W538" i="38"/>
  <c r="U319" i="38"/>
  <c r="V271" i="38"/>
  <c r="L502" i="38"/>
  <c r="T359" i="38"/>
  <c r="P524" i="38"/>
  <c r="S80" i="38"/>
  <c r="W366" i="38"/>
  <c r="W285" i="38"/>
  <c r="O135" i="38"/>
  <c r="U77" i="38"/>
  <c r="T183" i="38"/>
  <c r="M531" i="38"/>
  <c r="L556" i="38"/>
  <c r="N147" i="38"/>
  <c r="Q369" i="38"/>
  <c r="S506" i="38"/>
  <c r="W121" i="38"/>
  <c r="W49" i="38"/>
  <c r="W512" i="38"/>
  <c r="R310" i="38"/>
  <c r="K447" i="38"/>
  <c r="O367" i="38"/>
  <c r="U380" i="38"/>
  <c r="L436" i="38"/>
  <c r="Q217" i="38"/>
  <c r="M331" i="38"/>
  <c r="L544" i="38"/>
  <c r="U280" i="38"/>
  <c r="M412" i="38"/>
  <c r="Q358" i="38"/>
  <c r="P16" i="38"/>
  <c r="K549" i="38"/>
  <c r="Q516" i="38"/>
  <c r="R64" i="38"/>
  <c r="S157" i="38"/>
  <c r="P77" i="38"/>
  <c r="T443" i="38"/>
  <c r="N338" i="38"/>
  <c r="K95" i="38"/>
  <c r="R87" i="38"/>
  <c r="S379" i="38"/>
  <c r="M30" i="38"/>
  <c r="N156" i="38"/>
  <c r="R296" i="38"/>
  <c r="N193" i="38"/>
  <c r="O145" i="38"/>
  <c r="S255" i="38"/>
  <c r="W415" i="38"/>
  <c r="V257" i="38"/>
  <c r="R430" i="38"/>
  <c r="M188" i="38"/>
  <c r="Q60" i="38"/>
  <c r="R442" i="38"/>
  <c r="O347" i="38"/>
  <c r="M375" i="38"/>
  <c r="X544" i="38"/>
  <c r="R262" i="38"/>
  <c r="X370" i="38"/>
  <c r="S517" i="38"/>
  <c r="P531" i="38"/>
  <c r="W146" i="38"/>
  <c r="O535" i="38"/>
  <c r="L21" i="38"/>
  <c r="R371" i="38"/>
  <c r="V279" i="38"/>
  <c r="L160" i="38"/>
  <c r="U132" i="38"/>
  <c r="L228" i="38"/>
  <c r="O263" i="38"/>
  <c r="S562" i="38"/>
  <c r="V434" i="38"/>
  <c r="O53" i="38"/>
  <c r="S452" i="38"/>
  <c r="T71" i="38"/>
  <c r="L170" i="38"/>
  <c r="O520" i="38"/>
  <c r="W61" i="38"/>
  <c r="W87" i="38"/>
  <c r="U34" i="38"/>
  <c r="X225" i="38"/>
  <c r="V167" i="38"/>
  <c r="U284" i="38"/>
  <c r="S537" i="38"/>
  <c r="L266" i="38"/>
  <c r="W151" i="38"/>
  <c r="O477" i="38"/>
  <c r="K98" i="38"/>
  <c r="T206" i="38"/>
  <c r="T122" i="38"/>
  <c r="W19" i="38"/>
  <c r="L77" i="38"/>
  <c r="L563" i="38"/>
  <c r="X446" i="38"/>
  <c r="X248" i="38"/>
  <c r="T275" i="38"/>
  <c r="K457" i="38"/>
  <c r="V436" i="38"/>
  <c r="M44" i="38"/>
  <c r="U195" i="38"/>
  <c r="W188" i="38"/>
  <c r="P484" i="38"/>
  <c r="M76" i="38"/>
  <c r="Q355" i="38"/>
  <c r="V334" i="38"/>
  <c r="S544" i="38"/>
  <c r="M456" i="38"/>
  <c r="P137" i="38"/>
  <c r="L279" i="38"/>
  <c r="W443" i="38"/>
  <c r="T116" i="38"/>
  <c r="M395" i="38"/>
  <c r="O250" i="38"/>
  <c r="K72" i="38"/>
  <c r="W273" i="38"/>
  <c r="U517" i="38"/>
  <c r="K231" i="38"/>
  <c r="L94" i="38"/>
  <c r="R452" i="38"/>
  <c r="U79" i="38"/>
  <c r="O430" i="38"/>
  <c r="Q158" i="38"/>
  <c r="M264" i="38"/>
  <c r="W18" i="38"/>
  <c r="N471" i="38"/>
  <c r="O175" i="38"/>
  <c r="K332" i="38"/>
  <c r="K290" i="38"/>
  <c r="U563" i="38"/>
  <c r="U143" i="38"/>
  <c r="R237" i="38"/>
  <c r="V495" i="38"/>
  <c r="P62" i="38"/>
  <c r="L511" i="38"/>
  <c r="Q167" i="38"/>
  <c r="R225" i="38"/>
  <c r="K492" i="38"/>
  <c r="W540" i="38"/>
  <c r="S538" i="38"/>
  <c r="T412" i="38"/>
  <c r="U450" i="38"/>
  <c r="S171" i="38"/>
  <c r="R104" i="38"/>
  <c r="T393" i="38"/>
  <c r="M82" i="38"/>
  <c r="L332" i="38"/>
  <c r="K479" i="38"/>
  <c r="L239" i="38"/>
  <c r="X407" i="38"/>
  <c r="N91" i="38"/>
  <c r="M311" i="38"/>
  <c r="O413" i="38"/>
  <c r="U471" i="38"/>
  <c r="Q237" i="38"/>
  <c r="W67" i="38"/>
  <c r="Q126" i="38"/>
  <c r="P143" i="38"/>
  <c r="T34" i="38"/>
  <c r="V503" i="38"/>
  <c r="O294" i="38"/>
  <c r="P487" i="38"/>
  <c r="N391" i="38"/>
  <c r="M110" i="38"/>
  <c r="L449" i="38"/>
  <c r="Q464" i="38"/>
  <c r="N76" i="38"/>
  <c r="W163" i="38"/>
  <c r="R407" i="38"/>
  <c r="V168" i="38"/>
  <c r="N553" i="38"/>
  <c r="R555" i="38"/>
  <c r="R34" i="38"/>
  <c r="V464" i="38"/>
  <c r="P403" i="38"/>
  <c r="K407" i="38"/>
  <c r="L45" i="38"/>
  <c r="K65" i="38"/>
  <c r="R341" i="38"/>
  <c r="O85" i="38"/>
  <c r="T92" i="38"/>
  <c r="R401" i="38"/>
  <c r="V343" i="38"/>
  <c r="V112" i="38"/>
  <c r="R324" i="38"/>
  <c r="W237" i="38"/>
  <c r="P189" i="38"/>
  <c r="S220" i="38"/>
  <c r="N63" i="38"/>
  <c r="S302" i="38"/>
  <c r="M532" i="38"/>
  <c r="Q247" i="38"/>
  <c r="V481" i="38"/>
  <c r="W315" i="38"/>
  <c r="P376" i="38"/>
  <c r="S37" i="38"/>
  <c r="W281" i="38"/>
  <c r="N535" i="38"/>
  <c r="R448" i="38"/>
  <c r="N125" i="38"/>
  <c r="T462" i="38"/>
  <c r="P464" i="38"/>
  <c r="P270" i="38"/>
  <c r="P50" i="38"/>
  <c r="S481" i="38"/>
  <c r="V358" i="38"/>
  <c r="O319" i="38"/>
  <c r="U461" i="38"/>
  <c r="K230" i="38"/>
  <c r="P351" i="38"/>
  <c r="P27" i="38"/>
  <c r="O142" i="38"/>
  <c r="L295" i="38"/>
  <c r="V209" i="38"/>
  <c r="M367" i="38"/>
  <c r="V113" i="38"/>
  <c r="V407" i="38"/>
  <c r="Q241" i="38"/>
  <c r="X281" i="38"/>
  <c r="Q277" i="38"/>
  <c r="N189" i="38"/>
  <c r="O64" i="38"/>
  <c r="X154" i="38"/>
  <c r="V408" i="38"/>
  <c r="V453" i="38"/>
  <c r="V439" i="38"/>
  <c r="S434" i="38"/>
  <c r="Q68" i="38"/>
  <c r="S553" i="38"/>
  <c r="U278" i="38"/>
  <c r="X549" i="38"/>
  <c r="X61" i="38"/>
  <c r="O26" i="38"/>
  <c r="M354" i="38"/>
  <c r="V409" i="38"/>
  <c r="X85" i="38"/>
  <c r="N508" i="38"/>
  <c r="V120" i="38"/>
  <c r="S532" i="38"/>
  <c r="T375" i="38"/>
  <c r="Q130" i="38"/>
  <c r="S102" i="38"/>
  <c r="V351" i="38"/>
  <c r="T99" i="38"/>
  <c r="X291" i="38"/>
  <c r="V79" i="38"/>
  <c r="K488" i="38"/>
  <c r="Q382" i="38"/>
  <c r="N392" i="38"/>
  <c r="N242" i="38"/>
  <c r="R545" i="38"/>
  <c r="M493" i="38"/>
  <c r="O504" i="38"/>
  <c r="L57" i="38"/>
  <c r="T171" i="38"/>
  <c r="T405" i="38"/>
  <c r="L217" i="38"/>
  <c r="V564" i="38"/>
  <c r="X297" i="38"/>
  <c r="P36" i="38"/>
  <c r="U125" i="38"/>
  <c r="L494" i="38"/>
  <c r="M472" i="38"/>
  <c r="U59" i="38"/>
  <c r="T229" i="38"/>
  <c r="X116" i="38"/>
  <c r="N172" i="38"/>
  <c r="K502" i="38"/>
  <c r="X423" i="38"/>
  <c r="Q282" i="38"/>
  <c r="S86" i="38"/>
  <c r="V274" i="38"/>
  <c r="W465" i="38"/>
  <c r="U363" i="38"/>
  <c r="P551" i="38"/>
  <c r="T204" i="38"/>
  <c r="N168" i="38"/>
  <c r="M479" i="38"/>
  <c r="X129" i="38"/>
  <c r="L393" i="38"/>
  <c r="P238" i="38"/>
  <c r="X64" i="38"/>
  <c r="W333" i="38"/>
  <c r="P173" i="38"/>
  <c r="U456" i="38"/>
  <c r="S27" i="38"/>
  <c r="O230" i="38"/>
  <c r="M43" i="38"/>
  <c r="W558" i="38"/>
  <c r="M125" i="38"/>
  <c r="U72" i="38"/>
  <c r="O24" i="38"/>
  <c r="M66" i="38"/>
  <c r="U376" i="38"/>
  <c r="V131" i="38"/>
  <c r="K93" i="38"/>
  <c r="K102" i="38"/>
  <c r="Q554" i="38"/>
  <c r="R319" i="38"/>
  <c r="L262" i="38"/>
  <c r="U129" i="38"/>
  <c r="P38" i="38"/>
  <c r="R92" i="38"/>
  <c r="P557" i="38"/>
  <c r="L272" i="38"/>
  <c r="L411" i="38"/>
  <c r="T264" i="38"/>
  <c r="S276" i="38"/>
  <c r="P335" i="38"/>
  <c r="X504" i="38"/>
  <c r="P278" i="38"/>
  <c r="U487" i="38"/>
  <c r="M282" i="38"/>
  <c r="R475" i="38"/>
  <c r="T251" i="38"/>
  <c r="P183" i="38"/>
  <c r="M148" i="38"/>
  <c r="K532" i="38"/>
  <c r="T491" i="38"/>
  <c r="S213" i="38"/>
  <c r="O70" i="38"/>
  <c r="V394" i="38"/>
  <c r="R284" i="38"/>
  <c r="L360" i="38"/>
  <c r="T22" i="38"/>
  <c r="O171" i="38"/>
  <c r="Q132" i="38"/>
  <c r="Q407" i="38"/>
  <c r="V421" i="38"/>
  <c r="P254" i="38"/>
  <c r="K19" i="38"/>
  <c r="X93" i="38"/>
  <c r="K473" i="38"/>
  <c r="T137" i="38"/>
  <c r="S543" i="38"/>
  <c r="S478" i="38"/>
  <c r="N50" i="38"/>
  <c r="L559" i="38"/>
  <c r="Q359" i="38"/>
  <c r="X540" i="38"/>
  <c r="K77" i="38"/>
  <c r="P80" i="38"/>
  <c r="O433" i="38"/>
  <c r="O515" i="38"/>
  <c r="U548" i="38"/>
  <c r="T360" i="38"/>
  <c r="V287" i="38"/>
  <c r="N306" i="38"/>
  <c r="X374" i="38"/>
  <c r="M396" i="38"/>
  <c r="T534" i="38"/>
  <c r="X278" i="38"/>
  <c r="R283" i="38"/>
  <c r="R196" i="38"/>
  <c r="M168" i="38"/>
  <c r="P39" i="38"/>
  <c r="N385" i="38"/>
  <c r="M91" i="38"/>
  <c r="O442" i="38"/>
  <c r="N563" i="38"/>
  <c r="Q52" i="38"/>
  <c r="O375" i="38"/>
  <c r="W30" i="38"/>
  <c r="N472" i="38"/>
  <c r="T248" i="38"/>
  <c r="Q17" i="38"/>
  <c r="T186" i="38"/>
  <c r="T539" i="38"/>
  <c r="O91" i="38"/>
  <c r="X343" i="38"/>
  <c r="R388" i="38"/>
  <c r="O225" i="38"/>
  <c r="O512" i="38"/>
  <c r="R331" i="38"/>
  <c r="X27" i="38"/>
  <c r="P283" i="38"/>
  <c r="Q232" i="38"/>
  <c r="T424" i="38"/>
  <c r="R544" i="38"/>
  <c r="P355" i="38"/>
  <c r="O438" i="38"/>
  <c r="O95" i="38"/>
  <c r="P525" i="38"/>
  <c r="V374" i="38"/>
  <c r="U102" i="38"/>
  <c r="O203" i="38"/>
  <c r="M234" i="38"/>
  <c r="P63" i="38"/>
  <c r="O115" i="38"/>
  <c r="X408" i="38"/>
  <c r="K371" i="38"/>
  <c r="L256" i="38"/>
  <c r="X350" i="38"/>
  <c r="S216" i="38"/>
  <c r="O148" i="38"/>
  <c r="X371" i="38"/>
  <c r="K228" i="38"/>
  <c r="L427" i="38"/>
  <c r="W438" i="38"/>
  <c r="T25" i="38"/>
  <c r="U62" i="38"/>
  <c r="S457" i="38"/>
  <c r="P446" i="38"/>
  <c r="S388" i="38"/>
  <c r="M241" i="38"/>
  <c r="Q31" i="38"/>
  <c r="S505" i="38"/>
  <c r="R539" i="38"/>
  <c r="U287" i="38"/>
  <c r="T291" i="38"/>
  <c r="X298" i="38"/>
  <c r="N209" i="38"/>
  <c r="X67" i="38"/>
  <c r="T415" i="38"/>
  <c r="T46" i="38"/>
  <c r="R461" i="38"/>
  <c r="X203" i="38"/>
  <c r="R21" i="38"/>
  <c r="T435" i="38"/>
  <c r="R515" i="38"/>
  <c r="L39" i="38"/>
  <c r="W141" i="38"/>
  <c r="T505" i="38"/>
  <c r="T530" i="38"/>
  <c r="R72" i="38"/>
  <c r="O116" i="38"/>
  <c r="O563" i="38"/>
  <c r="M369" i="38"/>
  <c r="K418" i="38"/>
  <c r="V130" i="38"/>
  <c r="W369" i="38"/>
  <c r="V484" i="38"/>
  <c r="V315" i="38"/>
  <c r="R221" i="38"/>
  <c r="N374" i="38"/>
  <c r="L166" i="38"/>
  <c r="Q156" i="38"/>
  <c r="L216" i="38"/>
  <c r="S318" i="38"/>
  <c r="S431" i="38"/>
  <c r="W50" i="38"/>
  <c r="Q337" i="38"/>
  <c r="S357" i="38"/>
  <c r="S365" i="38"/>
  <c r="R559" i="38"/>
  <c r="R419" i="38"/>
  <c r="S113" i="38"/>
  <c r="R248" i="38"/>
  <c r="U297" i="38"/>
  <c r="X393" i="38"/>
  <c r="M372" i="38"/>
  <c r="S115" i="38"/>
  <c r="L493" i="38"/>
  <c r="K451" i="38"/>
  <c r="V455" i="38"/>
  <c r="R253" i="38"/>
  <c r="P125" i="38"/>
  <c r="L307" i="38"/>
  <c r="M471" i="38"/>
  <c r="L178" i="38"/>
  <c r="X226" i="38"/>
  <c r="X434" i="38"/>
  <c r="M132" i="38"/>
  <c r="N422" i="38"/>
  <c r="N206" i="38"/>
  <c r="W386" i="38"/>
  <c r="N419" i="38"/>
  <c r="V128" i="38"/>
  <c r="K315" i="38"/>
  <c r="W240" i="38"/>
  <c r="N290" i="38"/>
  <c r="S229" i="38"/>
  <c r="M343" i="38"/>
  <c r="V197" i="38"/>
  <c r="U98" i="38"/>
  <c r="P69" i="38"/>
  <c r="R463" i="38"/>
  <c r="T167" i="38"/>
  <c r="N295" i="38"/>
  <c r="S160" i="38"/>
  <c r="R297" i="38"/>
  <c r="V78" i="38"/>
  <c r="N103" i="38"/>
  <c r="U464" i="38"/>
  <c r="L175" i="38"/>
  <c r="V517" i="38"/>
  <c r="Q174" i="38"/>
  <c r="W368" i="38"/>
  <c r="T385" i="38"/>
  <c r="N115" i="38"/>
  <c r="O354" i="38"/>
  <c r="W218" i="38"/>
  <c r="W548" i="38"/>
  <c r="X142" i="38"/>
  <c r="T112" i="38"/>
  <c r="M511" i="38"/>
  <c r="N353" i="38"/>
  <c r="L306" i="38"/>
  <c r="Q551" i="38"/>
  <c r="Q386" i="38"/>
  <c r="S524" i="38"/>
  <c r="Q266" i="38"/>
  <c r="V515" i="38"/>
  <c r="V551" i="38"/>
  <c r="R301" i="38"/>
  <c r="V85" i="38"/>
  <c r="P217" i="38"/>
  <c r="X219" i="38"/>
  <c r="S60" i="38"/>
  <c r="Q352" i="38"/>
  <c r="W20" i="38"/>
  <c r="M294" i="38"/>
  <c r="M170" i="38"/>
  <c r="L22" i="38"/>
  <c r="R512" i="38"/>
  <c r="N357" i="38"/>
  <c r="R362" i="38"/>
  <c r="V386" i="38"/>
  <c r="V93" i="38"/>
  <c r="O418" i="38"/>
  <c r="N543" i="38"/>
  <c r="X283" i="38"/>
  <c r="X372" i="38"/>
  <c r="K59" i="38"/>
  <c r="N263" i="38"/>
  <c r="U305" i="38"/>
  <c r="S483" i="38"/>
  <c r="O102" i="38"/>
  <c r="P273" i="38"/>
  <c r="X461" i="38"/>
  <c r="S539" i="38"/>
  <c r="U265" i="38"/>
  <c r="Q122" i="38"/>
  <c r="P216" i="38"/>
  <c r="Q378" i="38"/>
  <c r="X63" i="38"/>
  <c r="Q426" i="38"/>
  <c r="X413" i="38"/>
  <c r="M507" i="38"/>
  <c r="L54" i="38"/>
  <c r="M338" i="38"/>
  <c r="U513" i="38"/>
  <c r="Q318" i="38"/>
  <c r="X258" i="38"/>
  <c r="L211" i="38"/>
  <c r="K265" i="38"/>
  <c r="P78" i="38"/>
  <c r="T386" i="38"/>
  <c r="P269" i="38"/>
  <c r="O33" i="38"/>
  <c r="M303" i="38"/>
  <c r="K422" i="38"/>
  <c r="W233" i="38"/>
  <c r="V157" i="38"/>
  <c r="W72" i="38"/>
  <c r="U240" i="38"/>
  <c r="L206" i="38"/>
  <c r="N44" i="38"/>
  <c r="U210" i="38"/>
  <c r="S474" i="38"/>
  <c r="V135" i="38"/>
  <c r="V401" i="38"/>
  <c r="S420" i="38"/>
  <c r="K177" i="38"/>
  <c r="W450" i="38"/>
  <c r="Q24" i="38"/>
  <c r="P300" i="38"/>
  <c r="O415" i="38"/>
  <c r="L504" i="38"/>
  <c r="W412" i="38"/>
  <c r="Q102" i="38"/>
  <c r="S472" i="38"/>
  <c r="T188" i="38"/>
  <c r="Q226" i="38"/>
  <c r="N195" i="38"/>
  <c r="N552" i="38"/>
  <c r="P322" i="38"/>
  <c r="R334" i="38"/>
  <c r="M554" i="38"/>
  <c r="W394" i="38"/>
  <c r="S368" i="38"/>
  <c r="U451" i="38"/>
  <c r="N60" i="38"/>
  <c r="S69" i="38"/>
  <c r="K234" i="38"/>
  <c r="Q123" i="38"/>
  <c r="U531" i="38"/>
  <c r="L25" i="38"/>
  <c r="O290" i="38"/>
  <c r="K564" i="38"/>
  <c r="T508" i="38"/>
  <c r="L283" i="38"/>
  <c r="K495" i="38"/>
  <c r="P98" i="38"/>
  <c r="S315" i="38"/>
  <c r="V154" i="38"/>
  <c r="O451" i="38"/>
  <c r="N393" i="38"/>
  <c r="P44" i="38"/>
  <c r="K259" i="38"/>
  <c r="X87" i="38"/>
  <c r="V30" i="38"/>
  <c r="R30" i="38"/>
  <c r="V173" i="38"/>
  <c r="M444" i="38"/>
  <c r="O43" i="38"/>
  <c r="X185" i="38"/>
  <c r="U404" i="38"/>
  <c r="M15" i="38"/>
  <c r="X37" i="38"/>
  <c r="M404" i="38"/>
  <c r="N433" i="38"/>
  <c r="N142" i="38"/>
  <c r="V449" i="38"/>
  <c r="K306" i="38"/>
  <c r="U245" i="38"/>
  <c r="K493" i="38"/>
  <c r="P146" i="38"/>
  <c r="K262" i="38"/>
  <c r="O452" i="38"/>
  <c r="R127" i="38"/>
  <c r="T353" i="38"/>
  <c r="S305" i="38"/>
  <c r="X293" i="38"/>
  <c r="S520" i="38"/>
  <c r="T104" i="38"/>
  <c r="Q59" i="38"/>
  <c r="U25" i="38"/>
  <c r="N408" i="38"/>
  <c r="P203" i="38"/>
  <c r="R101" i="38"/>
  <c r="T448" i="38"/>
  <c r="K361" i="38"/>
  <c r="R455" i="38"/>
  <c r="W355" i="38"/>
  <c r="M87" i="38"/>
  <c r="L142" i="38"/>
  <c r="N15" i="38"/>
  <c r="X202" i="38"/>
  <c r="M341" i="38"/>
  <c r="X465" i="38"/>
  <c r="O446" i="38"/>
  <c r="T269" i="38"/>
  <c r="U381" i="38"/>
  <c r="K52" i="38"/>
  <c r="W505" i="38"/>
  <c r="Q413" i="38"/>
  <c r="P145" i="38"/>
  <c r="M269" i="38"/>
  <c r="W71" i="38"/>
  <c r="T69" i="38"/>
  <c r="Q162" i="38"/>
  <c r="T391" i="38"/>
  <c r="X531" i="38"/>
  <c r="M475" i="38"/>
  <c r="R180" i="38"/>
  <c r="V66" i="38"/>
  <c r="L201" i="38"/>
  <c r="X44" i="38"/>
  <c r="P350" i="38"/>
  <c r="V538" i="38"/>
  <c r="K369" i="38"/>
  <c r="S54" i="38"/>
  <c r="L514" i="38"/>
  <c r="U301" i="38"/>
  <c r="T237" i="38"/>
  <c r="L297" i="38"/>
  <c r="P121" i="38"/>
  <c r="K304" i="38"/>
  <c r="Q564" i="38"/>
  <c r="L145" i="38"/>
  <c r="X218" i="38"/>
  <c r="X81" i="38"/>
  <c r="O402" i="38"/>
  <c r="R450" i="38"/>
  <c r="S507" i="38"/>
  <c r="S423" i="38"/>
  <c r="P453" i="38"/>
  <c r="X380" i="38"/>
  <c r="V227" i="38"/>
  <c r="V532" i="38"/>
  <c r="N112" i="38"/>
  <c r="L194" i="38"/>
  <c r="P102" i="38"/>
  <c r="O559" i="38"/>
  <c r="O360" i="38"/>
  <c r="K184" i="38"/>
  <c r="Q294" i="38"/>
  <c r="V37" i="38"/>
  <c r="R359" i="38"/>
  <c r="S184" i="38"/>
  <c r="X257" i="38"/>
  <c r="P340" i="38"/>
  <c r="L168" i="38"/>
  <c r="W418" i="38"/>
  <c r="Q254" i="38"/>
  <c r="P277" i="38"/>
  <c r="M127" i="38"/>
  <c r="N126" i="38"/>
  <c r="M422" i="38"/>
  <c r="Q29" i="38"/>
  <c r="S380" i="38"/>
  <c r="O92" i="38"/>
  <c r="L231" i="38"/>
  <c r="M231" i="38"/>
  <c r="L111" i="38"/>
  <c r="W335" i="38"/>
  <c r="P359" i="38"/>
  <c r="P234" i="38"/>
  <c r="K23" i="38"/>
  <c r="K43" i="38"/>
  <c r="P147" i="38"/>
  <c r="X361" i="38"/>
  <c r="U497" i="38"/>
  <c r="S251" i="38"/>
  <c r="M551" i="38"/>
  <c r="P35" i="38"/>
  <c r="P198" i="38"/>
  <c r="P257" i="38"/>
  <c r="N337" i="38"/>
  <c r="W382" i="38"/>
  <c r="V144" i="38"/>
  <c r="W52" i="38"/>
  <c r="X70" i="38"/>
  <c r="L461" i="38"/>
  <c r="R564" i="38"/>
  <c r="P319" i="38"/>
  <c r="R488" i="38"/>
  <c r="N70" i="38"/>
  <c r="N170" i="38"/>
  <c r="Q186" i="38"/>
  <c r="P386" i="38"/>
  <c r="Q64" i="38"/>
  <c r="N259" i="38"/>
  <c r="V127" i="38"/>
  <c r="V483" i="38"/>
  <c r="L237" i="38"/>
  <c r="U354" i="38"/>
  <c r="N320" i="38"/>
  <c r="R552" i="38"/>
  <c r="M423" i="38"/>
  <c r="P458" i="38"/>
  <c r="L258" i="38"/>
  <c r="T436" i="38"/>
  <c r="O449" i="38"/>
  <c r="U394" i="38"/>
  <c r="T552" i="38"/>
  <c r="O525" i="38"/>
  <c r="V301" i="38"/>
  <c r="R549" i="38"/>
  <c r="X250" i="38"/>
  <c r="X137" i="38"/>
  <c r="V296" i="38"/>
  <c r="U162" i="38"/>
  <c r="N52" i="38"/>
  <c r="X403" i="38"/>
  <c r="R203" i="38"/>
  <c r="N39" i="38"/>
  <c r="N275" i="38"/>
  <c r="W298" i="38"/>
  <c r="Q56" i="38"/>
  <c r="O532" i="38"/>
  <c r="L419" i="38"/>
  <c r="W144" i="38"/>
  <c r="R563" i="38"/>
  <c r="V492" i="38"/>
  <c r="L229" i="38"/>
  <c r="V132" i="38"/>
  <c r="N514" i="38"/>
  <c r="U507" i="38"/>
  <c r="L156" i="38"/>
  <c r="V195" i="38"/>
  <c r="N252" i="38"/>
  <c r="K82" i="38"/>
  <c r="L409" i="38"/>
  <c r="V355" i="38"/>
  <c r="M344" i="38"/>
  <c r="N507" i="38"/>
  <c r="K491" i="38"/>
  <c r="M177" i="38"/>
  <c r="T381" i="38"/>
  <c r="U495" i="38"/>
  <c r="S147" i="38"/>
  <c r="O137" i="38"/>
  <c r="L519" i="38"/>
  <c r="W367" i="38"/>
  <c r="M416" i="38"/>
  <c r="Q104" i="38"/>
  <c r="R35" i="38"/>
  <c r="N86" i="38"/>
  <c r="O86" i="38"/>
  <c r="V273" i="38"/>
  <c r="O516" i="38"/>
  <c r="U371" i="38"/>
  <c r="S153" i="38"/>
  <c r="Q292" i="38"/>
  <c r="U184" i="38"/>
  <c r="N365" i="38"/>
  <c r="L348" i="38"/>
  <c r="P23" i="38"/>
  <c r="U369" i="38"/>
  <c r="S209" i="38"/>
  <c r="R352" i="38"/>
  <c r="Q176" i="38"/>
  <c r="K46" i="38"/>
  <c r="K359" i="38"/>
  <c r="Q289" i="38"/>
  <c r="Q245" i="38"/>
  <c r="M277" i="38"/>
  <c r="X448" i="38"/>
  <c r="N22" i="38"/>
  <c r="S297" i="38"/>
  <c r="K477" i="38"/>
  <c r="N231" i="38"/>
  <c r="V440" i="38"/>
  <c r="X259" i="38"/>
  <c r="L196" i="38"/>
  <c r="T187" i="38"/>
  <c r="O341" i="38"/>
  <c r="O221" i="38"/>
  <c r="V420" i="38"/>
  <c r="U153" i="38"/>
  <c r="R168" i="38"/>
  <c r="V65" i="38"/>
  <c r="U290" i="38"/>
  <c r="S370" i="38"/>
  <c r="L343" i="38"/>
  <c r="V496" i="38"/>
  <c r="X530" i="38"/>
  <c r="R502" i="38"/>
  <c r="P180" i="38"/>
  <c r="W403" i="38"/>
  <c r="S319" i="38"/>
  <c r="V53" i="38"/>
  <c r="Q293" i="38"/>
  <c r="X55" i="38"/>
  <c r="O338" i="38"/>
  <c r="N58" i="38"/>
  <c r="W474" i="38"/>
  <c r="W204" i="38"/>
  <c r="P538" i="38"/>
  <c r="T363" i="38"/>
  <c r="X441" i="38"/>
  <c r="M466" i="38"/>
  <c r="X424" i="38"/>
  <c r="T74" i="38"/>
  <c r="R115" i="38"/>
  <c r="W323" i="38"/>
  <c r="L203" i="38"/>
  <c r="P535" i="38"/>
  <c r="R374" i="38"/>
  <c r="S22" i="38"/>
  <c r="O271" i="38"/>
  <c r="L498" i="38"/>
  <c r="R37" i="38"/>
  <c r="K20" i="38"/>
  <c r="X234" i="38"/>
  <c r="N110" i="38"/>
  <c r="P87" i="38"/>
  <c r="V432" i="38"/>
  <c r="M136" i="38"/>
  <c r="X29" i="38"/>
  <c r="M309" i="38"/>
  <c r="W473" i="38"/>
  <c r="N388" i="38"/>
  <c r="X352" i="38"/>
  <c r="R340" i="38"/>
  <c r="O204" i="38"/>
  <c r="W157" i="38"/>
  <c r="W160" i="38"/>
  <c r="W484" i="38"/>
  <c r="P306" i="38"/>
  <c r="Q87" i="38"/>
  <c r="W46" i="38"/>
  <c r="S247" i="38"/>
  <c r="K476" i="38"/>
  <c r="S289" i="38"/>
  <c r="W203" i="38"/>
  <c r="L412" i="38"/>
  <c r="M100" i="38"/>
  <c r="V217" i="38"/>
  <c r="R124" i="38"/>
  <c r="L349" i="38"/>
  <c r="U285" i="38"/>
  <c r="S233" i="38"/>
  <c r="T372" i="38"/>
  <c r="U139" i="38"/>
  <c r="M297" i="38"/>
  <c r="X556" i="38"/>
  <c r="T65" i="38"/>
  <c r="U35" i="38"/>
  <c r="M26" i="38"/>
  <c r="M438" i="38"/>
  <c r="K160" i="38"/>
  <c r="Q550" i="38"/>
  <c r="R484" i="38"/>
  <c r="T88" i="38"/>
  <c r="K232" i="38"/>
  <c r="T324" i="38"/>
  <c r="T28" i="38"/>
  <c r="U255" i="38"/>
  <c r="P70" i="38"/>
  <c r="O503" i="38"/>
  <c r="W356" i="38"/>
  <c r="Q432" i="38"/>
  <c r="K558" i="38"/>
  <c r="N123" i="38"/>
  <c r="K49" i="38"/>
  <c r="N266" i="38"/>
  <c r="P248" i="38"/>
  <c r="O67" i="38"/>
  <c r="M543" i="38"/>
  <c r="O464" i="38"/>
  <c r="X80" i="38"/>
  <c r="S356" i="38"/>
  <c r="L404" i="38"/>
  <c r="S307" i="38"/>
  <c r="P53" i="38"/>
  <c r="S503" i="38"/>
  <c r="S402" i="38"/>
  <c r="M445" i="38"/>
  <c r="X74" i="38"/>
  <c r="T95" i="38"/>
  <c r="P197" i="38"/>
  <c r="P56" i="38"/>
  <c r="V156" i="38"/>
  <c r="O143" i="38"/>
  <c r="T378" i="38"/>
  <c r="K367" i="38"/>
  <c r="O309" i="38"/>
  <c r="R400" i="38"/>
  <c r="K514" i="38"/>
  <c r="N425" i="38"/>
  <c r="L161" i="38"/>
  <c r="T548" i="38"/>
  <c r="V498" i="38"/>
  <c r="T276" i="38"/>
  <c r="K79" i="38"/>
  <c r="U130" i="38"/>
  <c r="N323" i="38"/>
  <c r="W277" i="38"/>
  <c r="Q534" i="38"/>
  <c r="R550" i="38"/>
  <c r="K337" i="38"/>
  <c r="O366" i="38"/>
  <c r="U324" i="38"/>
  <c r="K430" i="38"/>
  <c r="N462" i="38"/>
  <c r="V552" i="38"/>
  <c r="L177" i="38"/>
  <c r="R368" i="38"/>
  <c r="U120" i="38"/>
  <c r="X71" i="38"/>
  <c r="K163" i="38"/>
  <c r="V125" i="38"/>
  <c r="R167" i="38"/>
  <c r="P228" i="38"/>
  <c r="O285" i="38"/>
  <c r="U103" i="38"/>
  <c r="L479" i="38"/>
  <c r="M273" i="38"/>
  <c r="K322" i="38"/>
  <c r="R348" i="38"/>
  <c r="W347" i="38"/>
  <c r="M41" i="38"/>
  <c r="S66" i="38"/>
  <c r="O362" i="38"/>
  <c r="V36" i="38"/>
  <c r="K333" i="38"/>
  <c r="M221" i="38"/>
  <c r="U176" i="38"/>
  <c r="Q379" i="38"/>
  <c r="Q239" i="38"/>
  <c r="X426" i="38"/>
  <c r="X498" i="38"/>
  <c r="T364" i="38"/>
  <c r="R145" i="38"/>
  <c r="K556" i="38"/>
  <c r="R415" i="38"/>
  <c r="U182" i="38"/>
  <c r="R433" i="38"/>
  <c r="N234" i="38"/>
  <c r="Q387" i="38"/>
  <c r="R271" i="38"/>
  <c r="P272" i="38"/>
  <c r="V284" i="38"/>
  <c r="K353" i="38"/>
  <c r="T209" i="38"/>
  <c r="K226" i="38"/>
  <c r="W432" i="38"/>
  <c r="T221" i="38"/>
  <c r="R521" i="38"/>
  <c r="P262" i="38"/>
  <c r="V357" i="38"/>
  <c r="V187" i="38"/>
  <c r="U277" i="38"/>
  <c r="X182" i="38"/>
  <c r="T37" i="38"/>
  <c r="O431" i="38"/>
  <c r="P387" i="38"/>
  <c r="M370" i="38"/>
  <c r="N319" i="38"/>
  <c r="P494" i="38"/>
  <c r="L381" i="38"/>
  <c r="K53" i="38"/>
  <c r="Q488" i="38"/>
  <c r="O376" i="38"/>
  <c r="N42" i="38"/>
  <c r="V228" i="38"/>
  <c r="R497" i="38"/>
  <c r="M17" i="38"/>
  <c r="O463" i="38"/>
  <c r="T473" i="38"/>
  <c r="M512" i="38"/>
  <c r="U344" i="38"/>
  <c r="R17" i="38"/>
  <c r="W58" i="38"/>
  <c r="R422" i="38"/>
  <c r="U483" i="38"/>
  <c r="M61" i="38"/>
  <c r="Q274" i="38"/>
  <c r="S230" i="38"/>
  <c r="P309" i="38"/>
  <c r="L557" i="38"/>
  <c r="R216" i="38"/>
  <c r="O186" i="38"/>
  <c r="Q311" i="38"/>
  <c r="S253" i="38"/>
  <c r="M181" i="38"/>
  <c r="V92" i="38"/>
  <c r="W537" i="38"/>
  <c r="R29" i="38"/>
  <c r="P66" i="38"/>
  <c r="V379" i="38"/>
  <c r="V169" i="38"/>
  <c r="W201" i="38"/>
  <c r="W205" i="38"/>
  <c r="P292" i="38"/>
  <c r="Q173" i="38"/>
  <c r="U286" i="38"/>
  <c r="X287" i="38"/>
  <c r="L95" i="38"/>
  <c r="W194" i="38"/>
  <c r="O256" i="38"/>
  <c r="T401" i="38"/>
  <c r="X109" i="38"/>
  <c r="O286" i="38"/>
  <c r="M424" i="38"/>
  <c r="P210" i="38"/>
  <c r="Q412" i="38"/>
  <c r="R130" i="38"/>
  <c r="K554" i="38"/>
  <c r="X420" i="38"/>
  <c r="M218" i="38"/>
  <c r="N369" i="38"/>
  <c r="K127" i="38"/>
  <c r="Q556" i="38"/>
  <c r="R548" i="38"/>
  <c r="W553" i="38"/>
  <c r="V44" i="38"/>
  <c r="W38" i="38"/>
  <c r="R193" i="38"/>
  <c r="W427" i="38"/>
  <c r="Q476" i="38"/>
  <c r="O300" i="38"/>
  <c r="L443" i="38"/>
  <c r="L385" i="38"/>
  <c r="Q414" i="38"/>
  <c r="U405" i="38"/>
  <c r="T553" i="38"/>
  <c r="M81" i="38"/>
  <c r="P265" i="38"/>
  <c r="L458" i="38"/>
  <c r="K173" i="38"/>
  <c r="N314" i="38"/>
  <c r="T344" i="38"/>
  <c r="V388" i="38"/>
  <c r="T517" i="38"/>
  <c r="S109" i="38"/>
  <c r="L374" i="38"/>
  <c r="R434" i="38"/>
  <c r="Q251" i="38"/>
  <c r="S406" i="38"/>
  <c r="R507" i="38"/>
  <c r="X82" i="38"/>
  <c r="V211" i="38"/>
  <c r="P323" i="38"/>
  <c r="K70" i="38"/>
  <c r="U50" i="38"/>
  <c r="W319" i="38"/>
  <c r="Q380" i="38"/>
  <c r="O538" i="38"/>
  <c r="X209" i="38"/>
  <c r="M482" i="38"/>
  <c r="L284" i="38"/>
  <c r="W198" i="38"/>
  <c r="Q496" i="38"/>
  <c r="S369" i="38"/>
  <c r="Q185" i="38"/>
  <c r="M28" i="38"/>
  <c r="O417" i="38"/>
  <c r="R417" i="38"/>
  <c r="N278" i="38"/>
  <c r="X94" i="38"/>
  <c r="T290" i="38"/>
  <c r="K508" i="38"/>
  <c r="Q41" i="38"/>
  <c r="X325" i="38"/>
  <c r="W469" i="38"/>
  <c r="K129" i="38"/>
  <c r="T247" i="38"/>
  <c r="R255" i="38"/>
  <c r="R309" i="38"/>
  <c r="P379" i="38"/>
  <c r="O371" i="38"/>
  <c r="L371" i="38"/>
  <c r="W508" i="38"/>
  <c r="S283" i="38"/>
  <c r="Q213" i="38"/>
  <c r="K423" i="38"/>
  <c r="T439" i="38"/>
  <c r="Q82" i="38"/>
  <c r="R197" i="38"/>
  <c r="T259" i="38"/>
  <c r="T50" i="38"/>
  <c r="N547" i="38"/>
  <c r="W414" i="38"/>
  <c r="O564" i="38"/>
  <c r="U146" i="38"/>
  <c r="P115" i="38"/>
  <c r="T406" i="38"/>
  <c r="K147" i="38"/>
  <c r="T403" i="38"/>
  <c r="N564" i="38"/>
  <c r="M227" i="38"/>
  <c r="N493" i="38"/>
  <c r="V548" i="38"/>
  <c r="M516" i="38"/>
  <c r="N129" i="38"/>
  <c r="T554" i="38"/>
  <c r="N411" i="38"/>
  <c r="R169" i="38"/>
  <c r="U479" i="38"/>
  <c r="K279" i="38"/>
  <c r="M195" i="38"/>
  <c r="V446" i="38"/>
  <c r="L63" i="38"/>
  <c r="O159" i="38"/>
  <c r="M196" i="38"/>
  <c r="R219" i="38"/>
  <c r="N347" i="38"/>
  <c r="N279" i="38"/>
  <c r="K36" i="38"/>
  <c r="O238" i="38"/>
  <c r="R22" i="38"/>
  <c r="O519" i="38"/>
  <c r="P274" i="38"/>
  <c r="Q557" i="38"/>
  <c r="U431" i="38"/>
  <c r="M351" i="38"/>
  <c r="O321" i="38"/>
  <c r="Q493" i="38"/>
  <c r="U502" i="38"/>
  <c r="V160" i="38"/>
  <c r="R323" i="38"/>
  <c r="T472" i="38"/>
  <c r="U332" i="38"/>
  <c r="P550" i="38"/>
  <c r="K212" i="38"/>
  <c r="L163" i="38"/>
  <c r="X469" i="38"/>
  <c r="R179" i="38"/>
  <c r="P101" i="38"/>
  <c r="M360" i="38"/>
  <c r="P29" i="38"/>
  <c r="R326" i="38"/>
  <c r="X373" i="38"/>
  <c r="Q36" i="38"/>
  <c r="U321" i="38"/>
  <c r="P193" i="38"/>
  <c r="K256" i="38"/>
  <c r="W421" i="38"/>
  <c r="U212" i="38"/>
  <c r="P324" i="38"/>
  <c r="N262" i="38"/>
  <c r="Q356" i="38"/>
  <c r="S548" i="38"/>
  <c r="M533" i="38"/>
  <c r="N43" i="38"/>
  <c r="W358" i="38"/>
  <c r="Q248" i="38"/>
  <c r="X160" i="38"/>
  <c r="U378" i="38"/>
  <c r="X330" i="38"/>
  <c r="K357" i="38"/>
  <c r="V540" i="38"/>
  <c r="Q443" i="38"/>
  <c r="R386" i="38"/>
  <c r="R556" i="38"/>
  <c r="T476" i="38"/>
  <c r="V72" i="38"/>
  <c r="M436" i="38"/>
  <c r="N180" i="38"/>
  <c r="V177" i="38"/>
  <c r="Q253" i="38"/>
  <c r="T42" i="38"/>
  <c r="K58" i="38"/>
  <c r="M552" i="38"/>
  <c r="L245" i="38"/>
  <c r="V58" i="38"/>
  <c r="V462" i="38"/>
  <c r="K24" i="38"/>
  <c r="Q393" i="38"/>
  <c r="N53" i="38"/>
  <c r="O445" i="38"/>
  <c r="W138" i="38"/>
  <c r="K356" i="38"/>
  <c r="N430" i="38"/>
  <c r="O514" i="38"/>
  <c r="K138" i="38"/>
  <c r="N288" i="38"/>
  <c r="L28" i="38"/>
  <c r="M75" i="38"/>
  <c r="M301" i="38"/>
  <c r="S385" i="38"/>
  <c r="R42" i="38"/>
  <c r="V143" i="38"/>
  <c r="T294" i="38"/>
  <c r="M425" i="38"/>
  <c r="X480" i="38"/>
  <c r="K21" i="38"/>
  <c r="K555" i="38"/>
  <c r="U16" i="38"/>
  <c r="X447" i="38"/>
  <c r="O126" i="38"/>
  <c r="P353" i="38"/>
  <c r="U178" i="38"/>
  <c r="M251" i="38"/>
  <c r="Q57" i="38"/>
  <c r="U388" i="38"/>
  <c r="U534" i="38"/>
  <c r="O548" i="38"/>
  <c r="Q385" i="38"/>
  <c r="U368" i="38"/>
  <c r="X476" i="38"/>
  <c r="X507" i="38"/>
  <c r="T434" i="38"/>
  <c r="R551" i="38"/>
  <c r="W35" i="38"/>
  <c r="U33" i="38"/>
  <c r="L538" i="38"/>
  <c r="M536" i="38"/>
  <c r="L184" i="38"/>
  <c r="M417" i="38"/>
  <c r="O94" i="38"/>
  <c r="S286" i="38"/>
  <c r="Q433" i="38"/>
  <c r="U170" i="38"/>
  <c r="S186" i="38"/>
  <c r="P400" i="38"/>
  <c r="K320" i="38"/>
  <c r="T563" i="38"/>
  <c r="N248" i="38"/>
  <c r="T492" i="38"/>
  <c r="K132" i="38"/>
  <c r="R275" i="38"/>
  <c r="M548" i="38"/>
  <c r="S393" i="38"/>
  <c r="X437" i="38"/>
  <c r="U220" i="38"/>
  <c r="P141" i="38"/>
  <c r="L291" i="38"/>
  <c r="T447" i="38"/>
  <c r="N27" i="38"/>
  <c r="U391" i="38"/>
  <c r="R351" i="38"/>
  <c r="V56" i="38"/>
  <c r="L304" i="38"/>
  <c r="N517" i="38"/>
  <c r="L127" i="38"/>
  <c r="V504" i="38"/>
  <c r="X473" i="38"/>
  <c r="U516" i="38"/>
  <c r="P546" i="38"/>
  <c r="L255" i="38"/>
  <c r="R175" i="38"/>
  <c r="P45" i="38"/>
  <c r="R307" i="38"/>
  <c r="R218" i="38"/>
  <c r="K35" i="38"/>
  <c r="K403" i="38"/>
  <c r="N269" i="38"/>
  <c r="T21" i="38"/>
  <c r="X386" i="38"/>
  <c r="P67" i="38"/>
  <c r="L153" i="38"/>
  <c r="N271" i="38"/>
  <c r="U44" i="38"/>
  <c r="X19" i="38"/>
  <c r="O125" i="38"/>
  <c r="U99" i="38"/>
  <c r="K40" i="38"/>
  <c r="R103" i="38"/>
  <c r="V300" i="38"/>
  <c r="W265" i="38"/>
  <c r="O365" i="38"/>
  <c r="K378" i="38"/>
  <c r="X290" i="38"/>
  <c r="K439" i="38"/>
  <c r="X92" i="38"/>
  <c r="V162" i="38"/>
  <c r="S392" i="38"/>
  <c r="K172" i="38"/>
  <c r="K56" i="38"/>
  <c r="U135" i="38"/>
  <c r="L491" i="38"/>
  <c r="M496" i="38"/>
  <c r="L117" i="38"/>
  <c r="O409" i="38"/>
  <c r="K237" i="38"/>
  <c r="U348" i="38"/>
  <c r="W400" i="38"/>
  <c r="V240" i="38"/>
  <c r="U426" i="38"/>
  <c r="S335" i="38"/>
  <c r="L507" i="38"/>
  <c r="N368" i="38"/>
  <c r="O370" i="38"/>
  <c r="W130" i="38"/>
  <c r="U45" i="38"/>
  <c r="R117" i="38"/>
  <c r="S522" i="38"/>
  <c r="T532" i="38"/>
  <c r="X180" i="38"/>
  <c r="M213" i="38"/>
  <c r="R547" i="38"/>
  <c r="O545" i="38"/>
  <c r="O388" i="38"/>
  <c r="X265" i="38"/>
  <c r="L27" i="38"/>
  <c r="T444" i="38"/>
  <c r="Q484" i="38"/>
  <c r="M171" i="38"/>
  <c r="U466" i="38"/>
  <c r="S241" i="38"/>
  <c r="N196" i="38"/>
  <c r="O49" i="38"/>
  <c r="U114" i="38"/>
  <c r="N359" i="38"/>
  <c r="R204" i="38"/>
  <c r="X177" i="38"/>
  <c r="T524" i="38"/>
  <c r="O27" i="38"/>
  <c r="Q402" i="38"/>
  <c r="U311" i="38"/>
  <c r="W316" i="38"/>
  <c r="U387" i="38"/>
  <c r="L264" i="38"/>
  <c r="R49" i="38"/>
  <c r="Q400" i="38"/>
  <c r="U168" i="38"/>
  <c r="O182" i="38"/>
  <c r="S162" i="38"/>
  <c r="U406" i="38"/>
  <c r="P365" i="38"/>
  <c r="V411" i="38"/>
  <c r="S210" i="38"/>
  <c r="X402" i="38"/>
  <c r="V73" i="38"/>
  <c r="O287" i="38"/>
  <c r="Q502" i="38"/>
  <c r="O536" i="38"/>
  <c r="M391" i="38"/>
  <c r="N523" i="38"/>
  <c r="M64" i="38"/>
  <c r="Q115" i="38"/>
  <c r="Q354" i="38"/>
  <c r="W156" i="38"/>
  <c r="W408" i="38"/>
  <c r="L40" i="38"/>
  <c r="W342" i="38"/>
  <c r="N308" i="38"/>
  <c r="U358" i="38"/>
  <c r="M16" i="38"/>
  <c r="V304" i="38"/>
  <c r="P26" i="38"/>
  <c r="R402" i="38"/>
  <c r="L475" i="38"/>
  <c r="K300" i="38"/>
  <c r="T432" i="38"/>
  <c r="O298" i="38"/>
  <c r="K193" i="38"/>
  <c r="N32" i="38"/>
  <c r="K275" i="38"/>
  <c r="X69" i="38"/>
  <c r="S138" i="38"/>
  <c r="S288" i="38"/>
  <c r="N432" i="38"/>
  <c r="S45" i="38"/>
  <c r="W39" i="38"/>
  <c r="L35" i="38"/>
  <c r="O264" i="38"/>
  <c r="T388" i="38"/>
  <c r="X282" i="38"/>
  <c r="X387" i="38"/>
  <c r="M248" i="38"/>
  <c r="V123" i="38"/>
  <c r="X102" i="38"/>
  <c r="M430" i="38"/>
  <c r="M37" i="38"/>
  <c r="O52" i="38"/>
  <c r="P169" i="38"/>
  <c r="K544" i="38"/>
  <c r="W353" i="38"/>
  <c r="P227" i="38"/>
  <c r="Q473" i="38"/>
  <c r="X42" i="38"/>
  <c r="N137" i="38"/>
  <c r="M315" i="38"/>
  <c r="R78" i="38"/>
  <c r="V531" i="38"/>
  <c r="M203" i="38"/>
  <c r="U407" i="38"/>
  <c r="T80" i="38"/>
  <c r="N373" i="38"/>
  <c r="R98" i="38"/>
  <c r="O343" i="38"/>
  <c r="U111" i="38"/>
  <c r="R158" i="38"/>
  <c r="R508" i="38"/>
  <c r="T113" i="38"/>
  <c r="W280" i="38"/>
  <c r="O534" i="38"/>
  <c r="W440" i="38"/>
  <c r="Q99" i="38"/>
  <c r="W145" i="38"/>
  <c r="M316" i="38"/>
  <c r="L358" i="38"/>
  <c r="K449" i="38"/>
  <c r="V333" i="38"/>
  <c r="K38" i="38"/>
  <c r="P57" i="38"/>
  <c r="P264" i="38"/>
  <c r="U439" i="38"/>
  <c r="K179" i="38"/>
  <c r="Q144" i="38"/>
  <c r="Q508" i="38"/>
  <c r="S179" i="38"/>
  <c r="U401" i="38"/>
  <c r="T400" i="38"/>
  <c r="O506" i="38"/>
  <c r="S455" i="38"/>
  <c r="X56" i="38"/>
  <c r="W28" i="38"/>
  <c r="Q28" i="38"/>
  <c r="K285" i="38"/>
  <c r="L185" i="38"/>
  <c r="T52" i="38"/>
  <c r="R239" i="38"/>
  <c r="R277" i="38"/>
  <c r="T427" i="38"/>
  <c r="M57" i="38"/>
  <c r="U122" i="38"/>
  <c r="P167" i="38"/>
  <c r="N82" i="38"/>
  <c r="W531" i="38"/>
  <c r="T57" i="38"/>
  <c r="P37" i="38"/>
  <c r="X120" i="38"/>
  <c r="Q203" i="38"/>
  <c r="N382" i="38"/>
  <c r="V210" i="38"/>
  <c r="S116" i="38"/>
  <c r="Q320" i="38"/>
  <c r="V100" i="38"/>
  <c r="W378" i="38"/>
  <c r="U242" i="38"/>
  <c r="O303" i="38"/>
  <c r="O380" i="38"/>
  <c r="O188" i="38"/>
  <c r="N355" i="38"/>
  <c r="N225" i="38"/>
  <c r="P166" i="38"/>
  <c r="Q445" i="38"/>
  <c r="X73" i="38"/>
  <c r="L410" i="38"/>
  <c r="X201" i="38"/>
  <c r="X50" i="38"/>
  <c r="S300" i="38"/>
  <c r="L426" i="38"/>
  <c r="Q368" i="38"/>
  <c r="M535" i="38"/>
  <c r="T488" i="38"/>
  <c r="L536" i="38"/>
  <c r="V186" i="38"/>
  <c r="W128" i="38"/>
  <c r="Q38" i="38"/>
  <c r="R391" i="38"/>
  <c r="W33" i="38"/>
  <c r="T546" i="38"/>
  <c r="Q291" i="38"/>
  <c r="K453" i="38"/>
  <c r="R322" i="38"/>
  <c r="T44" i="38"/>
  <c r="N253" i="38"/>
  <c r="R281" i="38"/>
  <c r="W330" i="38"/>
  <c r="O310" i="38"/>
  <c r="K354" i="38"/>
  <c r="L31" i="38"/>
  <c r="V270" i="38"/>
  <c r="N62" i="38"/>
  <c r="L41" i="38"/>
  <c r="L74" i="38"/>
  <c r="T256" i="38"/>
  <c r="O19" i="38"/>
  <c r="L131" i="38"/>
  <c r="P163" i="38"/>
  <c r="W565" i="38"/>
  <c r="S201" i="38"/>
  <c r="N124" i="38"/>
  <c r="O424" i="38"/>
  <c r="S63" i="38"/>
  <c r="K505" i="38"/>
  <c r="O435" i="38"/>
  <c r="W407" i="38"/>
  <c r="N29" i="38"/>
  <c r="R77" i="38"/>
  <c r="X299" i="38"/>
  <c r="R122" i="38"/>
  <c r="N479" i="38"/>
  <c r="V252" i="38"/>
  <c r="U365" i="38"/>
  <c r="K123" i="38"/>
  <c r="R435" i="38"/>
  <c r="S29" i="38"/>
  <c r="K152" i="38"/>
  <c r="P310" i="38"/>
  <c r="K283" i="38"/>
  <c r="P373" i="38"/>
  <c r="L26" i="38"/>
  <c r="L19" i="38"/>
  <c r="Q187" i="38"/>
  <c r="R298" i="38"/>
  <c r="S419" i="38"/>
  <c r="N297" i="38"/>
  <c r="U179" i="38"/>
  <c r="K126" i="38"/>
  <c r="X316" i="38"/>
  <c r="O364" i="38"/>
  <c r="N212" i="38"/>
  <c r="R428" i="38"/>
  <c r="U232" i="38"/>
  <c r="U529" i="38"/>
  <c r="N291" i="38"/>
  <c r="P382" i="38"/>
  <c r="N221" i="38"/>
  <c r="U444" i="38"/>
  <c r="V512" i="38"/>
  <c r="X255" i="38"/>
  <c r="R71" i="38"/>
  <c r="W410" i="38"/>
  <c r="J200" i="12"/>
  <c r="J198" i="12"/>
  <c r="J197" i="12"/>
  <c r="J199" i="12"/>
  <c r="J196" i="12"/>
  <c r="J183" i="12"/>
  <c r="J185" i="12"/>
  <c r="J184" i="12"/>
  <c r="J182" i="12"/>
  <c r="J181" i="12"/>
  <c r="J167" i="12"/>
  <c r="J169" i="12"/>
  <c r="J168" i="12"/>
  <c r="J166" i="12"/>
  <c r="R490" i="38"/>
  <c r="R489" i="38"/>
  <c r="T150" i="38"/>
  <c r="T149" i="38"/>
  <c r="O397" i="38"/>
  <c r="K119" i="38"/>
  <c r="K118" i="38"/>
  <c r="S390" i="38"/>
  <c r="S389" i="38"/>
  <c r="R208" i="38"/>
  <c r="R207" i="38"/>
  <c r="X268" i="38"/>
  <c r="X267" i="38"/>
  <c r="P119" i="38"/>
  <c r="P118" i="38"/>
  <c r="U261" i="38"/>
  <c r="U260" i="38"/>
  <c r="L313" i="38"/>
  <c r="L312" i="38"/>
  <c r="O499" i="38"/>
  <c r="P150" i="38"/>
  <c r="P149" i="38"/>
  <c r="P490" i="38"/>
  <c r="P489" i="38"/>
  <c r="M499" i="38"/>
  <c r="S526" i="38"/>
  <c r="L106" i="38"/>
  <c r="Q134" i="38"/>
  <c r="Q133" i="38"/>
  <c r="M84" i="38"/>
  <c r="M83" i="38"/>
  <c r="T390" i="38"/>
  <c r="T389" i="38"/>
  <c r="M327" i="38"/>
  <c r="K200" i="38"/>
  <c r="K199" i="38"/>
  <c r="W165" i="38"/>
  <c r="W164" i="38"/>
  <c r="N561" i="38"/>
  <c r="N560" i="38"/>
  <c r="W215" i="38"/>
  <c r="W214" i="38"/>
  <c r="S84" i="38"/>
  <c r="S83" i="38"/>
  <c r="W390" i="38"/>
  <c r="W389" i="38"/>
  <c r="P346" i="38"/>
  <c r="P345" i="38"/>
  <c r="T327" i="38"/>
  <c r="N208" i="38"/>
  <c r="N207" i="38"/>
  <c r="S468" i="38"/>
  <c r="S467" i="38"/>
  <c r="R327" i="38"/>
  <c r="V542" i="38"/>
  <c r="V541" i="38"/>
  <c r="S486" i="38"/>
  <c r="S485" i="38"/>
  <c r="U119" i="38"/>
  <c r="U118" i="38"/>
  <c r="T460" i="38"/>
  <c r="T459" i="38"/>
  <c r="O268" i="38"/>
  <c r="O267" i="38"/>
  <c r="N244" i="38"/>
  <c r="N243" i="38"/>
  <c r="T526" i="38"/>
  <c r="V244" i="38"/>
  <c r="V243" i="38"/>
  <c r="L190" i="38"/>
  <c r="R499" i="38"/>
  <c r="U526" i="38"/>
  <c r="L486" i="38"/>
  <c r="L485" i="38"/>
  <c r="K268" i="38"/>
  <c r="K267" i="38"/>
  <c r="U384" i="38"/>
  <c r="U383" i="38"/>
  <c r="N346" i="38"/>
  <c r="N345" i="38"/>
  <c r="Q90" i="38"/>
  <c r="Q89" i="38"/>
  <c r="L215" i="38"/>
  <c r="L214" i="38"/>
  <c r="O48" i="38"/>
  <c r="O47" i="38"/>
  <c r="T106" i="38"/>
  <c r="L526" i="38"/>
  <c r="K327" i="38"/>
  <c r="T244" i="38"/>
  <c r="T243" i="38"/>
  <c r="N486" i="38"/>
  <c r="N485" i="38"/>
  <c r="P390" i="38"/>
  <c r="P389" i="38"/>
  <c r="K499" i="38"/>
  <c r="L108" i="38"/>
  <c r="L107" i="38"/>
  <c r="M208" i="38"/>
  <c r="M207" i="38"/>
  <c r="P268" i="38"/>
  <c r="P267" i="38"/>
  <c r="Q526" i="38"/>
  <c r="R119" i="38"/>
  <c r="R118" i="38"/>
  <c r="R244" i="38"/>
  <c r="R243" i="38"/>
  <c r="L384" i="38"/>
  <c r="L383" i="38"/>
  <c r="X566" i="38"/>
  <c r="N106" i="38"/>
  <c r="X499" i="38"/>
  <c r="L97" i="38"/>
  <c r="L96" i="38"/>
  <c r="T119" i="38"/>
  <c r="T118" i="38"/>
  <c r="W468" i="38"/>
  <c r="W467" i="38"/>
  <c r="U134" i="38"/>
  <c r="U133" i="38"/>
  <c r="R501" i="38"/>
  <c r="R500" i="38"/>
  <c r="T215" i="38"/>
  <c r="T214" i="38"/>
  <c r="R526" i="38"/>
  <c r="N566" i="38"/>
  <c r="R384" i="38"/>
  <c r="R383" i="38"/>
  <c r="L261" i="38"/>
  <c r="L260" i="38"/>
  <c r="U390" i="38"/>
  <c r="U389" i="38"/>
  <c r="M90" i="38"/>
  <c r="M89" i="38"/>
  <c r="O526" i="38"/>
  <c r="S190" i="38"/>
  <c r="V97" i="38"/>
  <c r="V96" i="38"/>
  <c r="M397" i="38"/>
  <c r="X200" i="38"/>
  <c r="X199" i="38"/>
  <c r="S542" i="38"/>
  <c r="S541" i="38"/>
  <c r="P561" i="38"/>
  <c r="P560" i="38"/>
  <c r="U244" i="38"/>
  <c r="U243" i="38"/>
  <c r="O327" i="38"/>
  <c r="Q510" i="38"/>
  <c r="Q509" i="38"/>
  <c r="T84" i="38"/>
  <c r="T83" i="38"/>
  <c r="W268" i="38"/>
  <c r="W267" i="38"/>
  <c r="M526" i="38"/>
  <c r="X384" i="38"/>
  <c r="X383" i="38"/>
  <c r="S208" i="38"/>
  <c r="S207" i="38"/>
  <c r="Q327" i="38"/>
  <c r="T486" i="38"/>
  <c r="T485" i="38"/>
  <c r="L119" i="38"/>
  <c r="L118" i="38"/>
  <c r="Q244" i="38"/>
  <c r="Q243" i="38"/>
  <c r="R200" i="38"/>
  <c r="R199" i="38"/>
  <c r="U200" i="38"/>
  <c r="U199" i="38"/>
  <c r="O244" i="38"/>
  <c r="O243" i="38"/>
  <c r="W208" i="38"/>
  <c r="W207" i="38"/>
  <c r="S499" i="38"/>
  <c r="M566" i="38"/>
  <c r="N119" i="38"/>
  <c r="N118" i="38"/>
  <c r="L566" i="38"/>
  <c r="U97" i="38"/>
  <c r="U96" i="38"/>
  <c r="V327" i="38"/>
  <c r="U327" i="38"/>
  <c r="Q236" i="38"/>
  <c r="Q235" i="38"/>
  <c r="N90" i="38"/>
  <c r="N89" i="38"/>
  <c r="T222" i="38"/>
  <c r="U190" i="38"/>
  <c r="V499" i="38"/>
  <c r="N108" i="38"/>
  <c r="N107" i="38"/>
  <c r="Q150" i="38"/>
  <c r="Q149" i="38"/>
  <c r="S327" i="38"/>
  <c r="T97" i="38"/>
  <c r="T96" i="38"/>
  <c r="X208" i="38"/>
  <c r="X207" i="38"/>
  <c r="M150" i="38"/>
  <c r="M149" i="38"/>
  <c r="N542" i="38"/>
  <c r="N541" i="38"/>
  <c r="O200" i="38"/>
  <c r="O199" i="38"/>
  <c r="K460" i="38"/>
  <c r="K459" i="38"/>
  <c r="S561" i="38"/>
  <c r="S560" i="38"/>
  <c r="U566" i="38"/>
  <c r="T499" i="38"/>
  <c r="M561" i="38"/>
  <c r="M560" i="38"/>
  <c r="V208" i="38"/>
  <c r="V207" i="38"/>
  <c r="O468" i="38"/>
  <c r="O467" i="38"/>
  <c r="R346" i="38"/>
  <c r="R345" i="38"/>
  <c r="W190" i="38"/>
  <c r="P313" i="38"/>
  <c r="P312" i="38"/>
  <c r="U84" i="38"/>
  <c r="U83" i="38"/>
  <c r="X490" i="38"/>
  <c r="X489" i="38"/>
  <c r="O566" i="38"/>
  <c r="N268" i="38"/>
  <c r="N267" i="38"/>
  <c r="R48" i="38"/>
  <c r="R47" i="38"/>
  <c r="X486" i="38"/>
  <c r="X485" i="38"/>
  <c r="Q390" i="38"/>
  <c r="Q389" i="38"/>
  <c r="L134" i="38"/>
  <c r="L133" i="38"/>
  <c r="S165" i="38"/>
  <c r="S164" i="38"/>
  <c r="T200" i="38"/>
  <c r="T199" i="38"/>
  <c r="S510" i="38"/>
  <c r="S509" i="38"/>
  <c r="S224" i="38"/>
  <c r="S223" i="38"/>
  <c r="S222" i="38"/>
  <c r="V192" i="38"/>
  <c r="V191" i="38"/>
  <c r="V190" i="38"/>
  <c r="S134" i="38"/>
  <c r="S133" i="38"/>
  <c r="X510" i="38"/>
  <c r="X509" i="38"/>
  <c r="K236" i="38"/>
  <c r="K235" i="38"/>
  <c r="L510" i="38"/>
  <c r="L509" i="38"/>
  <c r="V561" i="38"/>
  <c r="V560" i="38"/>
  <c r="S200" i="38"/>
  <c r="S199" i="38"/>
  <c r="K108" i="38"/>
  <c r="K107" i="38"/>
  <c r="K106" i="38"/>
  <c r="T468" i="38"/>
  <c r="T467" i="38"/>
  <c r="K526" i="38"/>
  <c r="P329" i="38"/>
  <c r="P328" i="38"/>
  <c r="P327" i="38"/>
  <c r="R313" i="38"/>
  <c r="R312" i="38"/>
  <c r="S397" i="38"/>
  <c r="P134" i="38"/>
  <c r="P133" i="38"/>
  <c r="T542" i="38"/>
  <c r="T541" i="38"/>
  <c r="N134" i="38"/>
  <c r="N133" i="38"/>
  <c r="O90" i="38"/>
  <c r="O89" i="38"/>
  <c r="U108" i="38"/>
  <c r="U107" i="38"/>
  <c r="U106" i="38"/>
  <c r="U490" i="38"/>
  <c r="U489" i="38"/>
  <c r="T134" i="38"/>
  <c r="T133" i="38"/>
  <c r="N397" i="38"/>
  <c r="M313" i="38"/>
  <c r="M312" i="38"/>
  <c r="L268" i="38"/>
  <c r="L267" i="38"/>
  <c r="Q542" i="38"/>
  <c r="Q541" i="38"/>
  <c r="T313" i="38"/>
  <c r="T312" i="38"/>
  <c r="X261" i="38"/>
  <c r="X260" i="38"/>
  <c r="S268" i="38"/>
  <c r="S267" i="38"/>
  <c r="O346" i="38"/>
  <c r="O345" i="38"/>
  <c r="U486" i="38"/>
  <c r="U485" i="38"/>
  <c r="Q200" i="38"/>
  <c r="Q199" i="38"/>
  <c r="V12" i="38"/>
  <c r="V566" i="38"/>
  <c r="W397" i="38"/>
  <c r="Q165" i="38"/>
  <c r="Q164" i="38"/>
  <c r="W150" i="38"/>
  <c r="W149" i="38"/>
  <c r="L397" i="38"/>
  <c r="W510" i="38"/>
  <c r="W509" i="38"/>
  <c r="L490" i="38"/>
  <c r="L489" i="38"/>
  <c r="R561" i="38"/>
  <c r="R560" i="38"/>
  <c r="N390" i="38"/>
  <c r="N389" i="38"/>
  <c r="O399" i="38"/>
  <c r="O398" i="38"/>
  <c r="X313" i="38"/>
  <c r="X312" i="38"/>
  <c r="K84" i="38"/>
  <c r="K83" i="38"/>
  <c r="X165" i="38"/>
  <c r="X164" i="38"/>
  <c r="L501" i="38"/>
  <c r="L500" i="38"/>
  <c r="L499" i="38"/>
  <c r="U224" i="38"/>
  <c r="U223" i="38"/>
  <c r="U222" i="38"/>
  <c r="X215" i="38"/>
  <c r="X214" i="38"/>
  <c r="X134" i="38"/>
  <c r="X133" i="38"/>
  <c r="S244" i="38"/>
  <c r="S243" i="38"/>
  <c r="Q97" i="38"/>
  <c r="Q96" i="38"/>
  <c r="V215" i="38"/>
  <c r="V214" i="38"/>
  <c r="U208" i="38"/>
  <c r="U207" i="38"/>
  <c r="L48" i="38"/>
  <c r="L47" i="38"/>
  <c r="X90" i="38"/>
  <c r="X89" i="38"/>
  <c r="P84" i="38"/>
  <c r="P83" i="38"/>
  <c r="M268" i="38"/>
  <c r="M267" i="38"/>
  <c r="O501" i="38"/>
  <c r="O500" i="38"/>
  <c r="R108" i="38"/>
  <c r="R107" i="38"/>
  <c r="R106" i="38"/>
  <c r="X390" i="38"/>
  <c r="X389" i="38"/>
  <c r="S12" i="38"/>
  <c r="S566" i="38"/>
  <c r="V90" i="38"/>
  <c r="V89" i="38"/>
  <c r="W200" i="38"/>
  <c r="W199" i="38"/>
  <c r="L468" i="38"/>
  <c r="L467" i="38"/>
  <c r="L244" i="38"/>
  <c r="L243" i="38"/>
  <c r="V490" i="38"/>
  <c r="V489" i="38"/>
  <c r="W384" i="38"/>
  <c r="W383" i="38"/>
  <c r="K90" i="38"/>
  <c r="K89" i="38"/>
  <c r="N384" i="38"/>
  <c r="N383" i="38"/>
  <c r="T208" i="38"/>
  <c r="T207" i="38"/>
  <c r="X561" i="38"/>
  <c r="X560" i="38"/>
  <c r="K528" i="38"/>
  <c r="K527" i="38"/>
  <c r="K384" i="38"/>
  <c r="K383" i="38"/>
  <c r="S150" i="38"/>
  <c r="S149" i="38"/>
  <c r="R215" i="38"/>
  <c r="R214" i="38"/>
  <c r="T329" i="38"/>
  <c r="T328" i="38"/>
  <c r="K501" i="38"/>
  <c r="K500" i="38"/>
  <c r="X84" i="38"/>
  <c r="X83" i="38"/>
  <c r="S460" i="38"/>
  <c r="S459" i="38"/>
  <c r="N313" i="38"/>
  <c r="N312" i="38"/>
  <c r="M48" i="38"/>
  <c r="M47" i="38"/>
  <c r="O490" i="38"/>
  <c r="O489" i="38"/>
  <c r="V268" i="38"/>
  <c r="V267" i="38"/>
  <c r="K224" i="38"/>
  <c r="K223" i="38"/>
  <c r="K222" i="38"/>
  <c r="X192" i="38"/>
  <c r="X191" i="38"/>
  <c r="X190" i="38"/>
  <c r="R134" i="38"/>
  <c r="R133" i="38"/>
  <c r="R150" i="38"/>
  <c r="R149" i="38"/>
  <c r="W460" i="38"/>
  <c r="W459" i="38"/>
  <c r="V108" i="38"/>
  <c r="V107" i="38"/>
  <c r="V106" i="38"/>
  <c r="X108" i="38"/>
  <c r="X107" i="38"/>
  <c r="X106" i="38"/>
  <c r="O134" i="38"/>
  <c r="O133" i="38"/>
  <c r="W224" i="38"/>
  <c r="W223" i="38"/>
  <c r="W222" i="38"/>
  <c r="X14" i="38"/>
  <c r="X13" i="38"/>
  <c r="X12" i="38"/>
  <c r="U346" i="38"/>
  <c r="U345" i="38"/>
  <c r="N468" i="38"/>
  <c r="N467" i="38"/>
  <c r="H104" i="30"/>
  <c r="Q268" i="38"/>
  <c r="Q267" i="38"/>
  <c r="O561" i="38"/>
  <c r="O560" i="38"/>
  <c r="X501" i="38"/>
  <c r="X500" i="38"/>
  <c r="W261" i="38"/>
  <c r="W260" i="38"/>
  <c r="P542" i="38"/>
  <c r="P541" i="38"/>
  <c r="R222" i="38"/>
  <c r="N84" i="38"/>
  <c r="N83" i="38"/>
  <c r="P460" i="38"/>
  <c r="P459" i="38"/>
  <c r="X397" i="38"/>
  <c r="O84" i="38"/>
  <c r="O83" i="38"/>
  <c r="O486" i="38"/>
  <c r="O485" i="38"/>
  <c r="R468" i="38"/>
  <c r="R467" i="38"/>
  <c r="O236" i="38"/>
  <c r="O235" i="38"/>
  <c r="N224" i="38"/>
  <c r="N223" i="38"/>
  <c r="N222" i="38"/>
  <c r="X119" i="38"/>
  <c r="X118" i="38"/>
  <c r="U510" i="38"/>
  <c r="U509" i="38"/>
  <c r="V261" i="38"/>
  <c r="V260" i="38"/>
  <c r="O329" i="38"/>
  <c r="O328" i="38"/>
  <c r="W108" i="38"/>
  <c r="W107" i="38"/>
  <c r="W106" i="38"/>
  <c r="N14" i="38"/>
  <c r="N13" i="38"/>
  <c r="N12" i="38"/>
  <c r="P261" i="38"/>
  <c r="P260" i="38"/>
  <c r="S90" i="38"/>
  <c r="S89" i="38"/>
  <c r="U313" i="38"/>
  <c r="U312" i="38"/>
  <c r="S97" i="38"/>
  <c r="S96" i="38"/>
  <c r="M384" i="38"/>
  <c r="M383" i="38"/>
  <c r="S215" i="38"/>
  <c r="S214" i="38"/>
  <c r="U499" i="38"/>
  <c r="W486" i="38"/>
  <c r="W485" i="38"/>
  <c r="X468" i="38"/>
  <c r="X467" i="38"/>
  <c r="W313" i="38"/>
  <c r="W312" i="38"/>
  <c r="P468" i="38"/>
  <c r="P467" i="38"/>
  <c r="M244" i="38"/>
  <c r="M243" i="38"/>
  <c r="X224" i="38"/>
  <c r="X223" i="38"/>
  <c r="X222" i="38"/>
  <c r="R397" i="38"/>
  <c r="X150" i="38"/>
  <c r="X149" i="38"/>
  <c r="P106" i="38"/>
  <c r="N48" i="38"/>
  <c r="N47" i="38"/>
  <c r="O208" i="38"/>
  <c r="O207" i="38"/>
  <c r="U236" i="38"/>
  <c r="U235" i="38"/>
  <c r="K313" i="38"/>
  <c r="K312" i="38"/>
  <c r="U468" i="38"/>
  <c r="U467" i="38"/>
  <c r="Q261" i="38"/>
  <c r="Q260" i="38"/>
  <c r="M486" i="38"/>
  <c r="M485" i="38"/>
  <c r="W236" i="38"/>
  <c r="W235" i="38"/>
  <c r="K150" i="38"/>
  <c r="K149" i="38"/>
  <c r="W90" i="38"/>
  <c r="W89" i="38"/>
  <c r="S490" i="38"/>
  <c r="S489" i="38"/>
  <c r="V468" i="38"/>
  <c r="V467" i="38"/>
  <c r="T561" i="38"/>
  <c r="T560" i="38"/>
  <c r="W97" i="38"/>
  <c r="W96" i="38"/>
  <c r="N499" i="38"/>
  <c r="T268" i="38"/>
  <c r="T267" i="38"/>
  <c r="Q190" i="38"/>
  <c r="P215" i="38"/>
  <c r="P214" i="38"/>
  <c r="P222" i="38"/>
  <c r="R390" i="38"/>
  <c r="R389" i="38"/>
  <c r="R510" i="38"/>
  <c r="R509" i="38"/>
  <c r="M97" i="38"/>
  <c r="M96" i="38"/>
  <c r="V165" i="38"/>
  <c r="V164" i="38"/>
  <c r="M346" i="38"/>
  <c r="M345" i="38"/>
  <c r="P12" i="38"/>
  <c r="P566" i="38"/>
  <c r="T108" i="38"/>
  <c r="T107" i="38"/>
  <c r="R566" i="38"/>
  <c r="W192" i="38"/>
  <c r="W191" i="38"/>
  <c r="N399" i="38"/>
  <c r="N398" i="38"/>
  <c r="W329" i="38"/>
  <c r="W328" i="38"/>
  <c r="W327" i="38"/>
  <c r="R192" i="38"/>
  <c r="R191" i="38"/>
  <c r="R190" i="38"/>
  <c r="M134" i="38"/>
  <c r="M133" i="38"/>
  <c r="O192" i="38"/>
  <c r="O191" i="38"/>
  <c r="O190" i="38"/>
  <c r="R97" i="38"/>
  <c r="R96" i="38"/>
  <c r="R542" i="38"/>
  <c r="R541" i="38"/>
  <c r="P208" i="38"/>
  <c r="P207" i="38"/>
  <c r="N192" i="38"/>
  <c r="N191" i="38"/>
  <c r="N190" i="38"/>
  <c r="V150" i="38"/>
  <c r="V149" i="38"/>
  <c r="S48" i="38"/>
  <c r="S47" i="38"/>
  <c r="N460" i="38"/>
  <c r="N459" i="38"/>
  <c r="U215" i="38"/>
  <c r="U214" i="38"/>
  <c r="O150" i="38"/>
  <c r="O149" i="38"/>
  <c r="S119" i="38"/>
  <c r="S118" i="38"/>
  <c r="Q192" i="38"/>
  <c r="Q191" i="38"/>
  <c r="M224" i="38"/>
  <c r="M223" i="38"/>
  <c r="M222" i="38"/>
  <c r="P90" i="38"/>
  <c r="P89" i="38"/>
  <c r="T384" i="38"/>
  <c r="T383" i="38"/>
  <c r="Q486" i="38"/>
  <c r="Q485" i="38"/>
  <c r="L390" i="38"/>
  <c r="L389" i="38"/>
  <c r="P528" i="38"/>
  <c r="P527" i="38"/>
  <c r="P526" i="38"/>
  <c r="T346" i="38"/>
  <c r="T345" i="38"/>
  <c r="N510" i="38"/>
  <c r="N509" i="38"/>
  <c r="W84" i="38"/>
  <c r="W83" i="38"/>
  <c r="X528" i="38"/>
  <c r="X527" i="38"/>
  <c r="X526" i="38"/>
  <c r="M165" i="38"/>
  <c r="M164" i="38"/>
  <c r="U165" i="38"/>
  <c r="U164" i="38"/>
  <c r="Q384" i="38"/>
  <c r="Q383" i="38"/>
  <c r="O261" i="38"/>
  <c r="O260" i="38"/>
  <c r="L165" i="38"/>
  <c r="L164" i="38"/>
  <c r="O119" i="38"/>
  <c r="O118" i="38"/>
  <c r="P48" i="38"/>
  <c r="P47" i="38"/>
  <c r="U528" i="38"/>
  <c r="U527" i="38"/>
  <c r="P236" i="38"/>
  <c r="P235" i="38"/>
  <c r="T14" i="38"/>
  <c r="T13" i="38"/>
  <c r="T12" i="38"/>
  <c r="T566" i="38"/>
  <c r="M215" i="38"/>
  <c r="M214" i="38"/>
  <c r="O542" i="38"/>
  <c r="O541" i="38"/>
  <c r="L236" i="38"/>
  <c r="L235" i="38"/>
  <c r="N97" i="38"/>
  <c r="N96" i="38"/>
  <c r="V134" i="38"/>
  <c r="V133" i="38"/>
  <c r="K192" i="38"/>
  <c r="K191" i="38"/>
  <c r="K190" i="38"/>
  <c r="O224" i="38"/>
  <c r="O223" i="38"/>
  <c r="O222" i="38"/>
  <c r="V460" i="38"/>
  <c r="V459" i="38"/>
  <c r="T397" i="38"/>
  <c r="P97" i="38"/>
  <c r="P96" i="38"/>
  <c r="O165" i="38"/>
  <c r="O164" i="38"/>
  <c r="O97" i="38"/>
  <c r="O96" i="38"/>
  <c r="X97" i="38"/>
  <c r="X96" i="38"/>
  <c r="R528" i="38"/>
  <c r="R527" i="38"/>
  <c r="U561" i="38"/>
  <c r="U560" i="38"/>
  <c r="S346" i="38"/>
  <c r="S345" i="38"/>
  <c r="Q14" i="38"/>
  <c r="Q13" i="38"/>
  <c r="Q12" i="38"/>
  <c r="Q566" i="38"/>
  <c r="O313" i="38"/>
  <c r="O312" i="38"/>
  <c r="P510" i="38"/>
  <c r="P509" i="38"/>
  <c r="T510" i="38"/>
  <c r="T509" i="38"/>
  <c r="L208" i="38"/>
  <c r="L207" i="38"/>
  <c r="K468" i="38"/>
  <c r="K467" i="38"/>
  <c r="R486" i="38"/>
  <c r="R485" i="38"/>
  <c r="R268" i="38"/>
  <c r="R267" i="38"/>
  <c r="S236" i="38"/>
  <c r="S235" i="38"/>
  <c r="M261" i="38"/>
  <c r="M260" i="38"/>
  <c r="X542" i="38"/>
  <c r="X541" i="38"/>
  <c r="K399" i="38"/>
  <c r="K398" i="38"/>
  <c r="K397" i="38"/>
  <c r="O384" i="38"/>
  <c r="O383" i="38"/>
  <c r="R329" i="38"/>
  <c r="R328" i="38"/>
  <c r="P14" i="38"/>
  <c r="P13" i="38"/>
  <c r="W244" i="38"/>
  <c r="W243" i="38"/>
  <c r="W561" i="38"/>
  <c r="W560" i="38"/>
  <c r="M236" i="38"/>
  <c r="M235" i="38"/>
  <c r="L200" i="38"/>
  <c r="L199" i="38"/>
  <c r="V390" i="38"/>
  <c r="V389" i="38"/>
  <c r="K542" i="38"/>
  <c r="K541" i="38"/>
  <c r="K134" i="38"/>
  <c r="K133" i="38"/>
  <c r="L90" i="38"/>
  <c r="L89" i="38"/>
  <c r="W528" i="38"/>
  <c r="W527" i="38"/>
  <c r="W526" i="38"/>
  <c r="M108" i="38"/>
  <c r="M107" i="38"/>
  <c r="M106" i="38"/>
  <c r="U460" i="38"/>
  <c r="U459" i="38"/>
  <c r="X244" i="38"/>
  <c r="X243" i="38"/>
  <c r="V486" i="38"/>
  <c r="V485" i="38"/>
  <c r="M542" i="38"/>
  <c r="M541" i="38"/>
  <c r="L346" i="38"/>
  <c r="L345" i="38"/>
  <c r="O460" i="38"/>
  <c r="O459" i="38"/>
  <c r="U399" i="38"/>
  <c r="U398" i="38"/>
  <c r="U397" i="38"/>
  <c r="R90" i="38"/>
  <c r="R89" i="38"/>
  <c r="V313" i="38"/>
  <c r="V312" i="38"/>
  <c r="L329" i="38"/>
  <c r="L328" i="38"/>
  <c r="L327" i="38"/>
  <c r="V236" i="38"/>
  <c r="V235" i="38"/>
  <c r="K97" i="38"/>
  <c r="K96" i="38"/>
  <c r="T236" i="38"/>
  <c r="T235" i="38"/>
  <c r="K490" i="38"/>
  <c r="K489" i="38"/>
  <c r="Q490" i="38"/>
  <c r="Q489" i="38"/>
  <c r="L561" i="38"/>
  <c r="L560" i="38"/>
  <c r="V346" i="38"/>
  <c r="V345" i="38"/>
  <c r="W48" i="38"/>
  <c r="W47" i="38"/>
  <c r="O215" i="38"/>
  <c r="O214" i="38"/>
  <c r="V384" i="38"/>
  <c r="V383" i="38"/>
  <c r="P200" i="38"/>
  <c r="P199" i="38"/>
  <c r="N200" i="38"/>
  <c r="N199" i="38"/>
  <c r="L84" i="38"/>
  <c r="L83" i="38"/>
  <c r="S106" i="38"/>
  <c r="X346" i="38"/>
  <c r="X345" i="38"/>
  <c r="V48" i="38"/>
  <c r="V47" i="38"/>
  <c r="M460" i="38"/>
  <c r="M459" i="38"/>
  <c r="T261" i="38"/>
  <c r="T260" i="38"/>
  <c r="O390" i="38"/>
  <c r="O389" i="38"/>
  <c r="T490" i="38"/>
  <c r="T489" i="38"/>
  <c r="T528" i="38"/>
  <c r="T527" i="38"/>
  <c r="U90" i="38"/>
  <c r="U89" i="38"/>
  <c r="L192" i="38"/>
  <c r="L191" i="38"/>
  <c r="P165" i="38"/>
  <c r="P164" i="38"/>
  <c r="L150" i="38"/>
  <c r="L149" i="38"/>
  <c r="K12" i="38"/>
  <c r="K566" i="38"/>
  <c r="X327" i="38"/>
  <c r="Q399" i="38"/>
  <c r="Q398" i="38"/>
  <c r="Q397" i="38"/>
  <c r="T90" i="38"/>
  <c r="T89" i="38"/>
  <c r="Q215" i="38"/>
  <c r="Q214" i="38"/>
  <c r="P501" i="38"/>
  <c r="P500" i="38"/>
  <c r="P499" i="38"/>
  <c r="O108" i="38"/>
  <c r="O107" i="38"/>
  <c r="O106" i="38"/>
  <c r="N150" i="38"/>
  <c r="N149" i="38"/>
  <c r="U542" i="38"/>
  <c r="U541" i="38"/>
  <c r="K165" i="38"/>
  <c r="K164" i="38"/>
  <c r="M200" i="38"/>
  <c r="M199" i="38"/>
  <c r="K329" i="38"/>
  <c r="K328" i="38"/>
  <c r="N165" i="38"/>
  <c r="N164" i="38"/>
  <c r="S261" i="38"/>
  <c r="S260" i="38"/>
  <c r="O14" i="38"/>
  <c r="O13" i="38"/>
  <c r="O12" i="38"/>
  <c r="Q313" i="38"/>
  <c r="Q312" i="38"/>
  <c r="Q346" i="38"/>
  <c r="Q345" i="38"/>
  <c r="V84" i="38"/>
  <c r="V83" i="38"/>
  <c r="M501" i="38"/>
  <c r="M500" i="38"/>
  <c r="K244" i="38"/>
  <c r="K243" i="38"/>
  <c r="S528" i="38"/>
  <c r="S527" i="38"/>
  <c r="M192" i="38"/>
  <c r="M191" i="38"/>
  <c r="M190" i="38"/>
  <c r="R84" i="38"/>
  <c r="R83" i="38"/>
  <c r="Q48" i="38"/>
  <c r="Q47" i="38"/>
  <c r="Q84" i="38"/>
  <c r="Q83" i="38"/>
  <c r="K48" i="38"/>
  <c r="K47" i="38"/>
  <c r="O528" i="38"/>
  <c r="O527" i="38"/>
  <c r="Q501" i="38"/>
  <c r="Q500" i="38"/>
  <c r="Q499" i="38"/>
  <c r="M468" i="38"/>
  <c r="M467" i="38"/>
  <c r="Q119" i="38"/>
  <c r="Q118" i="38"/>
  <c r="T48" i="38"/>
  <c r="T47" i="38"/>
  <c r="W490" i="38"/>
  <c r="W489" i="38"/>
  <c r="S192" i="38"/>
  <c r="S191" i="38"/>
  <c r="M490" i="38"/>
  <c r="M489" i="38"/>
  <c r="W134" i="38"/>
  <c r="W133" i="38"/>
  <c r="L542" i="38"/>
  <c r="L541" i="38"/>
  <c r="K346" i="38"/>
  <c r="K345" i="38"/>
  <c r="R399" i="38"/>
  <c r="R398" i="38"/>
  <c r="O510" i="38"/>
  <c r="O509" i="38"/>
  <c r="P486" i="38"/>
  <c r="P485" i="38"/>
  <c r="M119" i="38"/>
  <c r="M118" i="38"/>
  <c r="Q460" i="38"/>
  <c r="Q459" i="38"/>
  <c r="L460" i="38"/>
  <c r="L459" i="38"/>
  <c r="M399" i="38"/>
  <c r="M398" i="38"/>
  <c r="N329" i="38"/>
  <c r="N328" i="38"/>
  <c r="N327" i="38"/>
  <c r="V510" i="38"/>
  <c r="V509" i="38"/>
  <c r="W501" i="38"/>
  <c r="W500" i="38"/>
  <c r="W499" i="38"/>
  <c r="P192" i="38"/>
  <c r="P191" i="38"/>
  <c r="P190" i="38"/>
  <c r="S14" i="38"/>
  <c r="S13" i="38"/>
  <c r="K208" i="38"/>
  <c r="K207" i="38"/>
  <c r="S108" i="38"/>
  <c r="S107" i="38"/>
  <c r="U501" i="38"/>
  <c r="U500" i="38"/>
  <c r="P399" i="38"/>
  <c r="P398" i="38"/>
  <c r="P397" i="38"/>
  <c r="W12" i="38"/>
  <c r="W566" i="38"/>
  <c r="L528" i="38"/>
  <c r="L527" i="38"/>
  <c r="S399" i="38"/>
  <c r="S398" i="38"/>
  <c r="X236" i="38"/>
  <c r="X235" i="38"/>
  <c r="K390" i="38"/>
  <c r="K389" i="38"/>
  <c r="W119" i="38"/>
  <c r="W118" i="38"/>
  <c r="Q208" i="38"/>
  <c r="Q207" i="38"/>
  <c r="N501" i="38"/>
  <c r="N500" i="38"/>
  <c r="P384" i="38"/>
  <c r="P383" i="38"/>
  <c r="M528" i="38"/>
  <c r="M527" i="38"/>
  <c r="Q329" i="38"/>
  <c r="Q328" i="38"/>
  <c r="M510" i="38"/>
  <c r="M509" i="38"/>
  <c r="T192" i="38"/>
  <c r="T191" i="38"/>
  <c r="T190" i="38"/>
  <c r="K215" i="38"/>
  <c r="K214" i="38"/>
  <c r="V224" i="38"/>
  <c r="V223" i="38"/>
  <c r="V222" i="38"/>
  <c r="S501" i="38"/>
  <c r="S500" i="38"/>
  <c r="M14" i="38"/>
  <c r="M13" i="38"/>
  <c r="M12" i="38"/>
  <c r="L14" i="38"/>
  <c r="L13" i="38"/>
  <c r="L12" i="38"/>
  <c r="V528" i="38"/>
  <c r="V527" i="38"/>
  <c r="V526" i="38"/>
  <c r="V329" i="38"/>
  <c r="V328" i="38"/>
  <c r="U329" i="38"/>
  <c r="U328" i="38"/>
  <c r="K261" i="38"/>
  <c r="K260" i="38"/>
  <c r="T224" i="38"/>
  <c r="T223" i="38"/>
  <c r="U192" i="38"/>
  <c r="U191" i="38"/>
  <c r="K14" i="38"/>
  <c r="K13" i="38"/>
  <c r="L224" i="38"/>
  <c r="L223" i="38"/>
  <c r="L222" i="38"/>
  <c r="P108" i="38"/>
  <c r="P107" i="38"/>
  <c r="V501" i="38"/>
  <c r="V500" i="38"/>
  <c r="X48" i="38"/>
  <c r="X47" i="38"/>
  <c r="X329" i="38"/>
  <c r="X328" i="38"/>
  <c r="N236" i="38"/>
  <c r="N235" i="38"/>
  <c r="Q108" i="38"/>
  <c r="Q107" i="38"/>
  <c r="Q106" i="38"/>
  <c r="V14" i="38"/>
  <c r="V13" i="38"/>
  <c r="N528" i="38"/>
  <c r="N527" i="38"/>
  <c r="N526" i="38"/>
  <c r="N490" i="38"/>
  <c r="N489" i="38"/>
  <c r="P224" i="38"/>
  <c r="P223" i="38"/>
  <c r="N215" i="38"/>
  <c r="N214" i="38"/>
  <c r="S384" i="38"/>
  <c r="S383" i="38"/>
  <c r="V399" i="38"/>
  <c r="V398" i="38"/>
  <c r="V397" i="38"/>
  <c r="Q561" i="38"/>
  <c r="Q560" i="38"/>
  <c r="X460" i="38"/>
  <c r="X459" i="38"/>
  <c r="L399" i="38"/>
  <c r="L398" i="38"/>
  <c r="Q468" i="38"/>
  <c r="Q467" i="38"/>
  <c r="U268" i="38"/>
  <c r="U267" i="38"/>
  <c r="P244" i="38"/>
  <c r="P243" i="38"/>
  <c r="S329" i="38"/>
  <c r="S328" i="38"/>
  <c r="R14" i="38"/>
  <c r="R13" i="38"/>
  <c r="R12" i="38"/>
  <c r="U14" i="38"/>
  <c r="U13" i="38"/>
  <c r="U12" i="38"/>
  <c r="V119" i="38"/>
  <c r="V118" i="38"/>
  <c r="R261" i="38"/>
  <c r="R260" i="38"/>
  <c r="K486" i="38"/>
  <c r="K485" i="38"/>
  <c r="W14" i="38"/>
  <c r="W13" i="38"/>
  <c r="M390" i="38"/>
  <c r="M389" i="38"/>
  <c r="W346" i="38"/>
  <c r="W345" i="38"/>
  <c r="T501" i="38"/>
  <c r="T500" i="38"/>
  <c r="M329" i="38"/>
  <c r="M328" i="38"/>
  <c r="R224" i="38"/>
  <c r="R223" i="38"/>
  <c r="Q224" i="38"/>
  <c r="Q223" i="38"/>
  <c r="Q222" i="38"/>
  <c r="W399" i="38"/>
  <c r="W398" i="38"/>
  <c r="K561" i="38"/>
  <c r="K560" i="38"/>
  <c r="U48" i="38"/>
  <c r="U47" i="38"/>
  <c r="Q528" i="38"/>
  <c r="Q527" i="38"/>
  <c r="R460" i="38"/>
  <c r="R459" i="38"/>
  <c r="U150" i="38"/>
  <c r="U149" i="38"/>
  <c r="S313" i="38"/>
  <c r="S312" i="38"/>
  <c r="N261" i="38"/>
  <c r="N260" i="38"/>
  <c r="T165" i="38"/>
  <c r="T164" i="38"/>
  <c r="W542" i="38"/>
  <c r="W541" i="38"/>
  <c r="R165" i="38"/>
  <c r="R164" i="38"/>
  <c r="T399" i="38"/>
  <c r="T398" i="38"/>
  <c r="V200" i="38"/>
  <c r="V199" i="38"/>
  <c r="R236" i="38"/>
  <c r="R235" i="38"/>
  <c r="K510" i="38"/>
  <c r="K509" i="38"/>
  <c r="J150" i="12"/>
  <c r="X399" i="38"/>
  <c r="X398"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VOAE</author>
  </authors>
  <commentList>
    <comment ref="C108" authorId="0">
      <text>
        <r>
          <rPr>
            <b/>
            <sz val="9"/>
            <color indexed="81"/>
            <rFont val="Tahoma"/>
            <charset val="1"/>
          </rPr>
          <t>VOAE:</t>
        </r>
        <r>
          <rPr>
            <sz val="9"/>
            <color indexed="81"/>
            <rFont val="Tahoma"/>
            <charset val="1"/>
          </rPr>
          <t xml:space="preserve">
son diez docentes en cinco giras a 3,75 dias con viaticos de L.2,000.00</t>
        </r>
      </text>
    </comment>
    <comment ref="C123" authorId="0">
      <text>
        <r>
          <rPr>
            <b/>
            <sz val="9"/>
            <color indexed="81"/>
            <rFont val="Tahoma"/>
            <charset val="1"/>
          </rPr>
          <t>VOAE:</t>
        </r>
        <r>
          <rPr>
            <sz val="9"/>
            <color indexed="81"/>
            <rFont val="Tahoma"/>
            <charset val="1"/>
          </rPr>
          <t xml:space="preserve">
cuatro giras con ocho docentes de 3.5 dias a L.1,150.00 por dia
</t>
        </r>
      </text>
    </comment>
    <comment ref="C137" authorId="0">
      <text>
        <r>
          <rPr>
            <b/>
            <sz val="9"/>
            <color indexed="81"/>
            <rFont val="Tahoma"/>
            <charset val="1"/>
          </rPr>
          <t>VOAE:</t>
        </r>
        <r>
          <rPr>
            <sz val="9"/>
            <color indexed="81"/>
            <rFont val="Tahoma"/>
            <charset val="1"/>
          </rPr>
          <t xml:space="preserve">
son cinco motorista para cinco giras a la zono 1       3.75 dias a L. 1,200.00 por dia.
</t>
        </r>
      </text>
    </comment>
    <comment ref="C151" authorId="0">
      <text>
        <r>
          <rPr>
            <b/>
            <sz val="9"/>
            <color indexed="81"/>
            <rFont val="Tahoma"/>
            <charset val="1"/>
          </rPr>
          <t>VOAE:</t>
        </r>
        <r>
          <rPr>
            <sz val="9"/>
            <color indexed="81"/>
            <rFont val="Tahoma"/>
            <charset val="1"/>
          </rPr>
          <t xml:space="preserve">
son cuatro motorista para ccuatro giras a la zono 2     3.5 dias a L. 650
.00 por dia.</t>
        </r>
      </text>
    </comment>
    <comment ref="C166" authorId="0">
      <text>
        <r>
          <rPr>
            <b/>
            <sz val="9"/>
            <color indexed="81"/>
            <rFont val="Tahoma"/>
            <charset val="1"/>
          </rPr>
          <t>VOAE:   4</t>
        </r>
        <r>
          <rPr>
            <sz val="9"/>
            <color indexed="81"/>
            <rFont val="Tahoma"/>
            <charset val="1"/>
          </rPr>
          <t xml:space="preserve"> giras a la zona 1 con dos docentes 3.75 dias a L. 2,000.00 diarios
</t>
        </r>
      </text>
    </comment>
    <comment ref="C180" authorId="0">
      <text>
        <r>
          <rPr>
            <b/>
            <sz val="9"/>
            <color indexed="81"/>
            <rFont val="Tahoma"/>
            <charset val="1"/>
          </rPr>
          <t>VOAE:</t>
        </r>
        <r>
          <rPr>
            <sz val="9"/>
            <color indexed="81"/>
            <rFont val="Tahoma"/>
            <charset val="1"/>
          </rPr>
          <t xml:space="preserve">
cuatro motoristas para cuatro giras zona 1  de 3.75 dias a L 1,200.00 por dia
</t>
        </r>
      </text>
    </comment>
  </commentList>
</comments>
</file>

<file path=xl/comments3.xml><?xml version="1.0" encoding="utf-8"?>
<comments xmlns="http://schemas.openxmlformats.org/spreadsheetml/2006/main">
  <authors>
    <author>SEDI</author>
  </authors>
  <commentList>
    <comment ref="H10" authorId="0">
      <text>
        <r>
          <rPr>
            <b/>
            <sz val="9"/>
            <color indexed="81"/>
            <rFont val="Tahoma"/>
            <family val="2"/>
          </rPr>
          <t>SEDI:</t>
        </r>
        <r>
          <rPr>
            <sz val="9"/>
            <color indexed="81"/>
            <rFont val="Tahoma"/>
            <family val="2"/>
          </rPr>
          <t xml:space="preserve">
marco en rojo ya que estas actividades no poseen cuadro de costos.</t>
        </r>
      </text>
    </comment>
    <comment ref="F27" authorId="0">
      <text>
        <r>
          <rPr>
            <b/>
            <sz val="9"/>
            <color indexed="81"/>
            <rFont val="Tahoma"/>
            <family val="2"/>
          </rPr>
          <t>SEDI:</t>
        </r>
        <r>
          <rPr>
            <sz val="9"/>
            <color indexed="81"/>
            <rFont val="Tahoma"/>
            <family val="2"/>
          </rPr>
          <t xml:space="preserve">
Mejorar la Redacción de las actividades.</t>
        </r>
      </text>
    </comment>
    <comment ref="F33" authorId="0">
      <text>
        <r>
          <rPr>
            <b/>
            <sz val="9"/>
            <color indexed="81"/>
            <rFont val="Tahoma"/>
            <family val="2"/>
          </rPr>
          <t>SEDI:</t>
        </r>
        <r>
          <rPr>
            <sz val="9"/>
            <color indexed="81"/>
            <rFont val="Tahoma"/>
            <family val="2"/>
          </rPr>
          <t xml:space="preserve">
Mejorar la Redacción de las actividades.</t>
        </r>
      </text>
    </comment>
    <comment ref="F34" authorId="0">
      <text>
        <r>
          <rPr>
            <b/>
            <sz val="9"/>
            <color indexed="81"/>
            <rFont val="Tahoma"/>
            <family val="2"/>
          </rPr>
          <t>SEDI:</t>
        </r>
        <r>
          <rPr>
            <sz val="9"/>
            <color indexed="81"/>
            <rFont val="Tahoma"/>
            <family val="2"/>
          </rPr>
          <t xml:space="preserve">
Mejorar la Redacción de las actividades.</t>
        </r>
      </text>
    </comment>
    <comment ref="H50" authorId="0">
      <text>
        <r>
          <rPr>
            <b/>
            <sz val="9"/>
            <color indexed="81"/>
            <rFont val="Tahoma"/>
            <family val="2"/>
          </rPr>
          <t>SEDI:</t>
        </r>
        <r>
          <rPr>
            <sz val="9"/>
            <color indexed="81"/>
            <rFont val="Tahoma"/>
            <family val="2"/>
          </rPr>
          <t xml:space="preserve">
No se encuentran cuadros de costos en ninguna parte.</t>
        </r>
      </text>
    </comment>
    <comment ref="F63" authorId="0">
      <text>
        <r>
          <rPr>
            <b/>
            <sz val="9"/>
            <color indexed="81"/>
            <rFont val="Tahoma"/>
            <family val="2"/>
          </rPr>
          <t>SEDI:</t>
        </r>
        <r>
          <rPr>
            <sz val="9"/>
            <color indexed="81"/>
            <rFont val="Tahoma"/>
            <family val="2"/>
          </rPr>
          <t xml:space="preserve">
Mejorar la Redacción de las actividades.</t>
        </r>
      </text>
    </comment>
    <comment ref="F66" authorId="0">
      <text>
        <r>
          <rPr>
            <b/>
            <sz val="9"/>
            <color indexed="81"/>
            <rFont val="Tahoma"/>
            <family val="2"/>
          </rPr>
          <t>SEDI:</t>
        </r>
        <r>
          <rPr>
            <sz val="9"/>
            <color indexed="81"/>
            <rFont val="Tahoma"/>
            <family val="2"/>
          </rPr>
          <t xml:space="preserve">
Mejorar la Redacción de las actividades.</t>
        </r>
      </text>
    </comment>
  </commentList>
</comments>
</file>

<file path=xl/sharedStrings.xml><?xml version="1.0" encoding="utf-8"?>
<sst xmlns="http://schemas.openxmlformats.org/spreadsheetml/2006/main" count="12263" uniqueCount="2259">
  <si>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</si>
  <si>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</si>
  <si>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</si>
  <si>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</si>
  <si>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</si>
  <si>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</si>
  <si>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</si>
  <si>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</si>
  <si>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</si>
  <si>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</si>
  <si>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</si>
  <si>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</si>
  <si>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</si>
  <si>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</si>
  <si>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</si>
  <si>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</si>
  <si>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</si>
  <si>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</si>
  <si>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</si>
  <si>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</si>
  <si>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</si>
  <si>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</si>
  <si>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</si>
  <si>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</si>
  <si>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</si>
  <si>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</si>
  <si>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</si>
  <si>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</si>
  <si>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</si>
  <si>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</si>
  <si>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</si>
  <si>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</si>
  <si>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</si>
  <si>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</si>
  <si>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</si>
  <si>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</si>
  <si>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</si>
  <si>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</si>
  <si>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</si>
  <si>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</si>
  <si>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</si>
  <si>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</si>
  <si>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</si>
  <si>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</si>
  <si>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</si>
  <si>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</si>
  <si>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</si>
  <si>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</si>
  <si>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</si>
  <si>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</si>
  <si>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Papel</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</si>
  <si>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</si>
  <si>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</si>
  <si>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</si>
  <si>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</si>
  <si>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</si>
  <si>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</si>
  <si>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</si>
  <si>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</si>
  <si>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</si>
  <si>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</si>
  <si>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</si>
  <si>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</si>
  <si>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</si>
  <si>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</si>
  <si>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</si>
  <si>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</si>
  <si>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</si>
  <si>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</si>
  <si>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</si>
  <si>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</si>
  <si>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</si>
  <si>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</si>
  <si>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</si>
  <si>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</si>
  <si>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</si>
  <si>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</si>
  <si>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</si>
  <si>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</si>
  <si>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</si>
  <si>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</si>
  <si>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</si>
  <si>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</si>
  <si>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</si>
  <si>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</si>
  <si>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</si>
  <si>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</si>
  <si>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</si>
  <si>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</si>
  <si>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</si>
  <si>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</si>
  <si>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</si>
  <si>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</si>
  <si>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</si>
  <si>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</si>
  <si>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</si>
  <si>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</si>
  <si>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</si>
  <si>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</si>
  <si>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</si>
  <si>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</si>
  <si>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</si>
  <si>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</si>
  <si>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</si>
  <si>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</si>
  <si>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</si>
  <si>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</si>
  <si>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</si>
  <si>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</si>
  <si>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</si>
  <si>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COORDINACIÓN DE LA VINCULACIÓN UNIVERSIDAD-SOCIEDAD</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</si>
  <si>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</si>
  <si>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</si>
  <si>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</si>
  <si>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</si>
  <si>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</si>
  <si>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GESTIÓN ACADEMICA, UNIVERSITARIA Y RELACIONES INTERNACIONALES</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</si>
  <si>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</si>
  <si>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</si>
  <si>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</si>
  <si>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</si>
  <si>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</si>
  <si>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</si>
  <si>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</si>
  <si>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</si>
  <si>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</si>
  <si>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</si>
  <si>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</si>
  <si>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</si>
  <si>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</si>
  <si>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</si>
  <si>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</si>
  <si>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</si>
  <si>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</si>
  <si>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</si>
  <si>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</si>
  <si>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</si>
  <si>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</si>
  <si>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</si>
  <si>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</si>
  <si>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</si>
  <si>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</si>
  <si>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</si>
  <si>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</si>
  <si>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</si>
  <si>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</si>
  <si>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</si>
  <si>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</si>
  <si>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</si>
  <si>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</si>
  <si>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</si>
  <si>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</si>
  <si>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</si>
  <si>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</si>
  <si>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</si>
  <si>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</si>
  <si>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</si>
  <si>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</si>
  <si>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</si>
  <si>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</si>
  <si>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</si>
  <si>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</si>
  <si>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</si>
  <si>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</si>
  <si>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</si>
  <si>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</si>
  <si>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</si>
  <si>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</si>
  <si>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</si>
  <si>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</si>
  <si>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</si>
  <si>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</si>
  <si>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</si>
  <si>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</si>
  <si>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</si>
  <si>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</si>
  <si>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</si>
  <si>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</si>
  <si>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</si>
  <si>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</si>
  <si>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</si>
  <si>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</si>
  <si>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</si>
  <si>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</si>
  <si>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</si>
  <si>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</si>
  <si>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</si>
  <si>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</si>
  <si>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</si>
  <si>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</si>
  <si>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</si>
  <si>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</si>
  <si>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</si>
  <si>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</si>
  <si>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</si>
  <si>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</si>
  <si>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</si>
  <si>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</si>
  <si>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</si>
  <si>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</si>
  <si>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</si>
  <si>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</si>
  <si>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</si>
  <si>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</si>
  <si>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</si>
  <si>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</si>
  <si>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</si>
  <si>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</si>
  <si>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</si>
  <si>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</si>
  <si>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</si>
  <si>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</si>
  <si>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</si>
  <si>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</si>
  <si>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</si>
  <si>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</si>
  <si>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</si>
  <si>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</si>
  <si>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</si>
  <si>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</si>
  <si>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</si>
  <si>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</si>
  <si>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</si>
  <si>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</si>
  <si>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</si>
  <si>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</si>
  <si>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</si>
  <si>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</si>
  <si>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</si>
  <si>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</si>
  <si>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</si>
  <si>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</si>
  <si>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</si>
  <si>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</si>
  <si>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</si>
  <si>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</si>
  <si>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</si>
  <si>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</si>
  <si>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</si>
  <si>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</si>
  <si>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</si>
  <si>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</si>
  <si>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</si>
  <si>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</si>
  <si>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</si>
  <si>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</si>
  <si>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</si>
  <si>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</si>
  <si>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</si>
  <si>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</si>
  <si>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</si>
  <si>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</si>
  <si>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</si>
  <si>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</si>
  <si>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</si>
  <si>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</si>
  <si>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</si>
  <si>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</si>
  <si>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</si>
  <si>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</si>
  <si>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</si>
  <si>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</si>
  <si>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</si>
  <si>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</si>
  <si>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</si>
  <si>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</si>
  <si>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</si>
  <si>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</si>
  <si>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</si>
  <si>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</si>
  <si>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</si>
  <si>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</si>
  <si>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</si>
  <si>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</si>
  <si>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</si>
  <si>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</si>
  <si>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</si>
  <si>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</si>
  <si>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</si>
  <si>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</si>
  <si>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</si>
  <si>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</si>
  <si>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</si>
  <si>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</si>
  <si>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</si>
  <si>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</si>
  <si>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</si>
  <si>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</si>
  <si>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</si>
  <si>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</si>
  <si>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</si>
  <si>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</si>
  <si>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</si>
  <si>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</si>
  <si>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</si>
  <si>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</si>
  <si>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</si>
  <si>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</si>
  <si>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</si>
  <si>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</si>
  <si>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</si>
  <si>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</si>
  <si>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</si>
  <si>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</si>
  <si>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</si>
  <si>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</si>
  <si>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</si>
  <si>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</si>
  <si>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</si>
  <si>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</si>
  <si>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</si>
  <si>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</si>
  <si>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</si>
  <si>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</si>
  <si>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</si>
  <si>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</si>
  <si>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</si>
  <si>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</si>
  <si>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</si>
  <si>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</si>
  <si>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</si>
  <si>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</si>
  <si>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</si>
  <si>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</si>
  <si>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</si>
  <si>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</si>
  <si>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</si>
  <si>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</si>
  <si>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</si>
  <si>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</si>
  <si>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</si>
  <si>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</si>
  <si>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</si>
  <si>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</si>
  <si>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</si>
  <si>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</si>
  <si>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</si>
  <si>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</si>
  <si>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</si>
  <si>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</si>
  <si>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</si>
  <si>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</si>
  <si>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</si>
  <si>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</si>
  <si>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</si>
  <si>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</si>
  <si>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</si>
  <si>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</si>
  <si>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</si>
  <si>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</si>
  <si>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</si>
  <si>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</si>
  <si>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</si>
  <si>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</si>
  <si>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</si>
  <si>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</si>
  <si>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</si>
  <si>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</si>
  <si>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</si>
  <si>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</si>
  <si>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</si>
  <si>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</si>
  <si>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</si>
  <si>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</si>
  <si>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</si>
  <si>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</si>
  <si>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</si>
  <si>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</si>
  <si>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</si>
  <si>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</si>
  <si>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</si>
  <si>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</si>
  <si>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</si>
  <si>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</si>
  <si>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</si>
  <si>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</si>
  <si>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</si>
  <si>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</si>
  <si>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</si>
  <si>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</si>
  <si>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</si>
  <si>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</si>
  <si>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</si>
  <si>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</si>
  <si>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</si>
  <si>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</si>
  <si>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</si>
  <si>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</si>
  <si>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</si>
  <si>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</si>
  <si>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</si>
  <si>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</si>
  <si>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</si>
  <si>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</si>
  <si>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</si>
  <si>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</si>
  <si>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</si>
  <si>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</si>
  <si>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</si>
  <si>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</si>
  <si>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</si>
  <si>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</si>
  <si>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</si>
  <si>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</si>
  <si>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</si>
  <si>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</si>
  <si>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</si>
  <si>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</si>
  <si>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</si>
  <si>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</si>
  <si>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</si>
  <si>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</si>
  <si>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</si>
  <si>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</si>
  <si>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</si>
  <si>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</si>
  <si>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</si>
  <si>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</si>
  <si>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</si>
  <si>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</si>
  <si>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</si>
  <si>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</si>
  <si>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</si>
  <si>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</si>
  <si>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</si>
  <si>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</si>
  <si>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</si>
  <si>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</si>
  <si>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</si>
  <si>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</si>
  <si>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</si>
  <si>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</si>
  <si>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</si>
  <si>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</si>
  <si>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</si>
  <si>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</si>
  <si>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</si>
  <si>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</si>
  <si>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</si>
  <si>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</si>
  <si>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</si>
  <si>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</si>
  <si>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</si>
  <si>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</si>
  <si>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</si>
  <si>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</si>
  <si>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</si>
  <si>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</si>
  <si>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</si>
  <si>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</si>
  <si>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</si>
  <si>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</si>
  <si>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</si>
  <si>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</si>
  <si>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</si>
  <si>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</si>
  <si>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</si>
  <si>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</si>
  <si>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</si>
  <si>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</si>
  <si>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</si>
  <si>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</si>
  <si>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</si>
  <si>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</si>
  <si>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</si>
  <si>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</si>
  <si>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</si>
  <si>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</si>
  <si>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</si>
  <si>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</si>
  <si>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</si>
  <si>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</si>
  <si>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</si>
  <si>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</si>
  <si>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</si>
  <si>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</si>
  <si>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</si>
  <si>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</si>
  <si>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</si>
  <si>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</si>
  <si>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</si>
  <si>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</si>
  <si>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</si>
  <si>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</si>
  <si>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</si>
  <si>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</si>
  <si>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</si>
  <si>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</si>
  <si>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</si>
  <si>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</si>
  <si>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</si>
  <si>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</si>
  <si>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</si>
  <si>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</si>
  <si>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</si>
  <si>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</si>
  <si>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</si>
  <si>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</si>
  <si>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</si>
  <si>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</si>
  <si>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</si>
  <si>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</si>
  <si>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</si>
  <si>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</si>
  <si>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</si>
  <si>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</si>
  <si>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</si>
  <si>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</si>
  <si>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</si>
  <si>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</si>
  <si>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</si>
  <si>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</si>
  <si>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</si>
  <si>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</si>
  <si>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</si>
  <si>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</si>
  <si>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</si>
  <si>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</si>
  <si>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</si>
  <si>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</si>
  <si>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</si>
  <si>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</si>
  <si>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</si>
  <si>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</si>
  <si>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</si>
  <si>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</si>
  <si>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</si>
  <si>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</si>
  <si>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</si>
  <si>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</si>
  <si>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</si>
  <si>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</si>
  <si>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</si>
  <si>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</si>
  <si>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</si>
  <si>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</si>
  <si>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</si>
  <si>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</si>
  <si>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</si>
  <si>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</si>
  <si>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</si>
  <si>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</si>
  <si>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</si>
  <si>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</si>
  <si>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</si>
  <si>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</si>
  <si>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</si>
  <si>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</si>
  <si>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</si>
  <si>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</si>
  <si>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</si>
  <si>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</si>
  <si>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</si>
  <si>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</si>
  <si>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</si>
  <si>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</si>
  <si>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</si>
  <si>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</si>
  <si>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</si>
  <si>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</si>
  <si>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</si>
  <si>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</si>
  <si>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</si>
  <si>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</si>
  <si>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</si>
  <si>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</si>
  <si>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</si>
  <si>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</si>
  <si>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</si>
  <si>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</si>
  <si>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</si>
  <si>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</si>
  <si>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</si>
  <si>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</si>
  <si>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</si>
  <si>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</si>
  <si>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</si>
  <si>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</si>
  <si>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</si>
  <si>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</si>
  <si>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</si>
  <si>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</si>
  <si>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</si>
  <si>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</si>
  <si>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</si>
  <si>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</si>
  <si>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</si>
  <si>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</si>
  <si>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</si>
  <si>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</si>
  <si>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</si>
  <si>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</si>
  <si>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</si>
  <si>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</si>
  <si>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</si>
  <si>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</si>
  <si>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</si>
  <si>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</si>
  <si>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</si>
  <si>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</si>
  <si>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</si>
  <si>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</si>
  <si>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</si>
  <si>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</si>
  <si>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</si>
  <si>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</si>
  <si>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</si>
  <si>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</si>
  <si>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</si>
  <si>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</si>
  <si>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</si>
  <si>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</si>
  <si>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</si>
  <si>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</si>
  <si>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</si>
  <si>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</si>
  <si>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</si>
  <si>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</si>
  <si>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</si>
  <si>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</si>
  <si>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</si>
  <si>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</si>
  <si>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</si>
  <si>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</si>
  <si>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</si>
  <si>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</si>
  <si>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</si>
  <si>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</si>
  <si>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</si>
  <si>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</si>
  <si>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</si>
  <si>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</si>
  <si>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</si>
  <si>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</si>
  <si>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</si>
  <si>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</si>
  <si>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</si>
  <si>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</si>
  <si>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</si>
  <si>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</si>
  <si>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</si>
  <si>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</si>
  <si>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</si>
  <si>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</si>
  <si>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</si>
  <si>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</si>
  <si>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</si>
  <si>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</si>
  <si>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</si>
  <si>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</si>
  <si>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</si>
  <si>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</si>
  <si>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</si>
  <si>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</si>
  <si>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</si>
  <si>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</si>
  <si>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</si>
  <si>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</si>
  <si>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</si>
  <si>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</si>
  <si>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</si>
  <si>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</si>
  <si>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</si>
  <si>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</si>
  <si>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</si>
  <si>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</si>
  <si>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</si>
  <si>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</si>
  <si>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</si>
  <si>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</si>
  <si>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</si>
  <si>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</si>
  <si>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</si>
  <si>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</si>
  <si>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</si>
  <si>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</si>
  <si>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</si>
  <si>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</si>
  <si>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</si>
  <si>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</si>
  <si>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</si>
  <si>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</si>
  <si>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</si>
  <si>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</si>
  <si>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</si>
  <si>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</si>
  <si>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</si>
  <si>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</si>
  <si>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</si>
  <si>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</si>
  <si>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</si>
  <si>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</si>
  <si>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</si>
  <si>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</si>
  <si>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</si>
  <si>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</si>
  <si>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</si>
  <si>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</si>
  <si>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</si>
  <si>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</si>
  <si>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</si>
  <si>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</si>
  <si>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</si>
  <si>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</si>
  <si>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</si>
  <si>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</si>
  <si>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</si>
  <si>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</si>
  <si>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</si>
  <si>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</si>
  <si>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</si>
  <si>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</si>
  <si>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</si>
  <si>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</si>
  <si>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</si>
  <si>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</si>
  <si>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</si>
  <si>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</si>
  <si>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</si>
  <si>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</si>
  <si>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</si>
  <si>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</si>
  <si>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</si>
  <si>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</si>
  <si>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</si>
  <si>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</si>
  <si>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</si>
  <si>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</si>
  <si>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</si>
  <si>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</si>
  <si>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</si>
  <si>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</si>
  <si>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</si>
  <si>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</si>
  <si>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</si>
  <si>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</si>
  <si>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</si>
  <si>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</si>
  <si>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</si>
  <si>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</si>
  <si>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</si>
  <si>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</si>
  <si>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</si>
  <si>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</si>
  <si>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</si>
  <si>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</si>
  <si>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</si>
  <si>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</si>
  <si>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</si>
  <si>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</si>
  <si>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</si>
  <si>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</si>
  <si>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</si>
  <si>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</si>
  <si>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</si>
  <si>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</si>
  <si>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</si>
  <si>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</si>
  <si>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</si>
  <si>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</si>
  <si>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</si>
  <si>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</si>
  <si>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</si>
  <si>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</si>
  <si>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</si>
  <si>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</si>
  <si>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</si>
  <si>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</si>
  <si>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</si>
  <si>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</si>
  <si>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</si>
  <si>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</si>
  <si>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</si>
  <si>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</si>
  <si>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</si>
  <si>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</si>
  <si>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</si>
  <si>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</si>
  <si>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</si>
  <si>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</si>
  <si>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</si>
  <si>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</si>
  <si>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</si>
  <si>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</si>
  <si>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</si>
  <si>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</si>
  <si>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</si>
  <si>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</si>
  <si>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</si>
  <si>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</si>
  <si>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</si>
  <si>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</si>
  <si>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</si>
  <si>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</si>
  <si>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</si>
  <si>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</si>
  <si>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</si>
  <si>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</si>
  <si>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</si>
  <si>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</si>
  <si>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</si>
  <si>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</si>
  <si>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</si>
  <si>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</si>
  <si>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</si>
  <si>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</si>
  <si>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</si>
  <si>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</si>
  <si>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</si>
  <si>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</si>
  <si>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</si>
  <si>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</si>
  <si>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</si>
  <si>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</si>
  <si>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</si>
  <si>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</si>
  <si>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</si>
  <si>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</si>
  <si>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</si>
  <si>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</si>
  <si>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</si>
  <si>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</si>
  <si>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</si>
  <si>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</si>
  <si>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</si>
  <si>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</si>
  <si>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</si>
  <si>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</si>
  <si>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</si>
  <si>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</si>
  <si>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</si>
  <si>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</si>
  <si>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</si>
  <si>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</si>
  <si>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</si>
  <si>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</si>
  <si>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</si>
  <si>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</si>
  <si>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</si>
  <si>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</si>
  <si>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</si>
  <si>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</si>
  <si>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</si>
  <si>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</si>
  <si>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</si>
  <si>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</si>
  <si>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</si>
  <si>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</si>
  <si>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</si>
  <si>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</si>
  <si>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</si>
  <si>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</si>
  <si>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</si>
  <si>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</si>
  <si>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</si>
  <si>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</si>
  <si>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</si>
  <si>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</si>
  <si>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</si>
  <si>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</si>
  <si>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</si>
  <si>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</si>
  <si>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</si>
  <si>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</si>
  <si>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</si>
  <si>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</si>
  <si>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</si>
  <si>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</si>
  <si>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</si>
  <si>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</si>
  <si>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</si>
  <si>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</si>
  <si>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</si>
  <si>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</si>
  <si>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</si>
  <si>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</si>
  <si>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</si>
  <si>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</si>
  <si>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</si>
  <si>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</si>
  <si>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</si>
  <si>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</si>
  <si>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</si>
  <si>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</si>
  <si>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</si>
  <si>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</si>
  <si>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</si>
  <si>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</si>
  <si>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</si>
  <si>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</si>
  <si>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</si>
  <si>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</si>
  <si>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</si>
  <si>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</si>
  <si>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</si>
  <si>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</si>
  <si>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</si>
  <si>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</si>
  <si>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</si>
  <si>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</si>
  <si>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</si>
  <si>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</si>
  <si>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</si>
  <si>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</si>
  <si>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</si>
  <si>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</si>
  <si>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</si>
  <si>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</si>
  <si>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</si>
  <si>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</si>
  <si>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</si>
  <si>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</si>
  <si>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</si>
  <si>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</si>
  <si>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</si>
  <si>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</si>
  <si>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</si>
  <si>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</si>
  <si>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</si>
  <si>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</si>
  <si>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</si>
  <si>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</si>
  <si>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</si>
  <si>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</si>
  <si>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</si>
  <si>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</si>
  <si>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</si>
  <si>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</si>
  <si>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</si>
  <si>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</si>
  <si>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</si>
  <si>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</si>
  <si>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</si>
  <si>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</si>
  <si>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</si>
  <si>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</si>
  <si>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</si>
  <si>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</si>
  <si>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</si>
  <si>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</si>
  <si>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</si>
  <si>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</si>
  <si>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</si>
  <si>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</si>
  <si>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</si>
  <si>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</si>
  <si>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</si>
  <si>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</si>
  <si>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</si>
  <si>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</si>
  <si>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</si>
  <si>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</si>
  <si>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</si>
  <si>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</si>
  <si>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</si>
  <si>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</si>
  <si>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</si>
  <si>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</si>
  <si>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</si>
  <si>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</si>
  <si>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</si>
  <si>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</si>
  <si>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</si>
  <si>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</si>
  <si>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</si>
  <si>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</si>
  <si>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</si>
  <si>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</si>
  <si>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</si>
  <si>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</si>
  <si>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</si>
  <si>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</si>
  <si>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</si>
  <si>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</si>
  <si>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</si>
  <si>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</si>
  <si>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</si>
  <si>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</si>
  <si>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</si>
  <si>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</si>
  <si>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</si>
  <si>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</si>
  <si>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</si>
  <si>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</si>
  <si>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</si>
  <si>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</si>
  <si>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</si>
  <si>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</si>
  <si>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</si>
  <si>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</si>
  <si>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</si>
  <si>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</si>
  <si>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</si>
  <si>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</si>
  <si>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</si>
  <si>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</si>
  <si>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</si>
  <si>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</si>
  <si>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</si>
  <si>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</si>
  <si>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</si>
  <si>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</si>
  <si>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</si>
  <si>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</si>
  <si>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</si>
  <si>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</si>
  <si>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</si>
  <si>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</si>
  <si>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</si>
  <si>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</si>
  <si>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</si>
  <si>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</si>
  <si>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</si>
  <si>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</si>
  <si>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</si>
  <si>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</si>
  <si>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</si>
  <si>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</si>
  <si>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</si>
  <si>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</si>
  <si>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</si>
  <si>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</si>
  <si>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</si>
  <si>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</si>
  <si>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</si>
  <si>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</si>
  <si>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</si>
  <si>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</si>
  <si>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</si>
  <si>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</si>
  <si>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</si>
  <si>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</si>
  <si>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</si>
  <si>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</si>
  <si>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</si>
  <si>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</si>
  <si>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</si>
  <si>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</si>
  <si>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</si>
  <si>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</si>
  <si>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</si>
  <si>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</si>
  <si>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</si>
  <si>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</si>
  <si>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</si>
  <si>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</si>
  <si>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</si>
  <si>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</si>
  <si>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</si>
  <si>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</si>
  <si>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</si>
  <si>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</si>
  <si>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</si>
  <si>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</si>
  <si>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</si>
  <si>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</si>
  <si>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</si>
  <si>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</si>
  <si>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</si>
  <si>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</si>
  <si>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</si>
  <si>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</si>
  <si>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</si>
  <si>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</si>
  <si>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</si>
  <si>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</si>
  <si>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</si>
  <si>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</si>
  <si>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</si>
  <si>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</si>
  <si>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</si>
  <si>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</si>
  <si>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</si>
  <si>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</si>
  <si>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</si>
  <si>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</si>
  <si>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</si>
  <si>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</si>
  <si>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</si>
  <si>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</si>
  <si>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</si>
  <si>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</si>
  <si>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</si>
  <si>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</si>
  <si>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</si>
  <si>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</si>
  <si>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</si>
  <si>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</si>
  <si>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</si>
  <si>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</si>
  <si>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</si>
  <si>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</si>
  <si>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</si>
  <si>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</si>
  <si>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</si>
  <si>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</si>
  <si>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</si>
  <si>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</si>
  <si>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</si>
  <si>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</si>
  <si>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</si>
  <si>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</si>
  <si>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</si>
  <si>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</si>
  <si>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</si>
  <si>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</si>
  <si>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</si>
  <si>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</si>
  <si>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</si>
  <si>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</si>
  <si>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</si>
  <si>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</si>
  <si>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</si>
  <si>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</si>
  <si>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</si>
  <si>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</si>
  <si>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</si>
  <si>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</si>
  <si>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</si>
  <si>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</si>
  <si>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</si>
  <si>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</si>
  <si>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</si>
  <si>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</si>
  <si>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</si>
  <si>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</si>
  <si>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</si>
  <si>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</si>
  <si>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</si>
  <si>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</si>
  <si>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</si>
  <si>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</si>
  <si>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</si>
  <si>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</si>
  <si>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</si>
  <si>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</si>
  <si>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</si>
  <si>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</si>
  <si>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</si>
  <si>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</si>
  <si>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</si>
  <si>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</si>
  <si>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</si>
  <si>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</si>
  <si>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</si>
  <si>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</si>
  <si>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</si>
  <si>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</si>
  <si>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</si>
  <si>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</si>
  <si>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</si>
  <si>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</si>
  <si>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</si>
  <si>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</si>
  <si>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</si>
  <si>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</si>
  <si>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</si>
  <si>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</si>
  <si>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</si>
  <si>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</si>
  <si>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</si>
  <si>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</si>
  <si>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</si>
  <si>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</si>
  <si>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</si>
  <si>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</si>
  <si>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</si>
  <si>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</si>
  <si>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</si>
  <si>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</si>
  <si>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</si>
  <si>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</si>
  <si>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</si>
  <si>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</si>
  <si>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</si>
  <si>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</si>
  <si>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</si>
  <si>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</si>
  <si>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</si>
  <si>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</si>
  <si>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</si>
  <si>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</si>
  <si>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</si>
  <si>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</si>
  <si>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</si>
  <si>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</si>
  <si>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</si>
  <si>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</si>
  <si>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</si>
  <si>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</si>
  <si>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</si>
  <si>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</si>
  <si>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</si>
  <si>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</si>
  <si>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</si>
  <si>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</si>
  <si>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</si>
  <si>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</si>
  <si>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</si>
  <si>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</si>
  <si>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</si>
  <si>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</si>
  <si>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</si>
  <si>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</si>
  <si>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</si>
  <si>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</si>
  <si>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</si>
  <si>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</si>
  <si>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</si>
  <si>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</si>
  <si>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</si>
  <si>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</si>
  <si>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</si>
  <si>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</si>
  <si>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</si>
  <si>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</si>
  <si>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</si>
  <si>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</si>
  <si>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</si>
  <si>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</si>
  <si>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</si>
  <si>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</si>
  <si>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</si>
  <si>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</si>
  <si>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</si>
  <si>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</si>
  <si>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</si>
  <si>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</si>
  <si>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</si>
  <si>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</si>
  <si>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</si>
  <si>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</si>
  <si>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</si>
  <si>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</si>
  <si>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</si>
  <si>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</si>
  <si>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</si>
  <si>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</si>
  <si>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</si>
  <si>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</si>
  <si>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</si>
  <si>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</si>
  <si>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</si>
  <si>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</si>
  <si>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</si>
  <si>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</si>
  <si>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</si>
  <si>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</si>
  <si>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</si>
  <si>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</si>
  <si>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</si>
  <si>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</si>
  <si>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</si>
  <si>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</si>
  <si>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</si>
  <si>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</si>
  <si>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</si>
  <si>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</si>
  <si>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</si>
  <si>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</si>
  <si>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</si>
  <si>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</si>
  <si>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</si>
  <si>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</si>
  <si>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</si>
  <si>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</si>
  <si>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</si>
  <si>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</si>
  <si>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</si>
  <si>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</si>
  <si>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</si>
  <si>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</si>
  <si>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</si>
  <si>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</si>
  <si>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</si>
  <si>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</si>
  <si>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</si>
  <si>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</si>
  <si>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</si>
  <si>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</si>
  <si>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</si>
  <si>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</si>
  <si>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</si>
  <si>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</si>
  <si>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</si>
  <si>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</si>
  <si>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</si>
  <si>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</si>
  <si>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</si>
  <si>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</si>
  <si>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</si>
  <si>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</si>
  <si>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</si>
  <si>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</si>
  <si>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</si>
  <si>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</si>
  <si>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</si>
  <si>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</si>
  <si>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</si>
  <si>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</si>
  <si>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</si>
  <si>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</si>
  <si>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</si>
  <si>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</si>
  <si>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</si>
  <si>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</si>
  <si>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</si>
  <si>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</si>
  <si>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</si>
  <si>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</si>
  <si>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</si>
  <si>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</si>
  <si>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</si>
  <si>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</si>
  <si>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</si>
  <si>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</si>
  <si>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</si>
  <si>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</si>
  <si>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</si>
  <si>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</si>
  <si>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</si>
  <si>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</si>
  <si>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</si>
  <si>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</si>
  <si>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</si>
  <si>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</si>
  <si>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</si>
  <si>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</si>
  <si>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</si>
  <si>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</si>
  <si>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</si>
  <si>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</si>
  <si>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</si>
  <si>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</si>
  <si>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</si>
  <si>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</si>
  <si>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</si>
  <si>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</si>
  <si>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</si>
  <si>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</si>
  <si>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</si>
  <si>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</si>
  <si>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</si>
  <si>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</si>
  <si>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</si>
  <si>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</si>
  <si>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</si>
  <si>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</si>
  <si>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</si>
  <si>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</si>
  <si>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</si>
  <si>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</si>
  <si>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</si>
  <si>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 xml:space="preserve">a) La UNAH cuenta con un sistema de gestión y aprobación de convenios y proyectos acorde a las modalidades internacionales </t>
  </si>
  <si>
    <t>b) Sistema de información de VRI (SIVRI) per-mite a la comuni-dad universitaria tomar decisiones en cuanto a acciones de internacionalización</t>
  </si>
  <si>
    <t>c) La movilidad académica y estudiantil es impulsada por las diversas unidades y facilitada desde la VRI</t>
  </si>
  <si>
    <t xml:space="preserve">d) Fortalecer la capacidad de elaboración, presentación y negociación de iniciativas de cooperación en las unidades </t>
  </si>
  <si>
    <t xml:space="preserve">e) Participación de la UNAH-VRI en redes y consorcios internacionales </t>
  </si>
  <si>
    <t>f) Visibilización de la UNAH a nivel nacional e internacional en temas claves del desarrollo, internacionalización y otros.</t>
  </si>
  <si>
    <t xml:space="preserve">g) Monitoreo y evaluación del proceso de internacionalización </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</si>
  <si>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</si>
  <si>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</si>
  <si>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</si>
  <si>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</si>
  <si>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</si>
  <si>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</si>
  <si>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</si>
  <si>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</si>
  <si>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</si>
  <si>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</si>
  <si>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</si>
  <si>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</si>
  <si>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</si>
  <si>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</si>
  <si>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</si>
  <si>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</si>
  <si>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</si>
  <si>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</si>
  <si>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</si>
  <si>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</si>
  <si>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</si>
  <si>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</si>
  <si>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</si>
  <si>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</si>
  <si>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</si>
  <si>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</si>
  <si>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</si>
  <si>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</si>
  <si>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</si>
  <si>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</si>
  <si>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</si>
  <si>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</si>
  <si>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</si>
  <si>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</si>
  <si>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e.1) Las unidades académicas de las facultades y los centros regionales cuentan con al menos una (1) unidad de gestión de la investigación.</t>
  </si>
  <si>
    <t>e.2) Las facultades y los centros regionales cuentan con instituto de investigación científica.</t>
  </si>
  <si>
    <t>e.3) Firmados convenios de cooperación con instituciones nacionales e internacionales.</t>
  </si>
  <si>
    <t>e.4) Fortalecidos los vínculos de la UNAH con el gobierno, sectores productivos, sectores sociales y otras universidades, en torno a la investigación científica, para contribuir de forma integral al conocimiento y solución de los principales problemas del país.</t>
  </si>
  <si>
    <t>TOTAL INVESTIGACION CIENTÍFICA</t>
  </si>
  <si>
    <t>INVESTIGACION CIENTÍFICA</t>
  </si>
  <si>
    <t>1.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</si>
  <si>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2. Fortalecer de manera permanente y sostenida la Vinculación de la UNAH con el Estado, sus graduados, las fuerzas sociales, productivas y demás que integran la sociedad hondureña.</t>
  </si>
  <si>
    <t>Establecer las coordinaciones, entre las unidades académicas, para desarrollar la oferta académica de vinculación y atender la demanda de acciones de vinculación universidad - sociedad, ejecutando actividades, programas y proyectos de carácter interinstitucional y multisectorial, a nivel local, regional y nacional; conforme a las políticas de vinculación construidas de forma participativa.</t>
  </si>
  <si>
    <t>Constituir al Servicio Social Universitario y las Prácticas Profesionales Supervisadas, en sus distintas modalidades en el medio por excelencia de los procesos de vinculación con la sociedad, consolidando al interno de la UNAH un Sistema de SS y PPS que permita ejecutar programas y proyectos integrales, integradores y sostenibles; que propicien la interdisciplinariedad con el propósito de  generar impactos medibles de corto, mediano y largo plazo; en beneficio de la sociedad hondureña.</t>
  </si>
  <si>
    <t>Formular y ejecutar  en cada facultad y centro regional universitario el PLAN ANUAL DE EDUCACIÓN NO FORMAL a ser ofrecido por dichas unidades académicas, y publicar, a partir del segundo periodo académico de 2013, el catálogo de cursos libres y diplomados a ser ofrecidos en la UNAH.</t>
  </si>
  <si>
    <t>Implementar medios y mecanismos de difusión y promoción de las actividades, programas y proyectos de vinculación dentro y fuera de la Universidad, estableciendo la planificación y las coordinaciones que se requieran para su ejecución.</t>
  </si>
  <si>
    <t>Contribuir en la construcción del tejido empresarial  productivo y competitivo con actores   locales  del sector social de la economía, sector empresarial privado, sociedad civil, y cooperantes estratégicos de los municipios y mancomunidades, donde  funciona el APS- FC.</t>
  </si>
  <si>
    <t xml:space="preserve">Contribuir en el campo del conocimiento de la vinculación con la sociedad en el contexto hondureño, sistematizando los procesos de vinculación ejecutados por las unidades académicas en cada una de las Facultades y Centros Regionales.  </t>
  </si>
  <si>
    <t>Fortalecimiento organizativo, tecnológico y de planificación y gestión administrativa del Sistema de Vinculación Universidad-Sociedad</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</si>
  <si>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</si>
  <si>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</si>
  <si>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</si>
  <si>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</si>
  <si>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</si>
  <si>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</si>
  <si>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</si>
  <si>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</si>
  <si>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</si>
  <si>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</si>
  <si>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</si>
  <si>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</si>
  <si>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</si>
  <si>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</si>
  <si>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</si>
  <si>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</si>
  <si>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</si>
  <si>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</si>
  <si>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</si>
  <si>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</si>
  <si>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</si>
  <si>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</si>
  <si>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</si>
  <si>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</si>
  <si>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</si>
  <si>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</si>
  <si>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</si>
  <si>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</si>
  <si>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</si>
  <si>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</si>
  <si>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</si>
  <si>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</si>
  <si>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</si>
  <si>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</si>
  <si>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</si>
  <si>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</si>
  <si>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</si>
  <si>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</si>
  <si>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</si>
  <si>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</si>
  <si>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</si>
  <si>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</si>
  <si>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</si>
  <si>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</si>
  <si>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</si>
  <si>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</si>
  <si>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</si>
  <si>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</si>
  <si>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 xml:space="preserve">h)La gestión administrativa que realiza la VRI cumple y promueve la desconcentra-ción, la ética, transparencia y rendición de cuentas.  </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</si>
  <si>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</si>
  <si>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</si>
  <si>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</si>
  <si>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</si>
  <si>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</si>
  <si>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</si>
  <si>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</si>
  <si>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</si>
  <si>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</si>
  <si>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</si>
  <si>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</si>
  <si>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</si>
  <si>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</si>
  <si>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</si>
  <si>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</si>
  <si>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POA 2015</t>
  </si>
  <si>
    <t>Del 1 de Enero al 31 de Diciembre 2015</t>
  </si>
  <si>
    <t>Aseguramiento de la Calidad y Mejoramiento Ambiental</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</si>
  <si>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</si>
  <si>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TOTAL ASEGURAMIENTO DE LA CALIDAD Y MEJORAMIENTO AMBIENTAL</t>
  </si>
  <si>
    <t>ASEGURAMIENTO DE LA CALIDAD Y MEJORAMIENTO AMBIENTAL</t>
  </si>
  <si>
    <t>Desarrollados  cinco cursos de vida universitaria para estudiantes de primer ingreso  bimestralmente;  tres cursos virtuales a estudiantes de reingreso según demanda espontánea.</t>
  </si>
  <si>
    <t xml:space="preserve">Manuales del curso entregados a todos los estudiantes que reciban el curso. 100% de los estudiantes atendidos mediante demanda espontánea. </t>
  </si>
  <si>
    <t xml:space="preserve">1. Planificación de personal responsable por cada curso y modalidad. 2.Promoción de los cursos. 3. Contratación de la Empresa para tiraje de manuales. 4. Inscripción desa- rrollo del curso de vida universitaria. 5. Elaboración y entrega de Constancias a estudiantes 6. Informe Estadístico. </t>
  </si>
  <si>
    <t>Estudiantes  atendidos en vida universitaria tanto en la modalidad :presencial y virtual.</t>
  </si>
  <si>
    <t>Estudiantes de primer ingresos y reingreso de C.U y Centros Regionales</t>
  </si>
  <si>
    <t>Personal del Area de Orientación y Asesoria Academica (VOAE)</t>
  </si>
  <si>
    <t>Personal del Área de Orientación y Asesoria Academica (VOAE)</t>
  </si>
  <si>
    <t>Desarrolladas jornadas de Induccion en cada carrera Universitaria de C.U. a estudiante que estan iniciando asignaturas especificas de la misma</t>
  </si>
  <si>
    <t xml:space="preserve">Dos (2) Jornadas de Inducción desarrolladas en  el 100% de las carreras universitarias. </t>
  </si>
  <si>
    <t xml:space="preserve">Notas enviadas a las autoridades de las diferentes unidades academicas   y listado de asistencia de los alumnos participantes, Fotografías. </t>
  </si>
  <si>
    <t xml:space="preserve">Estudiantes que inician etapa profesionalizante de cada una de las carreras de CU. </t>
  </si>
  <si>
    <t>Autoridades de las diferentes carreras de C.U.                                             Personal del Área de Orientación y Asesoría Académica (VOAE)</t>
  </si>
  <si>
    <t xml:space="preserve">Realizada la Feria Vocacional de UNAH y Centros Regionales </t>
  </si>
  <si>
    <t xml:space="preserve">Listados de Asistencia de Participantes en la Feria. Informe Final. Fotografías. Liquidación de presupuesto. </t>
  </si>
  <si>
    <t xml:space="preserve">Estudiantes de último Año de Educación Media de Tegucigalpa, Comayagüela y municipios aledaños al DC. </t>
  </si>
  <si>
    <t xml:space="preserve">Personal del Area de Orientación y Asesoria Academica (VOAE) por Comisiones. </t>
  </si>
  <si>
    <t xml:space="preserve">Se cuenta con un Centro de Orientación Vocacional Universitario (COVU) funcionando en espacio propio y debidamente equipado. </t>
  </si>
  <si>
    <t xml:space="preserve">Un (1) Centro de Orientación Vocacional Universitario (COVU).                                                              100% de los estudiantes atendidos tanto universitarios como de Educación Media según demanda espontánea en el COVU. </t>
  </si>
  <si>
    <t xml:space="preserve">Diseño de readecuación del espacio físico del COVU. Manual de uso de instalaciones. Cuota de pago para uso de servicios del COVU. Recibos de pago mediante tesorería. </t>
  </si>
  <si>
    <t xml:space="preserve">Estudantes de último Año de Educación Media. Estudiantes de primer ingreso o reingreso que solicitan cambio de carrera. </t>
  </si>
  <si>
    <t xml:space="preserve">Estudiantes en riesgo académico reciben asesoría y tutoría como formas de atención para reducir los índices de reprobación y aumentar la eficiencia terminal de los mismos. </t>
  </si>
  <si>
    <t xml:space="preserve">30% de los estudiantes en riesgo académico de las carreras y CR pilotos son atendidos mediante asesoría y tutoria académica. </t>
  </si>
  <si>
    <t>1. Establecimiento de enlace con las carreras priorizadas . 2. Formacion de la malla curricular. 3 Captación y formación de asesores y tutores académicos. Captación y atención estudiantes en riesgo.</t>
  </si>
  <si>
    <t>Estudiantes en riesgo académico de  dos (2) carreras piloto y un (1) CR</t>
  </si>
  <si>
    <t xml:space="preserve">Proyecto de Asesoría y Tutoría Académica. Carta de intenciones fimadas con  estudiantes atendidos. </t>
  </si>
  <si>
    <t xml:space="preserve">Centros Regionales cuentan con estructura mínima de servicios de Orientación y Asesoría Académica. </t>
  </si>
  <si>
    <t>Dos (2) Centros Regionales brindan servicios de Orientación y Asesoría Académica (UNAH-VS/CURLA)</t>
  </si>
  <si>
    <t xml:space="preserve">1. Diagnóstico de servicios de Orientación y Asesoría Académica en CURLA y UNAH-VS. 2. Creación de capacidades mediante capacitación a personal enlace VOAE en CR seleccionados. </t>
  </si>
  <si>
    <t xml:space="preserve">Diagnóstico finalizado. Fotos de capacitación en Centros Regionales. Vouchers de viáticos. </t>
  </si>
  <si>
    <t xml:space="preserve">Estudiantes de dos (2) CR seleccionados. </t>
  </si>
  <si>
    <t>UNAH cuenta con una Bolsa Universitaria de Empleo en CU</t>
  </si>
  <si>
    <t xml:space="preserve">1. Firma de carta cooperación o entendimiento entre UNAH y STSS. Establecimiento de nexos con empresas privadas. 3. Montaje y adecuación física del la oficina de bolsa Universitaria de Empleo. 4. Base de datos de estudiantes universitarios por egresar o graduados. 5. Capacitación de estudiantes sobre alcances del proyecto y temáticas afines para la consecución de un empleo. 6. Desarrollo de Ferias de Empleo. </t>
  </si>
  <si>
    <t xml:space="preserve">Base de datos de empresas públicas y privadas que ofertan espacios laborales. Base de datos de estudiantes por egresar o graduados de la UNAH- </t>
  </si>
  <si>
    <t xml:space="preserve">Estudiantes Universitarios por Egresar o Graduados </t>
  </si>
  <si>
    <t>Carta de Entendimiento firmada. Software de STSS</t>
  </si>
  <si>
    <t xml:space="preserve">Área de Orientación y Asesoría Académica (VOAE) Secretaría de Trabajo y Seguridad Social (STSS). </t>
  </si>
  <si>
    <t xml:space="preserve">Una  (1) Feria Vocacional desarrollada entre mayo y junio. </t>
  </si>
  <si>
    <t>5.1.1.1</t>
  </si>
  <si>
    <t>5.1.1.2</t>
  </si>
  <si>
    <t>5.1.1.3</t>
  </si>
  <si>
    <t>5.1.1.4</t>
  </si>
  <si>
    <t>5.1.1.5</t>
  </si>
  <si>
    <t>5.1.1.6</t>
  </si>
  <si>
    <t>5.1.1.7</t>
  </si>
  <si>
    <t>1.Socializacion y coordinación con  autoridades de cada carrera                                               2. Diseño y tiraje de material promocional para entregar a estudiantes que asistan a las Jornadas de inducción                   3.Ejecucíon de la jornada de inducción.                                              4.Evaluar resultados obtenidos</t>
  </si>
  <si>
    <r>
      <rPr>
        <b/>
        <sz val="11"/>
        <rFont val="Calibri"/>
        <family val="2"/>
      </rPr>
      <t xml:space="preserve"> </t>
    </r>
    <r>
      <rPr>
        <sz val="11"/>
        <rFont val="Calibri"/>
        <family val="2"/>
      </rPr>
      <t xml:space="preserve">1. Elaboración de Presupuesto y envío a SEAF. 2. Se establecen alianzas con la Secretaría de Educación, Registro Nacional de las Personas, otros patrocinadores.  3. Diseño de Afiche, Planes de Estudio, material informativo, Banner´s, camisetas para voluntarios. 4. Se visitan Centros de Educación Media. 5.  Promoción en los medios de comunicación 6. Captación de Voluntarios. 7. Montaje y Desarrollo de la Feria. 8. Elaboración de Informe. </t>
    </r>
  </si>
  <si>
    <t xml:space="preserve">1.Adquisición de Software para las pruebas psicométricas 2. acondicionamiento de espacio físico e instalación de computadoras.   3.Socialización y Promoción de los servicios previa cuota de venta de servicios establecida. 4. Atención de estudiantes por egresar de educación media y universitarios.  </t>
  </si>
  <si>
    <t>Estudiantes que inician etapa profesionalizante.</t>
  </si>
  <si>
    <t>Autoridades de las diferentes carreras de C.U.                                             Personal del Area de Orientación y Asesoría Académica (VOAE)</t>
  </si>
  <si>
    <t xml:space="preserve">Estudantes de último Año de Educación Media. </t>
  </si>
  <si>
    <t xml:space="preserve">Estudantes de último Año de Educación Media. Estudiantes de primer ingreso. </t>
  </si>
  <si>
    <t xml:space="preserve">Estudiantes que reciben orientación e información del Área de Orientación y Asesoría Académica. </t>
  </si>
  <si>
    <t xml:space="preserve"> Estudiantes de los Centros Regionales cuentan con estructura basica  de  salud como parte de los programas de recuperación y promoción en salud.                          </t>
  </si>
  <si>
    <t>Implementada la estrategia de Atención Primaria en Salud, bajo el modelo de Universidades con estilos de vida saludables.</t>
  </si>
  <si>
    <t>Área de Salud priorizadas            ( CU y CURLP), ofrece servicios de laboratorio autosostenibles, aun  bajo costo para la ciudadanía en general.</t>
  </si>
  <si>
    <t>5.1.2.2</t>
  </si>
  <si>
    <t>5.1.2.3</t>
  </si>
  <si>
    <t>5.1.2.4</t>
  </si>
  <si>
    <t>5.1.2.5</t>
  </si>
  <si>
    <t>5.1.2.6</t>
  </si>
  <si>
    <t xml:space="preserve">1. Documento de la estratégia de la atención primaria en salud.                             2. Base de datos de los estudiantes registrados en la aplicación de la ficha de APS estudiantil Universitario. </t>
  </si>
  <si>
    <t xml:space="preserve">  Centros Regionales cuentan con estructura basica  de  salud y se inicia el proceso de licenciamiento en Ciudad Universitaria.</t>
  </si>
  <si>
    <t xml:space="preserve">100% de los estudiantes que demandan servcios de salud según demanda espontanea, son atendidos </t>
  </si>
  <si>
    <t>1. 100% de los estudiantes que demandan servcios basicos de laboratorio son atendidos según demanda espontanea.                  2. El  10% de los usuarios de los servicios de laboratorio que se brindan es a la  ciudadania general a traves de la puesta en marcha de los macro proyectos de laboratorio y odontologia.</t>
  </si>
  <si>
    <t>5.1.2.1</t>
  </si>
  <si>
    <t>i1. Planiificación e inducción del personal involucrado en el diseño,montaje y aplicación de la estratégia del APS Estudiantil Universitario. 2. Diseño de la base de datos en coordinación con la oficna de registro y admisionnes. 3. Aplicación de una prueba piloto para la validación de la base de datos del APS Estudiantil Universitario.4. Monitoreo y seguimiento del funcionamiento de la base de datos del APS Estudiantil,Universitario.</t>
  </si>
  <si>
    <t>1.Instrumento del APS Estudiantil Universitario.     2. Base de datos.</t>
  </si>
  <si>
    <t xml:space="preserve">Estudiantes Universitarios </t>
  </si>
  <si>
    <t xml:space="preserve">Vicerector de VOAE.  Equipo responsable del área  de salud. Oficina de Registro de la UNAH.                DEGT </t>
  </si>
  <si>
    <t xml:space="preserve">1. Adquicisión de equipo médico,odontológico, laboratorial y de la clínica de psicolog ía que favorece el proceso de liceniamiento de las distintas unidades del área de salud.  </t>
  </si>
  <si>
    <t xml:space="preserve">3.1 Brindar recuperación y promoción en salud a estudiantes de primer ingreso y reingreso. </t>
  </si>
  <si>
    <t>4.1  Montaje de la ferias de Salud.</t>
  </si>
  <si>
    <t xml:space="preserve">5.1 Elaboración de la propuesta técnica del acondicionamiento fisico de los servicios de laboratorio. 5.2 Elaboración del perfil de proyecto de  </t>
  </si>
  <si>
    <t>6.1  Elaboración de la propuesta de proyecto de mejoramiento de los servicios de odontologia)</t>
  </si>
  <si>
    <t xml:space="preserve">Documentos de diagnostico de las necesidades de los servicios de salud de los distintos centros universitarios.  </t>
  </si>
  <si>
    <t>ViceRector de la VOAE.                Jefatura del Área de Salud.                  Equipo del Área de Salud. Coordinadora enlace de los Centros Regionales.</t>
  </si>
  <si>
    <t>Documento de Plan de Metas, según lineas priorizadas en el plan Estratégico 2013-2016.        Documento del Plan Operativo Anual.</t>
  </si>
  <si>
    <t xml:space="preserve">Fotografías, Plaan de Programación de la Feria. Informes Finales por Feria Desarrollada. </t>
  </si>
  <si>
    <t>Comunidad Universitaria</t>
  </si>
  <si>
    <t xml:space="preserve">Vicerector de VOAE Jefatura del Área de Salud.                 Equipo     Área de Salud. Coordinadora enlace de los Centros Regionales.. </t>
  </si>
  <si>
    <r>
      <rPr>
        <sz val="10"/>
        <rFont val="Calibri"/>
        <family val="2"/>
      </rPr>
      <t>1. Documento del Diseño de la propuesta de expansión de los servicios de laboratorio. 2.Comprobantes de ingresos en tesoreria  por pago de servicios de laboratorio</t>
    </r>
    <r>
      <rPr>
        <sz val="12"/>
        <rFont val="Calibri"/>
        <family val="2"/>
      </rPr>
      <t xml:space="preserve">.          </t>
    </r>
  </si>
  <si>
    <r>
      <rPr>
        <sz val="10"/>
        <color indexed="8"/>
        <rFont val="Calibri"/>
        <family val="2"/>
      </rPr>
      <t>Vicerector de VOAE Jefatura del Área de Salud.                 Equipo     Área de Salud. Coordinadora enlace de los Centros Regionales, Escuela de Microbiologia y Médica responsable de laboratorio.</t>
    </r>
    <r>
      <rPr>
        <sz val="12"/>
        <color indexed="8"/>
        <rFont val="Calibri"/>
        <family val="2"/>
      </rPr>
      <t xml:space="preserve"> </t>
    </r>
  </si>
  <si>
    <r>
      <rPr>
        <sz val="10"/>
        <rFont val="Calibri"/>
        <family val="2"/>
      </rPr>
      <t>1. Documento</t>
    </r>
    <r>
      <rPr>
        <sz val="12"/>
        <rFont val="Calibri"/>
        <family val="2"/>
      </rPr>
      <t xml:space="preserve"> </t>
    </r>
    <r>
      <rPr>
        <sz val="10"/>
        <rFont val="Calibri"/>
        <family val="2"/>
      </rPr>
      <t>del Diseño de la propuesta de expansión de los servicios de laboratorio. 2.Comprobantes de ingresos en tesoreria  por pago de servicios de odontologia.</t>
    </r>
  </si>
  <si>
    <r>
      <rPr>
        <sz val="10"/>
        <rFont val="Calibri"/>
        <family val="2"/>
      </rPr>
      <t>Vicerector de VOAE Jefatura del Área de Salud.                 Equipo     Área de Salud. Coordinadora enlace de los Centros Regionales, Facultad de odontología y personal de odontología del área de salud de la VOAE</t>
    </r>
    <r>
      <rPr>
        <sz val="12"/>
        <rFont val="Calibri"/>
        <family val="2"/>
      </rPr>
      <t xml:space="preserve">. </t>
    </r>
  </si>
  <si>
    <t>5.1.3.1</t>
  </si>
  <si>
    <t>Organizar y desarrollar las selecciones deportivas que representaran la UNAH en los campeonatos universitarios interno y de cararcter internacional como los JUDUCA  con sus respectivos equipos juveniles</t>
  </si>
  <si>
    <t>5.1.3.2</t>
  </si>
  <si>
    <t>5.1.3.3</t>
  </si>
  <si>
    <t>5.1.3.4</t>
  </si>
  <si>
    <t>5.1.3.5</t>
  </si>
  <si>
    <t>5.1.3.6</t>
  </si>
  <si>
    <t>5.1.3.7</t>
  </si>
  <si>
    <t xml:space="preserve">Contar con los recursos, </t>
  </si>
  <si>
    <t>Identificar y Apoyar el talento deportivo</t>
  </si>
  <si>
    <t>Listado de estudiantes atletas atendidos psicologicamente.</t>
  </si>
  <si>
    <t>Estudiantes atletas Universitarios</t>
  </si>
  <si>
    <t>ÁREA DE CULTURA Y DEPORTE</t>
  </si>
  <si>
    <t>5.1.3.8</t>
  </si>
  <si>
    <t xml:space="preserve">Identificar y Apoyar el talento deportivo para prevenir y curar </t>
  </si>
  <si>
    <t>Listado de estudiantes atletas atendidos en clinica medica.</t>
  </si>
  <si>
    <t>5.1.3.9</t>
  </si>
  <si>
    <t>5.1.3.10</t>
  </si>
  <si>
    <t>5.1.3.11</t>
  </si>
  <si>
    <t xml:space="preserve">Disposición para realizar investigación. </t>
  </si>
  <si>
    <t xml:space="preserve">Establecer Modelos de Vida Saludable mediante investigación previa. </t>
  </si>
  <si>
    <t xml:space="preserve">Instrumentos de Investigación . Informe Final </t>
  </si>
  <si>
    <t xml:space="preserve">Comunidad Universitaria. </t>
  </si>
  <si>
    <t>5.1.3.12</t>
  </si>
  <si>
    <t>5.1.3.13</t>
  </si>
  <si>
    <t>Proporcionar actividades y espacios de recreacion a los estudiantes universitarios</t>
  </si>
  <si>
    <t>Listado de estudiantes que participan en lel torneo deportivo</t>
  </si>
  <si>
    <t>poblacion estudiantil en general de la UNAH</t>
  </si>
  <si>
    <t>5.1.3.14</t>
  </si>
  <si>
    <t>Torneo de futbol 11 inter Carreras masculino y femenino de la UNAH</t>
  </si>
  <si>
    <t>5.1.3.15</t>
  </si>
  <si>
    <t>5.1.3.16</t>
  </si>
  <si>
    <t>5.1.3.17</t>
  </si>
  <si>
    <t>5.1.3.18</t>
  </si>
  <si>
    <t>5.1.3.19</t>
  </si>
  <si>
    <t>5.1.3.20</t>
  </si>
  <si>
    <t>5.1.3.21</t>
  </si>
  <si>
    <t>5.1.3.22</t>
  </si>
  <si>
    <t>5.1.3.23</t>
  </si>
  <si>
    <t>poblacion estudiantil con discapacidda vissual de la UNAH</t>
  </si>
  <si>
    <t>5.1.3.24</t>
  </si>
  <si>
    <t>5.1.3.25</t>
  </si>
  <si>
    <t>Realizacion de actividades deportivas inter centros regionales con miras a la recreacion, convivencia y deporte de elite en la UNAH</t>
  </si>
  <si>
    <t xml:space="preserve">Selecciones deportivas de los diferentes Centros Regionales y CU </t>
  </si>
  <si>
    <t>ÁREA DE CULTURA Y DEPORTE Escuela Ciencias de la Cultura Fisica Sedi</t>
  </si>
  <si>
    <t>5.1.3.26</t>
  </si>
  <si>
    <t>1) Promoción del talento artístico,cultural, cientifico y recreativo por medio de exposiciones y encuentros.</t>
  </si>
  <si>
    <t>1) Implementar proyecto  de proyección para el talento artístico universitario.</t>
  </si>
  <si>
    <t>5.1.3.27</t>
  </si>
  <si>
    <t xml:space="preserve">Desarrollo del Encuentro Universitario de arte a nivel de todos los centros universitarios ampliando más concursos.  </t>
  </si>
  <si>
    <t>Contar con los recursos.</t>
  </si>
  <si>
    <t>Identificar y Apoyar el talento del artista Universitario.</t>
  </si>
  <si>
    <t>Registro de participantes en Concursos, Exposiciones, Premiaciones y reunión de artistas.</t>
  </si>
  <si>
    <t>Estudiantes Universitarios</t>
  </si>
  <si>
    <t>Promoción del talento artístico, culturales, científicos y recreativos dando los talleres didácticos técnicos según la manifestación artística.</t>
  </si>
  <si>
    <t>Implementar talleres  artísticos didácticos en los 9 Centros Regionales Universitario en sus diferentes manifestaciones.</t>
  </si>
  <si>
    <t>5.1.3.28</t>
  </si>
  <si>
    <t>Talleres  de diferentes manifestaciones artisticas, culturales,etc.</t>
  </si>
  <si>
    <t>Identificar y asesorar  el talento del artista Universitario en los 9 centros regionales.</t>
  </si>
  <si>
    <t>Registro de participantes en: Talleres, Conversatorios.        Coordinación con enlaces de centros regionales</t>
  </si>
  <si>
    <t xml:space="preserve">ÁREA DE CULTURA Y DEPORTE/CAC-UNAH/VINCULACION </t>
  </si>
  <si>
    <t>Asesoría y Apoyo a las agrupaciones estudiantiles en los proyectos socioculturales que realizan en los centros universitarios, así como la proyección social dirigida a la sociedad.</t>
  </si>
  <si>
    <t>Integrar el Plan de actividades de cada agrupación estudiantil registrada en el programa.</t>
  </si>
  <si>
    <t>5.1.3.29</t>
  </si>
  <si>
    <t xml:space="preserve">Registro, Asesoría y Apoyo a las agrupaciones culturales, artísticas, científicas y recreativas. </t>
  </si>
  <si>
    <t>Agrupaciones estudiantiles, asesoradas y apoyadas.</t>
  </si>
  <si>
    <t>Contribuir en la organización y funcionamiento de cada agrupación estudiantil.</t>
  </si>
  <si>
    <t>Planes de Trabajo, reuniones y eventos.</t>
  </si>
  <si>
    <t>Miembros de las agrupaciones estudiantiles.</t>
  </si>
  <si>
    <t>Reconocimiento y Estimulo a los estudiantes artistas universitarios en la producción de obras (visuales , literarias, música).</t>
  </si>
  <si>
    <t>Obras de Estudiantes artistas editadas y expuestas.</t>
  </si>
  <si>
    <t>5.1.3.30</t>
  </si>
  <si>
    <t>Publicación  y exposición de Obras de estudiantes artistas en las manifestaciones Literarias, música y visuales.</t>
  </si>
  <si>
    <t>Obras editadas.</t>
  </si>
  <si>
    <t>Apoyar al estudiante artista.</t>
  </si>
  <si>
    <t>Selección , revisión y publicación de Obras.</t>
  </si>
  <si>
    <t>Comunidad Estudiantil.</t>
  </si>
  <si>
    <t>Celebracion cultural del aniversario de amistad entre Honduras y Japon</t>
  </si>
  <si>
    <t>Exposicion de obras artisticas de la cultura Japonesa</t>
  </si>
  <si>
    <t>5.1.3.31</t>
  </si>
  <si>
    <t xml:space="preserve">Celebracion de los 80 años de aniversario de amistad de Honduras  y Japon. </t>
  </si>
  <si>
    <t>40,440.00</t>
  </si>
  <si>
    <t>40,000.00</t>
  </si>
  <si>
    <t xml:space="preserve">No contar con el Prespuesto Asignado. </t>
  </si>
  <si>
    <t xml:space="preserve">Estimular la redacción y producción de obras literarias de estudiantes universitarios. </t>
  </si>
  <si>
    <t>Edición de las obras escritas, fotografías, listas de inscripción para concurso, bases del concurso, afiches.</t>
  </si>
  <si>
    <t xml:space="preserve">Comunidad Estudiantil Universitaria. </t>
  </si>
  <si>
    <t xml:space="preserve">Profundizar los principios de fraternidad, solidaridad y hermandad entre los pueblos, para el fortalecimiento de la identidad centroamericana: estimulando la movilidad académica y cultural de los estudiantes de la región. 
</t>
  </si>
  <si>
    <t xml:space="preserve">FICCUA HONDURAS 2015  Exposiciones artisticas. Festival de la cancion centroamericana. </t>
  </si>
  <si>
    <t>5.1.3.32</t>
  </si>
  <si>
    <t>Desarrollo del Festival Interuniversitario Centroamericano de la Cultura y el Arte como para de los compromisos adquiridos por la UNAH en CONREVE</t>
  </si>
  <si>
    <t xml:space="preserve">Plataforma de Inscripción, Bases del Festival, Licitaciones, Reglamento del Festival, Memoria del Festival. </t>
  </si>
  <si>
    <t xml:space="preserve">Estudiantes Artistas de la UNAH y demás Universidades Estatales de Centroamérica participantes. </t>
  </si>
  <si>
    <t xml:space="preserve">VOAE- Vicerrector y ACD. </t>
  </si>
  <si>
    <t>Participación en los eventos culturales de la UNAH</t>
  </si>
  <si>
    <t>Coordinación con las unidades académicas, administrativas sobre el programa de actividades culturales de la UNAH.</t>
  </si>
  <si>
    <t>5.1.3.33</t>
  </si>
  <si>
    <t>Integración en el comité permanente de apoyo a las actividades culturales.</t>
  </si>
  <si>
    <t>Eventos organizados con las unidades académicas y administrativas.</t>
  </si>
  <si>
    <t>Contribuir con la política cultural universitaria.</t>
  </si>
  <si>
    <t>Asistencia a reuniones. Propuestas de actividades. Eventos realizados.</t>
  </si>
  <si>
    <t>Comunidad Universitaria.</t>
  </si>
  <si>
    <t>Estudiantes  de Ciudad Universitaria y Centros Regionales participan en una  convivencia cultural para fortalecer nuestra identidad cultual  a traves del I Festival Cultural Universitario.</t>
  </si>
  <si>
    <t xml:space="preserve">I Festival Cultural Universitario con participacion del 100% de  estudiantes artistas de  Ciudad Universitaria  y Centros Regionales.  </t>
  </si>
  <si>
    <t>5.1.3.34</t>
  </si>
  <si>
    <t xml:space="preserve"> I Festival Cultural Universitario con participacion del 100% de  estudiantes artistas de  Ciudad Universitaria  y Centros Regionales.  </t>
  </si>
  <si>
    <t xml:space="preserve">Listados de Asistencia de Participantes en el Festival. Informe Final. Fotografías. Liquidación de presupuesto. </t>
  </si>
  <si>
    <t>Debido a los pocos espacios artisticos en nuestro pais, se realiza por primera vez un festival Cultural a nivel de los centros Regionales, para promover el intercambio cultural.</t>
  </si>
  <si>
    <t xml:space="preserve">Fichas de inscripcion. Invitaciones a las autoridades de la UNAH y del Pais. Catalago virtual  del evento,  Listados de Constacias extendidas a Estudiantes Artistas que participaron en  toda la semana del evento, Videos de toas las participaciones artiticas. Liquidación de presupuesto. </t>
  </si>
  <si>
    <t>Estudiantes de todos los Centros Regionales</t>
  </si>
  <si>
    <t>AREA DE CULTURA Y DEPORTE</t>
  </si>
  <si>
    <t xml:space="preserve">Estudiantes de la UNAH beneficiados mediante las diferentes modalidades de estímulos educativos. </t>
  </si>
  <si>
    <t>Reconocimiento a la excelencia Académica, por destacarse en actividades de proyección social, cultural, deportiva y científica.</t>
  </si>
  <si>
    <t>Fortalecimiento y ampliación de servicios de la Cooperativa Estudiantil “Lucem Aspicio” u otras.</t>
  </si>
  <si>
    <t xml:space="preserve">Línea base para el establecimiento de las residencias estudiantiles </t>
  </si>
  <si>
    <t>Creación de Escuela de Líderes Universitarios.</t>
  </si>
  <si>
    <t xml:space="preserve">Fortalecer  la estructura y funcionamiento de PASEE a nivel nacional mediante la obtención de recursos financieros  provenientes de organizaciones e instituciones públicas y privadas del país.  </t>
  </si>
  <si>
    <t>Programa organizado con líneas de acción, enlaces claves y proyectos identificados que promuevan la participación del estudiante universitario en el voluntariado.</t>
  </si>
  <si>
    <t>Capacidades fortalecidas en tematica motivacional o especificas.</t>
  </si>
  <si>
    <t>Promoción de valores de solidaridad y cooperación mediante el desarrollo de actividades que contribuyan a la promocion y captación de estudiantes universitarios como voluntarios.</t>
  </si>
  <si>
    <t>Politica y estrategia institucional de inclusión y diversidad para toda la comunidad universitaria.</t>
  </si>
  <si>
    <t>2 Reglamentos reformados y 3 en proceso de elaboración.</t>
  </si>
  <si>
    <t>5.1.4.1</t>
  </si>
  <si>
    <t>1. Reuniones de trabajo del personal tecnico de cada programa para elaboracion y reestructuracion de reglamentos.</t>
  </si>
  <si>
    <t xml:space="preserve">Beneficios otorgados en base a requisitos establecidos en el Programa de Atención Socioecnómica y Estimulos Educativos (PASEE) </t>
  </si>
  <si>
    <t>5.1.4.2</t>
  </si>
  <si>
    <t>1.Promocion de los diferentes estimulos educativos que ofrece PASEE                                       2. Recepcion, pre selección                  3.Selección de estudiantes.                                              4.Adjudicación.  5. Jornadas de Inducción</t>
  </si>
  <si>
    <t>Estudiantes de Excelencia Academica galardonados a nivel nacional</t>
  </si>
  <si>
    <t>5.1.4.3</t>
  </si>
  <si>
    <r>
      <rPr>
        <b/>
        <sz val="11"/>
        <rFont val="Calibri"/>
        <family val="2"/>
      </rPr>
      <t xml:space="preserve"> </t>
    </r>
    <r>
      <rPr>
        <sz val="11"/>
        <rFont val="Calibri"/>
        <family val="2"/>
      </rPr>
      <t>1. Obtención de la información de los estudiantes que durante el año lograron excelencia academica conforme a requisitos. 2. Elaboración de murales y publicacion en las carreras y centros regionales. 3. Revision de requisitos academicos a los que no aparecen en los listados. 4. Impresion, llenado, organizacion de  diplomas por carrera conforme a los listados. 5.Elaboración de Mural Oficial.  Cotizar y ordenar la elaboración de placas. 6. Preparación de la Ceremonia de Premiación.</t>
    </r>
  </si>
  <si>
    <t xml:space="preserve">Distinción honorifica otorgadas a los graduandos que cumplan los requisitos establecidos en el reglamento. </t>
  </si>
  <si>
    <t>5.1.4.4</t>
  </si>
  <si>
    <t xml:space="preserve">1.Recepción de solicitudes de Menciones Honorficas. 2. Revisón de los expedientes del solicitante. 3. Elaboración la constancia o dictamen según reglamento. 4. Entrega de constacia o dictamen al solicitante. </t>
  </si>
  <si>
    <t xml:space="preserve">Se fomentan los valores de solidaridad, cooperación y emprendedurismo en la comunidad estudiantil universitaria. </t>
  </si>
  <si>
    <t>5.1.4.6</t>
  </si>
  <si>
    <t xml:space="preserve">1. Promoción de los servicios de la cooperativa a estudiantes beneficiarios y prestatarios de PASEE. 2. Ampliación de membresia. 3. Seguimiento a la gestión de local. </t>
  </si>
  <si>
    <t xml:space="preserve">Oferta de servicios a ofrecer y posibles costos para los usuarios. </t>
  </si>
  <si>
    <t>5.1.4.7</t>
  </si>
  <si>
    <t>1. Elaborar instrumento de recolección información. 2. Aplicación, tabulación, análisis e informe final.</t>
  </si>
  <si>
    <t xml:space="preserve">Identificación de potenciales lideres estudiantiles </t>
  </si>
  <si>
    <t>5.1.4.8</t>
  </si>
  <si>
    <t xml:space="preserve">1. Propuesta para la creación de la escuela de lideres. </t>
  </si>
  <si>
    <t>Nuevos beneficios y beneficiarios. Ampliación del presupuesto. Directorio de nuevas fuentes de financiamiento.</t>
  </si>
  <si>
    <t>5.1.4.9</t>
  </si>
  <si>
    <t xml:space="preserve">1. Elaborar una propuesta de mejoramiento de infraestructura de PASEE en centros regionales para ser presentada en los organizaciones e instituciones públicas y privadas del país. </t>
  </si>
  <si>
    <t>1. 70% de avance en la identificacion de proyectos, lineas de accion y enlaces que promueven el voluntariado permanente en CU y registrados en el Programa. 2. 80%  de los estudiantes voluntarios registrados en la base de datos del Programa. 3. Cinco (5) visitas a centros regionales para cobertura del funcionamiento del Programa de Voluntariado. 4. Diez(10) eventos istitucionales planificados para la participacion del Voluntariado.</t>
  </si>
  <si>
    <t>5.1.4.10</t>
  </si>
  <si>
    <t>1.1. Sondeo de identificacion de proyectos/espacios donde se desarrolla actividades de voluntariado.1.2. Visitas de acercamiento a los diferentes grupos de voluntariado de CU. 1.3 Elaboracion de Ayuda Memoria y acuerdos establecidos.   2.1. Solicitud de informacion general de los estudiantes voluntarios para ser ingresada a la base de datos del Programa.     2.2. Digitalizacion de la Informacion.                        3.1 Vicitas a Centros Regionales Prorizados para fortalecer el funcionamiento del Programa de Voluntariado UNAH.          3.2. Socializacion de los avances del Voluntariado en CU.  4.1 Promocion del evento a participar. 4.2. Inscripciones de los Voluntarios. 4.3. Jornada de induccion. 4.4 Entrega de material identificatorio del Voluntariado, camisetas, chalecos y gafetes. 4.5 Ejecucion de la participacion. 4.6. Socializacion de la participacion. 4.7. Entrega de Costancias o Certificados de participacion.                                      3.1</t>
  </si>
  <si>
    <t>8 capacitaciones brindadas a la 75% de los voluntarios UNAH, en tematicas maticacionales y especificas</t>
  </si>
  <si>
    <t>5.1.4.11</t>
  </si>
  <si>
    <t xml:space="preserve">1. Identificar necesidades de capacitacion en los voluntarios. 2. Ejecucion de las capacitaciones. 3. Entrega de reconocimientos </t>
  </si>
  <si>
    <t xml:space="preserve">Una Feria del Voluntariado realizada en Istalaciones universitarias de CU Y CR. </t>
  </si>
  <si>
    <t>5.1.4.12</t>
  </si>
  <si>
    <t>1. Elaboracion del docuento estrategico de la Feria. 2. Alianzas con patrocinadoes 3. Diseño de Material Promocional 4. Convocatoria a grupos de voluntariado para participar en la feria. 5. Gestion del Voluntariado a participar para el desarrollo de la feria. 6. Promocion de la feria. 7. Montaje y desarrollo de la feria.8. Sistematizacion de la feria.</t>
  </si>
  <si>
    <t xml:space="preserve">Estudiantes reciben atención especializada según: Discapacidad, Etnicidad  y Diversidad Sexual.                             </t>
  </si>
  <si>
    <t>5.1.4.13</t>
  </si>
  <si>
    <t>1. Elaboración de políticas institucionales en la temática de Pueblos Indigenas y Diversidad Sexual. 2. Cartas de Entendimiento y Convenios. 3.Diagnóstico de la oferta académica por regiones. 4. Propuesta de apertura de la asignatura de Cultura  de Pueblos   Indigenas  y Derechos Humanos. 5. Reforzamiento de la asignatura de Historia de Honduras. 6. Fortalecimiento de proyectos de investigación coordinado con la carrera de antropología.</t>
  </si>
  <si>
    <t>Adecuacion curricular de la PAA. Aspirantes de Pueblos Indigenas y Afrohondureños.</t>
  </si>
  <si>
    <t>5.1.4.14</t>
  </si>
  <si>
    <t xml:space="preserve">1.Elaboración de Propuesta de Curso Propedeutico para aspirantes de pueblos indigenas a la PAA. </t>
  </si>
  <si>
    <t>Personal docente, administrativo de la VOAE</t>
  </si>
  <si>
    <t>5.1.4.15</t>
  </si>
  <si>
    <t>1. Sensibilización a través de la capacitación sobre la atención a pueblos indigenas y diversidad sexual.</t>
  </si>
  <si>
    <t>5.1.4.16</t>
  </si>
  <si>
    <t>1. Digitalizacion y escaneo de textos. 2. Grabación de textos.</t>
  </si>
  <si>
    <t>5.1.4.17</t>
  </si>
  <si>
    <t>5.1.4.18</t>
  </si>
  <si>
    <t>5.1.4.19</t>
  </si>
  <si>
    <t>Capacitacion en LESHO 8 cursos para personal de VOAE CU 1 curso para personal VOAE-CURLA, 3 cursos en CU para Publico en general para un total aproximado de 60 personas  capacitadas</t>
  </si>
  <si>
    <t>5.1.4.20</t>
  </si>
  <si>
    <t>5.1.4.21</t>
  </si>
  <si>
    <t>Jornadas de recrecion (Volibol, Baloncesto, futbolito, tenis de mesa, etc)</t>
  </si>
  <si>
    <t>Torneo de futsala masculino y femenino intercarreras</t>
  </si>
  <si>
    <t>Festival de juegos tradicionales</t>
  </si>
  <si>
    <t>Torneo Goalball no videntes</t>
  </si>
  <si>
    <t>Torneo Ajedrez no Videntes</t>
  </si>
  <si>
    <t>Capacitaciones de tematica psicologica aplicada al deporte brindadas por la Cámara de Comercio e Industria de Tegucigalpa.</t>
  </si>
  <si>
    <t>contar con el presupuesto</t>
  </si>
  <si>
    <t xml:space="preserve">Las capacitaciones representan un eje fundamental en la preparacion profesional, personal e institucional. </t>
  </si>
  <si>
    <t>Listado de estudiantes atletas que asisten a las capacitaciones.</t>
  </si>
  <si>
    <t>ÁREA DE CULTURA Y DEPORTE Psicología.</t>
  </si>
  <si>
    <t>Atencion psicologica individualizada. (pruebas psicometricas y materiales)</t>
  </si>
  <si>
    <t>Brindar evaluaciones y tratamientos psicologicos oportunos y de calidad.</t>
  </si>
  <si>
    <t>Listado de estudiantes atletas que asisten a consulta.</t>
  </si>
  <si>
    <t>Apoyo al Deporte</t>
  </si>
  <si>
    <t>Apoyo al Arte</t>
  </si>
  <si>
    <t xml:space="preserve">Desempeño Estudiantil </t>
  </si>
  <si>
    <t>Beca A</t>
  </si>
  <si>
    <t>Beca B</t>
  </si>
  <si>
    <t xml:space="preserve">Viáticos Nacionales Profesor Auxiliar </t>
  </si>
  <si>
    <t xml:space="preserve">Viáticos Nacionales Conductor </t>
  </si>
  <si>
    <t>ZONA 1</t>
  </si>
  <si>
    <t>ZONA 2</t>
  </si>
  <si>
    <t>Viaticos DOCENTES</t>
  </si>
  <si>
    <t>Viaticos MOTORISTAS</t>
  </si>
  <si>
    <t xml:space="preserve">Adquisión de Diplomas </t>
  </si>
  <si>
    <t>Elaboración de Placas</t>
  </si>
  <si>
    <t>Tinta para impresora</t>
  </si>
  <si>
    <t>Papel Bond T/C</t>
  </si>
  <si>
    <t xml:space="preserve">Hospedaje </t>
  </si>
  <si>
    <t xml:space="preserve">Alimentación </t>
  </si>
  <si>
    <t xml:space="preserve">Carpetas </t>
  </si>
  <si>
    <t xml:space="preserve">Lapices </t>
  </si>
  <si>
    <t>Papel Bond</t>
  </si>
  <si>
    <t>Papel Rotafolio</t>
  </si>
  <si>
    <t>Tinta Impresora</t>
  </si>
  <si>
    <t xml:space="preserve">Diplomas </t>
  </si>
  <si>
    <t xml:space="preserve">Resmas de papel bond </t>
  </si>
  <si>
    <t xml:space="preserve">baners </t>
  </si>
  <si>
    <t>Afiches</t>
  </si>
  <si>
    <t>Meriendas</t>
  </si>
  <si>
    <t xml:space="preserve">Cartuchos de Tinta </t>
  </si>
  <si>
    <t>Gafetes</t>
  </si>
  <si>
    <t xml:space="preserve">Chalecos identificatorios </t>
  </si>
  <si>
    <t>Camisetas</t>
  </si>
  <si>
    <t>Resmas de papel para diplomas</t>
  </si>
  <si>
    <t>Camara fotografica</t>
  </si>
  <si>
    <t xml:space="preserve">Gorras </t>
  </si>
  <si>
    <t>Bolsas con agua(200 paquetes)</t>
  </si>
  <si>
    <t>Walkie Talkie (2 set de 3 radios)</t>
  </si>
  <si>
    <t>servicios de lavanderia para lavado de chalecos</t>
  </si>
  <si>
    <t xml:space="preserve">Folders </t>
  </si>
  <si>
    <t>Proyector de multimedia</t>
  </si>
  <si>
    <t>Resmas de Papel bond</t>
  </si>
  <si>
    <t>Cartuchos de tinta N/C</t>
  </si>
  <si>
    <t>Extencion electrica</t>
  </si>
  <si>
    <t>marcadores</t>
  </si>
  <si>
    <t>tijeras</t>
  </si>
  <si>
    <t>Folders (paquetes)</t>
  </si>
  <si>
    <t>Maskin tape</t>
  </si>
  <si>
    <t>Trifolios</t>
  </si>
  <si>
    <t>Alimentos y Bebidas (Boquitas)/ diez voluntarios por cada stand</t>
  </si>
  <si>
    <t>Alimentos y Bebidas (Boquitas)/Voluntarios y auxiliares organizadores de la Feria</t>
  </si>
  <si>
    <t>Camisetas Voluntariado</t>
  </si>
  <si>
    <t>Sillas</t>
  </si>
  <si>
    <t>Mesas</t>
  </si>
  <si>
    <t>Manteles Blancos</t>
  </si>
  <si>
    <t>Sobremanteles de color</t>
  </si>
  <si>
    <t>Tarima/ Sonido</t>
  </si>
  <si>
    <t>Banners con arañas</t>
  </si>
  <si>
    <t>Papel para Diploma de Reconocimiento a org participantes(resma)</t>
  </si>
  <si>
    <t>Tarjetas</t>
  </si>
  <si>
    <t>Decoración</t>
  </si>
  <si>
    <t>Lavado Mascota</t>
  </si>
  <si>
    <t>Uso de Mascota</t>
  </si>
  <si>
    <t>Arreglo Floral</t>
  </si>
  <si>
    <t>Almuerzos</t>
  </si>
  <si>
    <t>Premios (Placas)</t>
  </si>
  <si>
    <t>Tinta Negra</t>
  </si>
  <si>
    <t>Tinta Color</t>
  </si>
  <si>
    <t>Transporte de mobiliario (mesas, sillas)</t>
  </si>
  <si>
    <t>Imprevistos</t>
  </si>
  <si>
    <t>Desechables (Vasos, platos servilletas, bolsas)</t>
  </si>
  <si>
    <t>Portarótulos grandes</t>
  </si>
  <si>
    <t>Tape</t>
  </si>
  <si>
    <t xml:space="preserve">Computadora </t>
  </si>
  <si>
    <t>Data Show</t>
  </si>
  <si>
    <t xml:space="preserve">Extensión Electrica </t>
  </si>
  <si>
    <t xml:space="preserve">Capacitador </t>
  </si>
  <si>
    <t>Scanner con ADF</t>
  </si>
  <si>
    <t>DVD's</t>
  </si>
  <si>
    <t>Grabadoras Digitales</t>
  </si>
  <si>
    <t>Audifonos con Microfonos</t>
  </si>
  <si>
    <t>Consola de Grabacion</t>
  </si>
  <si>
    <t>Microfono de estudio profesional</t>
  </si>
  <si>
    <t>Braile Embouser</t>
  </si>
  <si>
    <t>Camara de Video</t>
  </si>
  <si>
    <t xml:space="preserve"> Instalado y funcionando un sistema de información flexible, dinámico con acceso para cada una de las áreas, programas, unidades y Centros Regionales</t>
  </si>
  <si>
    <t>Desarrollar la plataforma Web que permita contar con el sistema de información confiable, relevante y pertinente para la toma de decisiones políticas y estratégicas, mediante procesos de organización, procesamiento, sistematización y análisis de datos e información generada por las distintas áreas de la VOAE</t>
  </si>
  <si>
    <t xml:space="preserve">  una (1) página web construida y actualizada con informacion de las diferentes áreas y unidades de VOAE..</t>
  </si>
  <si>
    <t>Base de datos unica de las Áreas de VOAE con información actualizada, conectada a las diferentes unidades de la UNAH</t>
  </si>
  <si>
    <t>Crear una pagina  web y asignar administradores en cada area, para que estos esten actualizando y fluyendo la informacion para todos las Areas, programas  , unidades y CR</t>
  </si>
  <si>
    <t xml:space="preserve">Marcadores para pizarra </t>
  </si>
  <si>
    <t xml:space="preserve">Borradores para pizarra </t>
  </si>
  <si>
    <t xml:space="preserve">Cartucheras </t>
  </si>
  <si>
    <t xml:space="preserve">Papel para diplomas </t>
  </si>
  <si>
    <t xml:space="preserve">Maskin Tape </t>
  </si>
  <si>
    <t xml:space="preserve">Papel Tabloide para tiraje de Afiches de Promoción </t>
  </si>
  <si>
    <t xml:space="preserve">Pizarra Acrilica </t>
  </si>
  <si>
    <t xml:space="preserve">Lápices </t>
  </si>
  <si>
    <t xml:space="preserve">Cartulina </t>
  </si>
  <si>
    <t xml:space="preserve">Mueble para Computadora </t>
  </si>
  <si>
    <t>Estante de Madera para Archivar Expedientes</t>
  </si>
  <si>
    <t>Masking Tape</t>
  </si>
  <si>
    <t>Marcadores indelebles punta fina sharpie</t>
  </si>
  <si>
    <t>Grapas para grapadora grande de ½</t>
  </si>
  <si>
    <t>Grapas estándar</t>
  </si>
  <si>
    <t xml:space="preserve">Fasteners </t>
  </si>
  <si>
    <t>Lápiz tinta negro</t>
  </si>
  <si>
    <t>Papel blanco tamaño Oficio</t>
  </si>
  <si>
    <t>Papel blanco tamaño Carta</t>
  </si>
  <si>
    <t>Papel continuo 9 ½  x 5 ½ pulgadas con copia</t>
  </si>
  <si>
    <t>Borradores de goma</t>
  </si>
  <si>
    <t>Reglas medianas</t>
  </si>
  <si>
    <t xml:space="preserve">Correctores </t>
  </si>
  <si>
    <t xml:space="preserve">Lápiz carbón </t>
  </si>
  <si>
    <t>Folders tamaño Oficio</t>
  </si>
  <si>
    <t>Tijeras Grandes</t>
  </si>
  <si>
    <t>Marcadores fluorescentes</t>
  </si>
  <si>
    <t xml:space="preserve">Grapadoras </t>
  </si>
  <si>
    <t xml:space="preserve">Lápiz Borrador </t>
  </si>
  <si>
    <t>Clip</t>
  </si>
  <si>
    <t>Cuadernos unicos grandes</t>
  </si>
  <si>
    <t>Libretas de taquigrafia</t>
  </si>
  <si>
    <t>Tijeras</t>
  </si>
  <si>
    <t xml:space="preserve">Grabadora para sesiones psicológicas </t>
  </si>
  <si>
    <t>Computadora Laptop</t>
  </si>
  <si>
    <t xml:space="preserve">Equipo de Audio </t>
  </si>
  <si>
    <t>Televisor Plasma de 42"</t>
  </si>
  <si>
    <t>Pantalla para Data Show</t>
  </si>
  <si>
    <t>Tinta para Impresora Negra</t>
  </si>
  <si>
    <t xml:space="preserve">Tinta para Impresa a Color </t>
  </si>
  <si>
    <t>Cintas para impresora Epson LQ 590</t>
  </si>
  <si>
    <t>Toners hp LaserJet C 7115ª para impresora  hp LaserJet 1200</t>
  </si>
  <si>
    <t>Laptop para digitalizar y registrar datos</t>
  </si>
  <si>
    <t>Memorias USB, de 16 gb</t>
  </si>
  <si>
    <t xml:space="preserve">Balones </t>
  </si>
  <si>
    <t>Marcaje de Cancha</t>
  </si>
  <si>
    <t xml:space="preserve">Juegos de Mallas Porteria </t>
  </si>
  <si>
    <t>Hidratación</t>
  </si>
  <si>
    <t xml:space="preserve">Trofeos </t>
  </si>
  <si>
    <t>Medallas</t>
  </si>
  <si>
    <t xml:space="preserve">Camisas </t>
  </si>
  <si>
    <t xml:space="preserve">Arbitraje </t>
  </si>
  <si>
    <t xml:space="preserve">Tableros </t>
  </si>
  <si>
    <t>Colchonetas</t>
  </si>
  <si>
    <t>Fajillas</t>
  </si>
  <si>
    <t>Numeros de Competencia</t>
  </si>
  <si>
    <t>sprite (pintura)</t>
  </si>
  <si>
    <t>Ganchos</t>
  </si>
  <si>
    <t>Trompos</t>
  </si>
  <si>
    <t>Bolsas de confites familiares</t>
  </si>
  <si>
    <t>Piñatas</t>
  </si>
  <si>
    <t>Cuerdas</t>
  </si>
  <si>
    <t>Enchutes</t>
  </si>
  <si>
    <t>Mables</t>
  </si>
  <si>
    <t>Camisas alusivas al evento</t>
  </si>
  <si>
    <t>Drive</t>
  </si>
  <si>
    <t>Cartones Bingo</t>
  </si>
  <si>
    <t>Tanques de globos</t>
  </si>
  <si>
    <t>Pago de cometas</t>
  </si>
  <si>
    <t>tableros de ajedrez</t>
  </si>
  <si>
    <t>Camisas</t>
  </si>
  <si>
    <t xml:space="preserve">Hidratacion </t>
  </si>
  <si>
    <t>Tableros</t>
  </si>
  <si>
    <t>Inscripcón Liga de Voleibol Francisco Morazan Masculino y Femenino</t>
  </si>
  <si>
    <t>Inscripción Liga de Baloncesto Femenino</t>
  </si>
  <si>
    <t>Inscripción Liga de Fútbol Femenino Alfredo Hawit</t>
  </si>
  <si>
    <t>Inscripción Liga de Balonmano Masculino y Femenino</t>
  </si>
  <si>
    <t>Inscripción ADUH</t>
  </si>
  <si>
    <t xml:space="preserve">Campeonato Universitario de Ajedrez </t>
  </si>
  <si>
    <t xml:space="preserve">Campeonato Universitario de Atletismo </t>
  </si>
  <si>
    <t xml:space="preserve">Campeonato Universitario de Baloncesto </t>
  </si>
  <si>
    <t>Campeonato Universitario de Futsal</t>
  </si>
  <si>
    <t>Campeonato Universitario de Fútbol</t>
  </si>
  <si>
    <t>Campeonato Universitario de Judo</t>
  </si>
  <si>
    <t>Campeonato Universitario de Karate Do</t>
  </si>
  <si>
    <t>Campeonato Universitario de Natación</t>
  </si>
  <si>
    <t>Campamento Eliminatorio UNAH - PUMAS Taekwondo</t>
  </si>
  <si>
    <t>Campeonato Universitario de Taekwondo</t>
  </si>
  <si>
    <t>Campeonato Universitario de Tenis de Mesa</t>
  </si>
  <si>
    <t>Campeonato Universitario de Voleibol</t>
  </si>
  <si>
    <t>Pago de Jueces y arbitros</t>
  </si>
  <si>
    <t>Campamento Preparación Deportes de Conjunto hacia JUDUNAH</t>
  </si>
  <si>
    <t>Campamento Preparación Deportes de Combate hacia JUDUNAH</t>
  </si>
  <si>
    <t>Campamentos Preparación Deportes Natación, Tenis de Mesa, Ajedrez hacia JUDUNAH</t>
  </si>
  <si>
    <t>Hospedaje Hab Doble</t>
  </si>
  <si>
    <t>Alimentación</t>
  </si>
  <si>
    <t>Hidratación Agua Bote</t>
  </si>
  <si>
    <t>Hidratación Gatorade Lata</t>
  </si>
  <si>
    <t>Balones de Futbol</t>
  </si>
  <si>
    <t>Balones de Futsal</t>
  </si>
  <si>
    <t xml:space="preserve">Balones de Baloncesto </t>
  </si>
  <si>
    <t>Balones de Voleibo</t>
  </si>
  <si>
    <t>Pelotas de Tenis de Mesa</t>
  </si>
  <si>
    <t>Calzado deportivo para Atletismo</t>
  </si>
  <si>
    <t>Uniformes Karate Do</t>
  </si>
  <si>
    <t>Uniformes Taekwondo</t>
  </si>
  <si>
    <t>uniformes  Futbol</t>
  </si>
  <si>
    <t>Uniformes  Futsal</t>
  </si>
  <si>
    <t>Uniformes Baloncesto</t>
  </si>
  <si>
    <t>Uniformes Voleibol</t>
  </si>
  <si>
    <t>Pago de Jueces-Arbitros</t>
  </si>
  <si>
    <t>Pago de inscriciones, ligas y campeonatos de los diferentes selecciones universitarias UNAH</t>
  </si>
  <si>
    <t>Organizar y poner en marcha plan con centro sregionales realizacion de JUDUNAH 2015</t>
  </si>
  <si>
    <t>Campeonato Universitario de Ajedrez con vista Juduca</t>
  </si>
  <si>
    <t xml:space="preserve">Campeonato Universitario de Atletismo con vista Juduca </t>
  </si>
  <si>
    <t>Campeonato Universitario de Baloncesto con vista Juduca</t>
  </si>
  <si>
    <t xml:space="preserve">Campeonato Universitario de Futsal con vista Juduca </t>
  </si>
  <si>
    <t xml:space="preserve">Campeonato Universitario de Fútbol con vista Juduca </t>
  </si>
  <si>
    <t>Campeonato Universitario de Judo con vista Juduca</t>
  </si>
  <si>
    <t xml:space="preserve">Campeonato Universitario de Karate Do con vista Juduca </t>
  </si>
  <si>
    <t>Campeonato Universitario de Natación con vista Juduca</t>
  </si>
  <si>
    <t>Campamento Eliminatorio UNAH - PUMAS Taekwondo con vista Juduca</t>
  </si>
  <si>
    <t>Campeonato Universitario de Taekwondo con vista Juduca</t>
  </si>
  <si>
    <t>Campeonato Universitario de Tenis de Mesa con vista Juduca</t>
  </si>
  <si>
    <t>Campeonato Universitario de Voleibol con vista Juduca</t>
  </si>
  <si>
    <t>Pago de Jueces y Arbitros</t>
  </si>
  <si>
    <t xml:space="preserve">Hidratación </t>
  </si>
  <si>
    <t>Participacion de todoas las selecciones Pumas en los diferentes campeonatos federado y universitarios 2014</t>
  </si>
  <si>
    <t>Estudiantes</t>
  </si>
  <si>
    <t xml:space="preserve">Reproduccion de pruebas psicometricas </t>
  </si>
  <si>
    <t>Pasajes</t>
  </si>
  <si>
    <t>Cuadernos</t>
  </si>
  <si>
    <t xml:space="preserve">Leukotape color Azul </t>
  </si>
  <si>
    <t>Leukotape color Negro</t>
  </si>
  <si>
    <t>Leukotape color Rojo</t>
  </si>
  <si>
    <t>Leukotape color piel</t>
  </si>
  <si>
    <t>Bolsas para hielo N. 9</t>
  </si>
  <si>
    <t>Canulas de en tubar N. 16</t>
  </si>
  <si>
    <t>Inmovilizador rodilla ajustable</t>
  </si>
  <si>
    <t>Inmovilizador de rodilla ajustable</t>
  </si>
  <si>
    <t>Soporte para rodilla elastica n 19</t>
  </si>
  <si>
    <t>Soporte para muneca derecha Talla s</t>
  </si>
  <si>
    <t>Mesa con Ruedas Para EKG</t>
  </si>
  <si>
    <t>Inmovilizador de tobillo con gel</t>
  </si>
  <si>
    <t>Inmovilizador de tobillo sin gel</t>
  </si>
  <si>
    <t>Tobilleras Flexibles Talla M</t>
  </si>
  <si>
    <t>Tobilleras Flexibles Talla L</t>
  </si>
  <si>
    <t>Tobilleras flexibles Talla S</t>
  </si>
  <si>
    <t>TEMS</t>
  </si>
  <si>
    <t>mascarillas para nebulizar con guias</t>
  </si>
  <si>
    <t>Gasas</t>
  </si>
  <si>
    <t>Venda de cross tape</t>
  </si>
  <si>
    <t>Cross tape</t>
  </si>
  <si>
    <t>Actimuve prelude 5x4.6 mts</t>
  </si>
  <si>
    <t>Venda coplus varios colores</t>
  </si>
  <si>
    <t>Seca antropometrica</t>
  </si>
  <si>
    <t>Acetaminofen Finlay tab</t>
  </si>
  <si>
    <t>Acetaminofen Calox tab</t>
  </si>
  <si>
    <t>Diclofenaco Sodico tab</t>
  </si>
  <si>
    <t>Diclofenaco Potasico tab</t>
  </si>
  <si>
    <t>Diclofenaco IM,IV</t>
  </si>
  <si>
    <t>Ciprofloxacina Tab</t>
  </si>
  <si>
    <t>Azitromicina Tab</t>
  </si>
  <si>
    <t>Metronidazol tab</t>
  </si>
  <si>
    <t>lansoprazol Cap</t>
  </si>
  <si>
    <t>Ranitidina Tab</t>
  </si>
  <si>
    <t>Ranitidina Im,Iv</t>
  </si>
  <si>
    <t>Metoclopramida Tab</t>
  </si>
  <si>
    <t>Metoclopramida Im,Iv</t>
  </si>
  <si>
    <t>Loratadina Tab</t>
  </si>
  <si>
    <t>Atropina IV</t>
  </si>
  <si>
    <t>Alergil IV</t>
  </si>
  <si>
    <t>Dexametasona IM,IV</t>
  </si>
  <si>
    <t>Hidrocortisona 500mg</t>
  </si>
  <si>
    <t>Antiacido</t>
  </si>
  <si>
    <t>Lidocaina 2% Sol</t>
  </si>
  <si>
    <t>Suero Fisiologico</t>
  </si>
  <si>
    <t>Aseptosan</t>
  </si>
  <si>
    <t>Agua Oxigenada</t>
  </si>
  <si>
    <t>electrodos EKG</t>
  </si>
  <si>
    <t>Lidocaina Spray</t>
  </si>
  <si>
    <t>Adrenalina IV</t>
  </si>
  <si>
    <t>Berifen Gel</t>
  </si>
  <si>
    <t>Voltaren Spray</t>
  </si>
  <si>
    <t>Sertal simple tab</t>
  </si>
  <si>
    <t>Sertal simple IV,IM</t>
  </si>
  <si>
    <t>Valdyne tab</t>
  </si>
  <si>
    <t>Meloxicam tab</t>
  </si>
  <si>
    <t>Meloxicam IM</t>
  </si>
  <si>
    <t>Amoxicilina +Ac Clavulanico</t>
  </si>
  <si>
    <t>Fusidin crema</t>
  </si>
  <si>
    <t>Salicilato de Metilo (Cofal)</t>
  </si>
  <si>
    <t>Enterogermina Vial</t>
  </si>
  <si>
    <t>Glucosamina tab</t>
  </si>
  <si>
    <t>Proteina (Suplemento dietetico)</t>
  </si>
  <si>
    <t>Gotas Oftalmicas</t>
  </si>
  <si>
    <t>Fluconazol Taab</t>
  </si>
  <si>
    <t>Ketoconazol crema</t>
  </si>
  <si>
    <t>Ambroxol fco</t>
  </si>
  <si>
    <t>CETRIAXONA IM,IV</t>
  </si>
  <si>
    <t>Sulfato Ferroso</t>
  </si>
  <si>
    <t>Acido Folico</t>
  </si>
  <si>
    <t>Multivitaminas</t>
  </si>
  <si>
    <t>Atencion Medica a los atletas. (Evaluacion, atencion ambulatoria, y seguimiento de lesiones)</t>
  </si>
  <si>
    <t>Atencion administracion  los estudiantes atletas PUMAS</t>
  </si>
  <si>
    <t>papel</t>
  </si>
  <si>
    <t>lapices tintas</t>
  </si>
  <si>
    <t xml:space="preserve">tintas </t>
  </si>
  <si>
    <t>grapas</t>
  </si>
  <si>
    <t>folder</t>
  </si>
  <si>
    <t>Telefonia celular</t>
  </si>
  <si>
    <t>Matenimiento y reparacion de otros equipos</t>
  </si>
  <si>
    <t>capacitaciones y convenios mobilidad</t>
  </si>
  <si>
    <t>otros servivcios tecnicos profecionales</t>
  </si>
  <si>
    <t>Transporte empleados</t>
  </si>
  <si>
    <t>servicios de trnsporte eventuales</t>
  </si>
  <si>
    <t>Serviios de imprentas publicacion y reproduccion</t>
  </si>
  <si>
    <t>Publicidad y propaganda</t>
  </si>
  <si>
    <t>otros servicios comerciales y financieros</t>
  </si>
  <si>
    <t>pasajes nacionales</t>
  </si>
  <si>
    <t>pasajes al exterior</t>
  </si>
  <si>
    <t>Viaticos nacionales</t>
  </si>
  <si>
    <t>Viaticos al exterior</t>
  </si>
  <si>
    <t>alimentos y bebidas para personas</t>
  </si>
  <si>
    <t>prendas de vestir</t>
  </si>
  <si>
    <t>papel de escritorio</t>
  </si>
  <si>
    <t>papel para computacion</t>
  </si>
  <si>
    <t>productos de artes graficas</t>
  </si>
  <si>
    <t>productos de papel y carton</t>
  </si>
  <si>
    <t>libros revistas y periodicos</t>
  </si>
  <si>
    <t>elementos y compuestos quimicos</t>
  </si>
  <si>
    <t>farmaceuticos y medicinales</t>
  </si>
  <si>
    <t>tintes pinturas y colorantes</t>
  </si>
  <si>
    <t>gasolina</t>
  </si>
  <si>
    <t>diesel</t>
  </si>
  <si>
    <t>productos de matrial plastico</t>
  </si>
  <si>
    <t>productos quimicos</t>
  </si>
  <si>
    <t>productos no ferrosos</t>
  </si>
  <si>
    <t>productos de vidrio</t>
  </si>
  <si>
    <t>elementos de limpieza</t>
  </si>
  <si>
    <t>utiles de escritorio oficina y enseñanza</t>
  </si>
  <si>
    <t>utiles y materiales electricos</t>
  </si>
  <si>
    <t>utencilios de conocina y comedor</t>
  </si>
  <si>
    <t>instrumentos medicos quirurjicos menor y de laboratorio</t>
  </si>
  <si>
    <t>otros repuestos y accesorios menores</t>
  </si>
  <si>
    <t>accesorios de metal</t>
  </si>
  <si>
    <t>elemntos de ferreteria</t>
  </si>
  <si>
    <t>equipo medico y laboratorio</t>
  </si>
  <si>
    <t>equipo de comunicaion y señalamiento</t>
  </si>
  <si>
    <t>equipo de computacion</t>
  </si>
  <si>
    <t>equipo educacional y recreativo</t>
  </si>
  <si>
    <t>equipos de oficina</t>
  </si>
  <si>
    <t>gratificaciones particulares</t>
  </si>
  <si>
    <t xml:space="preserve"> Dirigir, orientar y promover el mejoramiento continuo e integral de los estudiantes en su quehacer académico, </t>
  </si>
  <si>
    <t>Lograr el desarrollo estudiantil para el logro de su excelencia  académica y profesional.</t>
  </si>
  <si>
    <t>Con la articulación y coordinación de las áreas de orientación y asesoría académica, salud integral, becas y estímulos educativos, atención diferenciada e inclusiva, promoción cultural y deportiva llegar al mayor numero de alumnos posibles</t>
  </si>
  <si>
    <t>puesta en funcionamiento de la administracion para atender las necesidades de los estudiantes</t>
  </si>
  <si>
    <t>Estudiantes atendidos en la direccion</t>
  </si>
  <si>
    <t>Estudiantes veneficiados por la administracion efciente</t>
  </si>
  <si>
    <t>Direccion voae</t>
  </si>
  <si>
    <t>Torneos, campamento y liga de escalada deportiva intra y interuniversitaria.</t>
  </si>
  <si>
    <t xml:space="preserve">Competencia deportiva universitaria de campo traviesa </t>
  </si>
  <si>
    <t>actividades recreativas culturales tradicionales Vuelo de cometas</t>
  </si>
  <si>
    <t>Gestión del Presupuesto, Desarrollo del PREFICCUA, Licitaciones, Inscripción de Participantes, Compra alquiler de insumos, Desarrollo del FICCUA, Sistematización del Evento. II Taller Pre-FICCUA HONDURAS 2015. Inscripcion para el FICCUA HONDURAS 2015. Talleres  para diferentes manifestaciones artisticas, culturales,etc.</t>
  </si>
  <si>
    <t>1. Aplicación de los reglamentos sin aprobacion de Consejo Universitario.</t>
  </si>
  <si>
    <t>Debilidades en reglamentos vigentes.</t>
  </si>
  <si>
    <t>Estudiantes  atendidos en base a reglamentacion vigente.</t>
  </si>
  <si>
    <t>Estudiantes de la UNAH.</t>
  </si>
  <si>
    <t>Personal del Área de Desarrollo Humano (VOAE).</t>
  </si>
  <si>
    <t>1. Asignación presupuestaria tardia.  2. Del 100%  de aspirantes no todos reunen los requisitos de elegibilidad.</t>
  </si>
  <si>
    <t xml:space="preserve">Alta demanda de aspirantes a nivel nacional. </t>
  </si>
  <si>
    <t xml:space="preserve">Expediente socioacadémico de los  beneficiarios, Mecanismos contables y control, Reglamentos. </t>
  </si>
  <si>
    <t>Disponibilidad del presupuesto en su debido tiempo.</t>
  </si>
  <si>
    <t>Reconocimiento a la Excelencia Académica.</t>
  </si>
  <si>
    <t>sistematización del evento. Listados de asistencia. Fotografías. Diplomas y Placas de reconocimientos. Murales por Carreras, Facultades y Centros Regionales</t>
  </si>
  <si>
    <t xml:space="preserve">Rector (a), Vicerretor, Secretaria de Finanzas,  Jefe de Area,Coodinador Equipo docente y administrativos de PASEE , Decanos, Coordinaciones de Centros Regionales. </t>
  </si>
  <si>
    <t>Incumplimiento del reglamento.</t>
  </si>
  <si>
    <t>Otorgamiento basado en ley</t>
  </si>
  <si>
    <t>Archivo de solicitudes, Constancias, Dictamenes</t>
  </si>
  <si>
    <t xml:space="preserve">Graduandos de la UNAH </t>
  </si>
  <si>
    <t>Coordinaciones de Carreras o Centros Regionales, VOAE, Área Desarrollo Humano Humano, Secretaría General.</t>
  </si>
  <si>
    <t>Contar con representación de todas las universidades estatales.</t>
  </si>
  <si>
    <t>Reflexion y debate curricular, fortalecimiento de competencias, intercambio de experiencias.</t>
  </si>
  <si>
    <t xml:space="preserve">Historiales Académicos, Perfil del Encuentro de Universidades Estatales. Fotografías, Listados de Participantes, Metodología del Encuentro. </t>
  </si>
  <si>
    <t>Estudiantes de las diferentes universidades estatales.</t>
  </si>
  <si>
    <t>Rectores de Universidades Estatales, Vicerrector, Secretario de Finanzas,SEDI,  Jefe Área Desarrollo Humano, Coordinadora  y personal docente PASEE, enlaces centros regionales y Universidades Estatales.</t>
  </si>
  <si>
    <t>Apatia por parte de los estudiantes hacia una cultura de ahorro. No existencia de un espacio disponible.</t>
  </si>
  <si>
    <t>Fomentar la cultura del ahorro con el fin de resolver problemas economicos en la población de la Asociación de Becarios y Prestatarios.</t>
  </si>
  <si>
    <t xml:space="preserve">Membresia, Oferta de servicios de la cooperativa. </t>
  </si>
  <si>
    <t>Becarios y prestatarios.</t>
  </si>
  <si>
    <t>VOAE, Directiva de la Cooperativa Estudiantil "LUCEM ASPICIO" Jefe de ADH, coordinadora y personal de PASEE, Beneficiarios de PASEE.</t>
  </si>
  <si>
    <t>No disponer del presupuesto para el proyecto.</t>
  </si>
  <si>
    <t>Brindar al estudiante del interior una alternativa para  mejorar el problema de una vivienda digna.</t>
  </si>
  <si>
    <t>Diagnóstico de Residencias estudiantiles.</t>
  </si>
  <si>
    <t>Estudiantes universitarios</t>
  </si>
  <si>
    <t>Rectora, Vicerrector, Secretario de Finanzas, Unidades Académicas y Administrativas. Jefe de ADH</t>
  </si>
  <si>
    <t xml:space="preserve">Falta de credibilidad en proyectos de esta naturaleza. </t>
  </si>
  <si>
    <t>Forjar nuevos lideres universitarios al servicio del país.</t>
  </si>
  <si>
    <t xml:space="preserve">Manual de Capacitación, Fotografías. Procesos de selección y captación de potenciales líderes establecidos, Malla Curricular del Programa de Capacitación </t>
  </si>
  <si>
    <t xml:space="preserve">Vicerrector VOAE, Jefatura  Área Desarrollo Humano VOAE y Coordinación y equipo técnico de PASEE. </t>
  </si>
  <si>
    <t>Desinteres en apoyar la gestión.</t>
  </si>
  <si>
    <t>Ampliar la cobertura y mejorar las condiciones económicas de los estudiantes.</t>
  </si>
  <si>
    <t xml:space="preserve">Carta de Intenciones firmadas,  Control estadístico de beneficiarios, </t>
  </si>
  <si>
    <t>Jefatura  Área Desarrollo Humano VOAE y Coordinación de PASEE.</t>
  </si>
  <si>
    <t xml:space="preserve">participar en el marco de accion del Programa de Voluntariado UNAH.                   2. Informacion fidedigna y de constante actualizacion.       3. Enlaces de Centros Regionales receptivos a las visitas y a la informacion a socializar.        4. Participacion del Voluntariado en estos eventos mediante procesos metodologicos Planificados </t>
  </si>
  <si>
    <t xml:space="preserve"> Importancia de conocer el impacto del Voluntariado UNAH,  a traves de la consolidacion de una red interna de proyectos o grupos que lo promueven.</t>
  </si>
  <si>
    <t xml:space="preserve">1. Instrumento de sondeo, Ficha de registro de visitas,  Ayudas memorias             2. Base de datos  consolidada.  3. fichas de registro de visitas Ayuda memoria.  4.  Fichas de inscripcion de voluntarios, Listados de asistencia, Informes de resultado, material promocional e identificatorio, costancias o certificados de participacion emitidas.      </t>
  </si>
  <si>
    <t>1. Enlaces claves y estudiantes activos en el voluntariado 2. Estudiantes  Voluntarios   3. Enlaces de Centros Regionales   4. Estudiantes voluntarios.</t>
  </si>
  <si>
    <t>Peronal del Programa de Voluntariado, enlaces claves de CU Y CR de  proyectos actividades o eventos que promueven voluntariado.</t>
  </si>
  <si>
    <t>Entrega del presupuesto a tiempo para la ejecucion de las capacitaciones programadas y entrega de reconocimientos.</t>
  </si>
  <si>
    <t>Estudiantes Voluntarios motivados con la adquisicion de conocimientos en tematicas especificas y en habilidades que ayuden a mejoras su dinamica.</t>
  </si>
  <si>
    <t xml:space="preserve">Listados de asistencia, informes de resultados. Fotografías, Metodologías de Capacitación. </t>
  </si>
  <si>
    <t>Estudiantes activos en el Voluntariado</t>
  </si>
  <si>
    <t>Personal del Programa de Voluntariado.</t>
  </si>
  <si>
    <t xml:space="preserve">1.Entrega del Presupuesto a tiempo para la ejecucion de la feria. 2. Recepcion de las diverentes organizaciones de voluntariado a participar en la feria. </t>
  </si>
  <si>
    <t>fortalecer  la cultura del Voluntariado permitiendo conocer su impacto como instrumento organizativo,  básico para fomentar en la comunidad estudiantil universitaria, la participación solidaria activa y pro-activa a favor del bien común.</t>
  </si>
  <si>
    <t>1. Documento de Sistematizacion de la Feria. 2. Listados de asistencia. 3. Fotografias.</t>
  </si>
  <si>
    <t xml:space="preserve">Poblacion estudianti universitaria.  </t>
  </si>
  <si>
    <t>No coordinación de algun sector. No identificación del estudiante con su pueblo, preferencia sexual. Que la oferta que brinda la universidad no responda a las necesidades de sus pueblos.</t>
  </si>
  <si>
    <t>Contar con una política institucional de inclusión y diversidad.</t>
  </si>
  <si>
    <t>Expedientes de cada estudiante. Control estadistico. Censo poblacional estudiantil.</t>
  </si>
  <si>
    <t>Población Indigenas y Diversidad Universitaria</t>
  </si>
  <si>
    <t xml:space="preserve">Rectoria, Vicerrector, Jefaturas de Área, Coordinación y personal del Programa de Inclusión y Diversidad, Comisionado Universitario, Departamento de Letras, Psicología, Pedagogía, Matemática, DIPP, SDA, </t>
  </si>
  <si>
    <t>Que los aspirantes no cuenten con los recursos economicos para recibir el curso propedeutico.</t>
  </si>
  <si>
    <t>Brindar al aspirante espacios de fortalecimiento de sus capacidades previas al ingreso a la universidad.</t>
  </si>
  <si>
    <t xml:space="preserve">Curso propedeutico </t>
  </si>
  <si>
    <t>Aspirantes de los pueblos indigenas.</t>
  </si>
  <si>
    <t>Jefe de Sistema de Admisiones, coordinador y personal de Programa, aspirantes.</t>
  </si>
  <si>
    <t>Resistencia del personal a la temática de inclusión y diversidad.</t>
  </si>
  <si>
    <t>Transversalización del enfoque de atención e inclusión a pueblos indigenas y diversidad sexual.</t>
  </si>
  <si>
    <t xml:space="preserve">Listados de Asistencia de Participantes (docentes, personal administrativo). Informe Final. Fotografías. Liquidación de presupuesto. </t>
  </si>
  <si>
    <t xml:space="preserve">Estudiantes universitarios. </t>
  </si>
  <si>
    <t>Jefaturas Área, Coordinación y personal del Programa asignado.</t>
  </si>
  <si>
    <t>En caso de no tener el personal requerido se empleara los recursos formados por el programa de voluntariado</t>
  </si>
  <si>
    <t>Al aumento de la poblacion estudiantil  con discapacidad visual en los centros universitarios  exije un mayor apoyo de las autoridades universitarias</t>
  </si>
  <si>
    <t>Material Digitalizado, Grabado  y estudiantes atendidos</t>
  </si>
  <si>
    <t>Estudiantes con necesidades especiales atendidos</t>
  </si>
  <si>
    <t>Oscar Barcenas, Wilfredo Molina, Voluntarios, Josseelyne Degrandez, Patricia Reyes, Jennifer Antonio</t>
  </si>
  <si>
    <t>El apoyo del programa de voluntariado asi como el de las autoridades Universitarias</t>
  </si>
  <si>
    <t>Estudiantes atendidos y servicios brindados</t>
  </si>
  <si>
    <t>Todo el personal de PROSENE y voluntariado</t>
  </si>
  <si>
    <t>En caso de no tener el personal requerido se empleara los recursos proporcionados por el programa de voluntariado</t>
  </si>
  <si>
    <t>Oscar Barcenas, Wilfredo Molina, Voluntarios</t>
  </si>
  <si>
    <t>En caso de surja algun inconveniente se podra reprogramar los cursos</t>
  </si>
  <si>
    <t>Que la comunidad universitaria conozca de la cultura sorda y se involucre en el aprendizaje de la lengua que los identifica. Que el personal formado en CR sirva de apoyo a los estudiantes con discapacidad auditiva .</t>
  </si>
  <si>
    <t>Listados de asistencia, listados de matrícula, diplomas otorgados.</t>
  </si>
  <si>
    <t>Comunidad universitaria y público externo</t>
  </si>
  <si>
    <t>Orquídea Centeno, Josseelyne Degrández, Mariela Placios.</t>
  </si>
  <si>
    <t>En caso de  dificultad de cumplimento  se coordina entre las intérpretes  de la UNAH. Y en segundo término se busca apoyo de interpretas profesionales extra institución en calidad de voluntariado</t>
  </si>
  <si>
    <t>La dificultad de  aprbacion de los sordos en la PAA obliga a revisar si hay un problema de fondo por lo que es necesario analisar las multiples causas de este bajo rendimiento</t>
  </si>
  <si>
    <t>Estudiantes Sordos aspirantes a  ingresar a la UNAH</t>
  </si>
  <si>
    <t>Rosa Belinda  Sandres María Sunilda Rivera</t>
  </si>
  <si>
    <t>En caso de suspensión por imprevistos existe disponibilidad de dar el servicio según reprogramación acordada</t>
  </si>
  <si>
    <t>Rosa Belinda  Sandres, María Sunilda Rivera, Josseline De  Grandez, Flora Girón, Orquídea Centeno</t>
  </si>
  <si>
    <t>Presupuesto no entregado a tiempo</t>
  </si>
  <si>
    <t>materiales y equipo entregado para el uso de los atletas</t>
  </si>
  <si>
    <t xml:space="preserve">Servicios de Imprenta y reproducción de material </t>
  </si>
  <si>
    <t xml:space="preserve">Elaboración de Camisas </t>
  </si>
  <si>
    <t xml:space="preserve">Alimentos y Bebidas para voluntarios </t>
  </si>
  <si>
    <t xml:space="preserve">Lápices Impresos </t>
  </si>
  <si>
    <t xml:space="preserve">Sticker´s YO AMO LA UNAH </t>
  </si>
  <si>
    <t>Planes y Perfiles</t>
  </si>
  <si>
    <t>Alimentos y Bebidas (Boquitas)/ diez voluntarios por cada carrera</t>
  </si>
  <si>
    <t>Alimentos y Bebidas (Refrescos, galletas, hielo)/Voluntarios Feria</t>
  </si>
  <si>
    <t>Camisetas Polo</t>
  </si>
  <si>
    <t>Sobremanteles</t>
  </si>
  <si>
    <t>Tarima/ Sonido y Pantalla</t>
  </si>
  <si>
    <t>Transporte Visita Colegios</t>
  </si>
  <si>
    <t>Banners (39´´ ancho x 4 m largo)</t>
  </si>
  <si>
    <t xml:space="preserve">Papel para Diploma de Reconocimiento Colegios Participantes </t>
  </si>
  <si>
    <t>Botes</t>
  </si>
  <si>
    <t>Impresiones de Botes</t>
  </si>
  <si>
    <t>Combustible (Diesel y Gasolina)</t>
  </si>
  <si>
    <t>Pago de Transporte para Artistas</t>
  </si>
  <si>
    <t xml:space="preserve">Sobres para invitaciones </t>
  </si>
  <si>
    <t xml:space="preserve">Hojas Volantes tamaño 1/4 de carta impresas a 3 colores </t>
  </si>
  <si>
    <t xml:space="preserve">Hojas de Programa de Feria 1/4 de carta impresa </t>
  </si>
  <si>
    <t>personal docente</t>
  </si>
  <si>
    <t xml:space="preserve">3. Velar y promover de manera efectiva, la inclusión de los Graduados Universitarios calificados para el relevo docente </t>
  </si>
  <si>
    <t xml:space="preserve">Normativas de los Programas: Atención Socioeconómica y Estimulos Educativos (PASEE); Voluntariado; Movilidad Estudiantil;  Inclusión-Diversidad; Menciones Honoríficas;  avanzados los reglamentos, de los programas del Area.    </t>
  </si>
  <si>
    <t>Otorgadas menciones honoríficas a estudiantes por graduar</t>
  </si>
  <si>
    <r>
      <t>1. Apoyo durante la matricula, asesoria academica, Orientacion y Movilidad, 2. Servicio de tutorias en multiples areas,   3.</t>
    </r>
    <r>
      <rPr>
        <sz val="12"/>
        <color indexed="10"/>
        <rFont val="Calibri"/>
        <family val="2"/>
      </rPr>
      <t xml:space="preserve"> </t>
    </r>
    <r>
      <rPr>
        <sz val="12"/>
        <rFont val="Calibri"/>
        <family val="2"/>
      </rPr>
      <t>Servicio de interprete de lengua de señas, 4. Escribiente para actividades varias, lectura de textos, audioteca,  5. Tutorias para la PAA , 6. Apoyo en la inscripcion de la PAA, Adecuaciones curriculares</t>
    </r>
  </si>
  <si>
    <t>Creación, uso e implementacion del laboratorio de tecnologia adaptativa</t>
  </si>
  <si>
    <t>Capacitado el Personal docente, administrativo de la VOAE en tecnologia adaptativa.</t>
  </si>
  <si>
    <t>Capacitado el Personal docente, administrativo de la VOAE en lenguaje de señas hondureña.</t>
  </si>
  <si>
    <t>Estudiantes atendidos en los diferentes servicios que se brindan según demanda espontanea.</t>
  </si>
  <si>
    <t>40 equipos de las diferentes carreras participaron en el torneo inter carreras</t>
  </si>
  <si>
    <t>600 alumnos de la CU particpando en los diferentes deportes recreativos en las jornadas planificadas.</t>
  </si>
  <si>
    <t>Estudiantes   de las diferentes carreras con mejor utilizacion del tiempo libre.</t>
  </si>
  <si>
    <t>Estudiantes   CU interactuando por medio de las actividades recreativas insentivando la actividad fisica para la salud.</t>
  </si>
  <si>
    <t>80 estudiantes de la UNAH participaron en el campeonato intraunah y 4 equipos universitarios de escalada participaron en el campeonato interuniversitario Pumas.</t>
  </si>
  <si>
    <t>Estudiantes tuvieron la oportunidad de compartir la experiencia con otros estudiantes de universidaddes hermanas.</t>
  </si>
  <si>
    <t>Carreras de circuito de ciclismo de montaña.</t>
  </si>
  <si>
    <t>200 personas participaron en los procesos de incorporacion de nuevas activiades recreativas competitivas para nuestra sociedad.</t>
  </si>
  <si>
    <t>Generar nuevas experiencias recreativas  para los estudiantes y la sociedad en general.</t>
  </si>
  <si>
    <t>1000 estudiantes y parte d ela sociedad participaron en la carrera de campo traviesa</t>
  </si>
  <si>
    <t>46 equipos de las diferentes carreras participaron en el torneo inter carreras de futsala</t>
  </si>
  <si>
    <t>500 estudiantes de todas las carreras disfrutaron la experiencia de interactuar por medio activiadees recreativas tradicionales.</t>
  </si>
  <si>
    <t>Participacion de  la comunidad universitaria y de la sociedad en general consolidando las actividades recreativas tradicionales.</t>
  </si>
  <si>
    <t>Actividades recreativas en Centros Regionales</t>
  </si>
  <si>
    <t>Estudiantes de tres centros gerionales y CU participaron en las actividades recreativas deportivas.</t>
  </si>
  <si>
    <t>Estudiantes tuvieron la oportunidad de compartir la experiencia deportiva recreativa con  estudiantes de de tres centros regionales.</t>
  </si>
  <si>
    <t>20 estudiantes participaron en el torneo de Goalball en CU.</t>
  </si>
  <si>
    <t>Promoviendo los procesos de inclusion por medio d elas actividades deportivas.</t>
  </si>
  <si>
    <t>16 estudiantes participaron en el torneo de ajedrez en CU.</t>
  </si>
  <si>
    <t>200 estudiantes atletas capacitados en tematicas de liderazgo y trabajo positivo en grupo.</t>
  </si>
  <si>
    <t>Promover la capacitacion no formal de nuestros estudiantes que integran lasdiferentes disciplinas.</t>
  </si>
  <si>
    <t>400 atenciones por demanda a los estudiantes atletas que lo requieran.</t>
  </si>
  <si>
    <t>Lograr cubrir la demanda de atencion psicologica de los estudiantes atletas.</t>
  </si>
  <si>
    <t>Dar seguimiento a las diferentes necesidades de los  equipos para la efectiva participacion en las competencias federadas y universitarias de los 16 equipos femeninos y 16 equipos masculinos de alto rendimiento y sus equipos juveniles representatativos de la UNAH</t>
  </si>
  <si>
    <t>Promoción y apaoyo al  talento deportivo en CU Y Centros Regionales.</t>
  </si>
  <si>
    <t>realizados los pagos d einscripciones de los 12 disciplinas deportivas competitivas de la Unah.</t>
  </si>
  <si>
    <t xml:space="preserve">Participaron 8 Centros Regionales en  JUDUNAH 2015  </t>
  </si>
  <si>
    <t>Realizacion de los JUDUNAH 2015.</t>
  </si>
  <si>
    <t>12 Campeonatos y 5 campamentos realizados para las diferentes selecciones PUMAS</t>
  </si>
  <si>
    <t>Preparacion de Los equipos UNAH PUMAS  para JUDUCA 2016</t>
  </si>
  <si>
    <t>Lograr la preparacion a traves de de la dinamica competitiva</t>
  </si>
  <si>
    <t>contratacion de personal para el entrenamiento de las diferentes selecciones deportivas PUMAS</t>
  </si>
  <si>
    <t>Se contatraron 21 profesionales especialistas para la direccion tecnica d elos equipos UNAH PUMAS.</t>
  </si>
  <si>
    <t>Los equipos UNAH PUMAS dirigidos por profesionales calificados.</t>
  </si>
  <si>
    <t>Se compraron los medicamnetos y equipo necesario para l aatencion de nuestro sestudiantes atletas.</t>
  </si>
  <si>
    <t>Se logra la atencion a los estudiantes atletas que lo demandan y dar seguimiento a su salud integral.</t>
  </si>
  <si>
    <t>se compraron 10 Tintas, 40 resmas de papel, 96 lapices, 5 cajas de grapas y 46 marcadores para el funcionamiento administrativo d ela unidad.</t>
  </si>
  <si>
    <t>tener los insumos para la atencion debida de los estudiantes atletas PUMAS.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</si>
</sst>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 numFmtId="174" formatCode="_ &quot;L.&quot;\ * #,##0_ ;_ &quot;L.&quot;\ * \-#,##0_ ;_ &quot;L.&quot;\ * &quot;-&quot;??_ ;_ @_ "/>
  </numFmts>
  <fonts count="82"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
      <sz val="10"/>
      <name val="Calibri"/>
      <family val="2"/>
      <scheme val="minor"/>
    </font>
    <font>
      <sz val="10"/>
      <name val="Calibri"/>
      <family val="2"/>
    </font>
    <font>
      <sz val="12"/>
      <color theme="3" tint="-0.499984740745262"/>
      <name val="Calibri"/>
      <family val="2"/>
      <scheme val="minor"/>
    </font>
    <font>
      <sz val="10"/>
      <color indexed="8"/>
      <name val="Calibri"/>
      <family val="2"/>
    </font>
    <font>
      <sz val="12"/>
      <color indexed="10"/>
      <name val="Calibri"/>
      <family val="2"/>
    </font>
    <font>
      <sz val="11"/>
      <color rgb="FF000000"/>
      <name val="Calibri"/>
      <family val="2"/>
      <scheme val="minor"/>
    </font>
    <font>
      <sz val="9"/>
      <name val="Calibri"/>
      <family val="2"/>
      <scheme val="minor"/>
    </font>
    <font>
      <sz val="9"/>
      <color indexed="81"/>
      <name val="Tahoma"/>
      <charset val="1"/>
    </font>
    <font>
      <b/>
      <sz val="9"/>
      <color indexed="81"/>
      <name val="Tahoma"/>
      <charset val="1"/>
    </font>
    <font>
      <sz val="11"/>
      <color rgb="FFFF0000"/>
      <name val="Calibri"/>
      <family val="2"/>
      <scheme val="minor"/>
    </font>
  </fonts>
  <fills count="3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
      <patternFill patternType="solid">
        <fgColor theme="0"/>
        <bgColor indexed="22"/>
      </patternFill>
    </fill>
    <fill>
      <patternFill patternType="solid">
        <fgColor theme="8" tint="-0.249977111117893"/>
        <bgColor indexed="64"/>
      </patternFill>
    </fill>
    <fill>
      <patternFill patternType="solid">
        <fgColor theme="9"/>
        <bgColor indexed="64"/>
      </patternFill>
    </fill>
    <fill>
      <patternFill patternType="solid">
        <fgColor rgb="FF92D05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0000"/>
        <bgColor indexed="64"/>
      </patternFill>
    </fill>
  </fills>
  <borders count="49">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98">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9"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28" fillId="12"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2" fontId="43" fillId="0" borderId="0" xfId="18" applyNumberFormat="1" applyFont="1" applyAlignment="1">
      <alignment vertical="center"/>
    </xf>
    <xf numFmtId="0" fontId="44" fillId="0" borderId="0" xfId="0" applyFont="1" applyAlignment="1">
      <alignment vertical="center"/>
    </xf>
    <xf numFmtId="172"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3"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41" fontId="22" fillId="5"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4"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4"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3" fillId="0" borderId="0" xfId="18" applyNumberFormat="1" applyFont="1" applyAlignment="1">
      <alignment horizontal="center" vertical="center"/>
    </xf>
    <xf numFmtId="172" fontId="45" fillId="0" borderId="0" xfId="18" applyNumberFormat="1" applyFont="1" applyAlignment="1">
      <alignment horizontal="center" vertical="center"/>
    </xf>
    <xf numFmtId="173"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3" borderId="26" xfId="0" applyFont="1" applyFill="1" applyBorder="1" applyAlignment="1">
      <alignment horizontal="center" vertical="center"/>
    </xf>
    <xf numFmtId="0" fontId="23" fillId="14" borderId="26" xfId="0" applyFont="1" applyFill="1" applyBorder="1" applyAlignment="1">
      <alignment horizontal="left" vertical="center"/>
    </xf>
    <xf numFmtId="172"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1" fillId="13" borderId="26" xfId="0" applyFont="1" applyFill="1" applyBorder="1" applyAlignment="1">
      <alignment horizontal="center" vertical="center"/>
    </xf>
    <xf numFmtId="0" fontId="51" fillId="13" borderId="26" xfId="0" applyFont="1" applyFill="1" applyBorder="1" applyAlignment="1">
      <alignment vertical="center"/>
    </xf>
    <xf numFmtId="172" fontId="51" fillId="13" borderId="26" xfId="18" applyNumberFormat="1" applyFont="1" applyFill="1" applyBorder="1" applyAlignment="1">
      <alignment horizontal="center" vertical="center"/>
    </xf>
    <xf numFmtId="0" fontId="50" fillId="13" borderId="27" xfId="0" applyFont="1" applyFill="1" applyBorder="1" applyAlignment="1">
      <alignment horizontal="center" vertical="center"/>
    </xf>
    <xf numFmtId="0" fontId="23" fillId="14" borderId="27" xfId="0" applyFont="1" applyFill="1" applyBorder="1" applyAlignment="1">
      <alignment horizontal="left" vertical="center"/>
    </xf>
    <xf numFmtId="172" fontId="23" fillId="14"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2" fontId="49" fillId="3" borderId="26" xfId="18" applyNumberFormat="1" applyFont="1" applyFill="1" applyBorder="1" applyAlignment="1">
      <alignment horizontal="center" vertical="center"/>
    </xf>
    <xf numFmtId="0" fontId="51" fillId="15" borderId="40" xfId="0" applyFont="1" applyFill="1" applyBorder="1" applyAlignment="1">
      <alignment horizontal="center" vertical="center"/>
    </xf>
    <xf numFmtId="43" fontId="51" fillId="15" borderId="38" xfId="18" applyFont="1" applyFill="1" applyBorder="1" applyAlignment="1">
      <alignment horizontal="center" vertical="center"/>
    </xf>
    <xf numFmtId="0" fontId="46"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8" fillId="0" borderId="0" xfId="18" applyNumberFormat="1" applyFont="1" applyAlignment="1">
      <alignment vertical="center"/>
    </xf>
    <xf numFmtId="0" fontId="54" fillId="0" borderId="0" xfId="0" applyFont="1" applyAlignment="1">
      <alignment vertical="center"/>
    </xf>
    <xf numFmtId="172" fontId="54" fillId="0" borderId="0" xfId="18" applyNumberFormat="1" applyFont="1" applyAlignment="1">
      <alignment vertical="center"/>
    </xf>
    <xf numFmtId="44" fontId="0" fillId="0" borderId="26" xfId="0" applyNumberFormat="1" applyFill="1" applyBorder="1" applyAlignment="1">
      <alignment vertical="center"/>
    </xf>
    <xf numFmtId="0" fontId="55" fillId="13" borderId="0" xfId="0" applyFont="1" applyFill="1" applyAlignment="1">
      <alignment horizontal="left" vertical="center"/>
    </xf>
    <xf numFmtId="44" fontId="55" fillId="13"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6" fillId="0" borderId="0" xfId="0" applyNumberFormat="1" applyFont="1" applyFill="1" applyAlignment="1">
      <alignment horizontal="left" vertical="center"/>
    </xf>
    <xf numFmtId="43" fontId="51" fillId="15" borderId="38" xfId="18" applyFont="1" applyFill="1" applyBorder="1" applyAlignment="1">
      <alignment horizontal="center" vertical="center" wrapText="1"/>
    </xf>
    <xf numFmtId="43" fontId="50" fillId="13" borderId="0" xfId="18" applyFont="1" applyFill="1" applyAlignment="1">
      <alignment horizontal="center" vertical="center"/>
    </xf>
    <xf numFmtId="43" fontId="57" fillId="13" borderId="0" xfId="18" applyFont="1" applyFill="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50"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50" fillId="13" borderId="0" xfId="0" applyFont="1" applyFill="1" applyAlignment="1">
      <alignment vertical="center"/>
    </xf>
    <xf numFmtId="0" fontId="58"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8"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28" fillId="12" borderId="26" xfId="18" applyFont="1" applyFill="1" applyBorder="1" applyAlignment="1" applyProtection="1">
      <alignment horizontal="center" vertical="center" wrapText="1"/>
      <protection locked="0"/>
    </xf>
    <xf numFmtId="43" fontId="0" fillId="0" borderId="0" xfId="18" applyFont="1"/>
    <xf numFmtId="43" fontId="33" fillId="10" borderId="26" xfId="18" applyFont="1" applyFill="1" applyBorder="1" applyAlignment="1">
      <alignment horizontal="right" wrapText="1"/>
    </xf>
    <xf numFmtId="0" fontId="59" fillId="0" borderId="0" xfId="0" applyFont="1" applyAlignment="1">
      <alignment horizontal="center" vertical="center"/>
    </xf>
    <xf numFmtId="43" fontId="59" fillId="0" borderId="0" xfId="18" applyFont="1" applyAlignment="1">
      <alignment vertical="center"/>
    </xf>
    <xf numFmtId="172" fontId="59" fillId="0" borderId="0" xfId="18" applyNumberFormat="1" applyFont="1" applyAlignment="1">
      <alignment vertical="center"/>
    </xf>
    <xf numFmtId="172" fontId="59"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9"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43" fontId="33" fillId="10" borderId="26" xfId="18"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0" fontId="38"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6" xfId="19" applyFont="1" applyFill="1" applyBorder="1" applyAlignment="1">
      <alignment vertical="center"/>
    </xf>
    <xf numFmtId="0" fontId="29" fillId="10" borderId="16" xfId="19" applyFont="1" applyFill="1" applyBorder="1" applyAlignment="1">
      <alignment vertical="center"/>
    </xf>
    <xf numFmtId="0" fontId="29" fillId="10" borderId="35" xfId="19" applyFont="1" applyFill="1" applyBorder="1" applyAlignment="1">
      <alignment vertical="center"/>
    </xf>
    <xf numFmtId="0" fontId="29" fillId="10" borderId="36" xfId="16" applyFont="1" applyFill="1" applyBorder="1" applyAlignment="1">
      <alignment vertical="center"/>
    </xf>
    <xf numFmtId="0" fontId="29" fillId="10" borderId="16" xfId="16" applyFont="1" applyFill="1" applyBorder="1" applyAlignment="1">
      <alignment vertical="center"/>
    </xf>
    <xf numFmtId="0" fontId="29" fillId="10" borderId="35" xfId="16" applyFont="1" applyFill="1" applyBorder="1" applyAlignment="1">
      <alignment vertical="center"/>
    </xf>
    <xf numFmtId="0" fontId="34" fillId="10" borderId="36" xfId="19" applyFont="1" applyFill="1" applyBorder="1" applyAlignment="1">
      <alignment vertical="center"/>
    </xf>
    <xf numFmtId="0" fontId="34" fillId="10" borderId="16" xfId="19" applyFont="1" applyFill="1" applyBorder="1" applyAlignment="1">
      <alignment vertical="center"/>
    </xf>
    <xf numFmtId="0" fontId="34" fillId="10" borderId="35" xfId="19" applyFont="1" applyFill="1" applyBorder="1" applyAlignment="1">
      <alignment vertical="center"/>
    </xf>
    <xf numFmtId="0" fontId="29" fillId="10" borderId="36" xfId="19" applyFont="1" applyFill="1" applyBorder="1" applyAlignment="1">
      <alignment vertical="top"/>
    </xf>
    <xf numFmtId="0" fontId="29" fillId="10" borderId="16" xfId="19" applyFont="1" applyFill="1" applyBorder="1" applyAlignment="1">
      <alignment vertical="top"/>
    </xf>
    <xf numFmtId="0" fontId="29" fillId="10" borderId="35" xfId="19" applyFont="1" applyFill="1" applyBorder="1" applyAlignment="1">
      <alignment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6" xfId="19" applyFont="1" applyFill="1" applyBorder="1" applyAlignment="1">
      <alignment vertical="top"/>
    </xf>
    <xf numFmtId="0" fontId="35" fillId="10" borderId="16" xfId="19" applyFont="1" applyFill="1" applyBorder="1" applyAlignment="1">
      <alignment vertical="top"/>
    </xf>
    <xf numFmtId="0" fontId="35" fillId="10" borderId="35" xfId="19" applyFont="1" applyFill="1" applyBorder="1" applyAlignment="1">
      <alignment vertical="top"/>
    </xf>
    <xf numFmtId="0" fontId="55" fillId="13" borderId="0" xfId="0" applyFont="1" applyFill="1" applyAlignment="1">
      <alignment horizontal="center" vertical="center" wrapText="1"/>
    </xf>
    <xf numFmtId="43" fontId="0" fillId="0" borderId="0" xfId="18" applyFont="1" applyAlignment="1">
      <alignment vertical="center"/>
    </xf>
    <xf numFmtId="41" fontId="22" fillId="2" borderId="37" xfId="0" applyNumberFormat="1" applyFont="1" applyFill="1" applyBorder="1" applyAlignment="1">
      <alignment vertical="center"/>
    </xf>
    <xf numFmtId="0" fontId="43" fillId="0" borderId="0" xfId="0" applyFont="1" applyAlignment="1">
      <alignment vertical="center" wrapText="1"/>
    </xf>
    <xf numFmtId="0" fontId="39"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8" fillId="12" borderId="26" xfId="0" applyFont="1" applyFill="1" applyBorder="1" applyAlignment="1" applyProtection="1">
      <alignment horizontal="center" vertical="center" wrapText="1"/>
      <protection locked="0"/>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61" fillId="0" borderId="0" xfId="0" applyFont="1"/>
    <xf numFmtId="0" fontId="21" fillId="0" borderId="0" xfId="0" applyFont="1"/>
    <xf numFmtId="0" fontId="62" fillId="0" borderId="0" xfId="19" applyFont="1" applyAlignment="1">
      <alignment vertical="top"/>
    </xf>
    <xf numFmtId="0" fontId="62" fillId="0" borderId="0" xfId="0" applyFont="1"/>
    <xf numFmtId="0" fontId="62" fillId="0" borderId="0" xfId="19" applyFont="1"/>
    <xf numFmtId="0" fontId="26" fillId="0" borderId="0" xfId="19" applyFont="1" applyAlignment="1">
      <alignment vertical="top"/>
    </xf>
    <xf numFmtId="0" fontId="63" fillId="0" borderId="0" xfId="19" applyFont="1" applyAlignment="1">
      <alignment wrapText="1"/>
    </xf>
    <xf numFmtId="0" fontId="34" fillId="10" borderId="26" xfId="16" applyFont="1" applyFill="1" applyBorder="1" applyAlignment="1">
      <alignment horizontal="left" vertical="center"/>
    </xf>
    <xf numFmtId="0" fontId="51" fillId="15" borderId="39" xfId="0" applyFont="1" applyFill="1" applyBorder="1" applyAlignment="1">
      <alignment horizontal="center" vertical="center" wrapText="1"/>
    </xf>
    <xf numFmtId="0" fontId="36" fillId="0" borderId="26" xfId="19" applyFont="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8" fillId="12" borderId="27" xfId="0" applyFont="1" applyFill="1" applyBorder="1" applyAlignment="1" applyProtection="1">
      <alignment horizontal="center" vertical="center" wrapText="1"/>
      <protection locked="0"/>
    </xf>
    <xf numFmtId="0" fontId="22" fillId="5" borderId="44" xfId="0" applyNumberFormat="1" applyFont="1" applyFill="1" applyBorder="1"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0" fillId="0" borderId="6" xfId="0" applyFill="1" applyBorder="1" applyAlignment="1">
      <alignment vertical="center"/>
    </xf>
    <xf numFmtId="44" fontId="14" fillId="0" borderId="7" xfId="0" applyNumberFormat="1" applyFont="1" applyBorder="1" applyAlignment="1">
      <alignment horizontal="center" vertical="center"/>
    </xf>
    <xf numFmtId="44" fontId="0" fillId="0" borderId="9" xfId="18" applyNumberFormat="1" applyFont="1" applyBorder="1" applyAlignment="1">
      <alignment vertical="center"/>
    </xf>
    <xf numFmtId="44" fontId="0" fillId="0" borderId="10" xfId="18" applyNumberFormat="1" applyFont="1" applyBorder="1" applyAlignment="1">
      <alignment vertical="center"/>
    </xf>
    <xf numFmtId="44" fontId="0" fillId="0" borderId="10" xfId="18" applyNumberFormat="1" applyFont="1" applyFill="1" applyBorder="1" applyAlignment="1">
      <alignment vertical="center"/>
    </xf>
    <xf numFmtId="44" fontId="0" fillId="0" borderId="11" xfId="18" applyNumberFormat="1" applyFont="1" applyFill="1" applyBorder="1" applyAlignment="1">
      <alignment vertical="center"/>
    </xf>
    <xf numFmtId="44" fontId="0" fillId="0" borderId="3" xfId="18" applyNumberFormat="1" applyFont="1" applyFill="1" applyBorder="1" applyAlignment="1">
      <alignment vertical="center"/>
    </xf>
    <xf numFmtId="44" fontId="0" fillId="0" borderId="0" xfId="18" applyNumberFormat="1" applyFont="1" applyFill="1" applyBorder="1" applyAlignment="1">
      <alignment vertical="center"/>
    </xf>
    <xf numFmtId="44" fontId="14" fillId="0" borderId="3" xfId="0" applyNumberFormat="1" applyFont="1" applyBorder="1" applyAlignment="1">
      <alignment horizontal="center" vertical="center"/>
    </xf>
    <xf numFmtId="44" fontId="0" fillId="0" borderId="10" xfId="0" applyNumberFormat="1" applyBorder="1" applyAlignment="1">
      <alignment vertical="center"/>
    </xf>
    <xf numFmtId="0" fontId="0" fillId="0" borderId="46" xfId="0" applyFill="1" applyBorder="1" applyAlignment="1">
      <alignment vertical="center"/>
    </xf>
    <xf numFmtId="44" fontId="0" fillId="0" borderId="2" xfId="0" applyNumberFormat="1" applyFill="1" applyBorder="1" applyAlignment="1">
      <alignment vertical="center"/>
    </xf>
    <xf numFmtId="44" fontId="0" fillId="0" borderId="9" xfId="0" applyNumberFormat="1" applyBorder="1" applyAlignment="1">
      <alignment vertical="center"/>
    </xf>
    <xf numFmtId="44" fontId="0" fillId="0" borderId="11" xfId="0" applyNumberFormat="1" applyBorder="1" applyAlignment="1">
      <alignment vertical="center"/>
    </xf>
    <xf numFmtId="0" fontId="66" fillId="20" borderId="6" xfId="0" applyFont="1" applyFill="1" applyBorder="1" applyAlignment="1">
      <alignment vertical="center"/>
    </xf>
    <xf numFmtId="44" fontId="66" fillId="20" borderId="3" xfId="0" applyNumberFormat="1"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2" fillId="0" borderId="0" xfId="0" applyNumberFormat="1" applyFont="1" applyFill="1" applyBorder="1" applyAlignment="1">
      <alignment horizontal="center" vertical="center"/>
    </xf>
    <xf numFmtId="41" fontId="22" fillId="0" borderId="0" xfId="0" applyNumberFormat="1" applyFont="1" applyFill="1" applyBorder="1" applyAlignment="1">
      <alignment vertical="center"/>
    </xf>
    <xf numFmtId="41" fontId="22" fillId="0" borderId="0" xfId="0" applyNumberFormat="1" applyFont="1" applyFill="1" applyBorder="1" applyAlignment="1">
      <alignment horizontal="center" vertical="center"/>
    </xf>
    <xf numFmtId="43" fontId="51" fillId="15" borderId="7" xfId="18" applyFont="1" applyFill="1" applyBorder="1" applyAlignment="1">
      <alignment horizontal="center" vertical="center" wrapText="1"/>
    </xf>
    <xf numFmtId="0" fontId="58" fillId="15" borderId="3" xfId="0" applyFont="1" applyFill="1" applyBorder="1" applyAlignment="1">
      <alignment horizontal="center" vertical="center" wrapText="1"/>
    </xf>
    <xf numFmtId="0" fontId="66" fillId="0" borderId="0" xfId="0" applyFont="1" applyFill="1" applyBorder="1" applyAlignment="1">
      <alignment vertical="center"/>
    </xf>
    <xf numFmtId="44" fontId="66" fillId="0" borderId="0" xfId="0" applyNumberFormat="1" applyFont="1" applyFill="1" applyBorder="1" applyAlignment="1">
      <alignment vertical="center"/>
    </xf>
    <xf numFmtId="0" fontId="60"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9"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0" fontId="40" fillId="0" borderId="26" xfId="19" applyFont="1" applyBorder="1" applyAlignment="1" applyProtection="1">
      <alignment horizontal="center" vertical="center" wrapText="1"/>
      <protection locked="0"/>
    </xf>
    <xf numFmtId="0" fontId="40" fillId="0" borderId="26" xfId="19" applyFont="1" applyBorder="1" applyAlignment="1">
      <alignment horizontal="center" vertical="center" wrapText="1"/>
    </xf>
    <xf numFmtId="3" fontId="40" fillId="0" borderId="26" xfId="19" applyNumberFormat="1" applyFont="1" applyBorder="1" applyAlignment="1">
      <alignment horizontal="center" vertical="center" wrapText="1"/>
    </xf>
    <xf numFmtId="9" fontId="40" fillId="0" borderId="26" xfId="19" applyNumberFormat="1" applyFont="1" applyBorder="1" applyAlignment="1">
      <alignment horizontal="center" vertical="center" wrapText="1"/>
    </xf>
    <xf numFmtId="0" fontId="40" fillId="0" borderId="0" xfId="19" applyFont="1" applyBorder="1" applyAlignment="1">
      <alignment horizontal="center" vertical="center" wrapText="1"/>
    </xf>
    <xf numFmtId="0" fontId="32" fillId="0" borderId="26" xfId="0" applyFont="1" applyBorder="1" applyAlignment="1">
      <alignment horizontal="center" vertical="center"/>
    </xf>
    <xf numFmtId="43" fontId="37" fillId="2" borderId="26" xfId="18" applyFont="1" applyFill="1" applyBorder="1" applyAlignment="1">
      <alignment horizontal="center" vertical="center" wrapText="1"/>
    </xf>
    <xf numFmtId="0" fontId="27" fillId="8" borderId="0" xfId="19" applyFont="1" applyFill="1" applyBorder="1" applyAlignment="1">
      <alignment vertical="center"/>
    </xf>
    <xf numFmtId="0" fontId="29" fillId="12" borderId="26" xfId="0" applyFont="1" applyFill="1" applyBorder="1" applyAlignment="1" applyProtection="1">
      <alignment horizontal="center" vertical="center" wrapText="1"/>
      <protection locked="0"/>
    </xf>
    <xf numFmtId="43" fontId="29" fillId="12" borderId="26" xfId="18" applyFont="1" applyFill="1" applyBorder="1" applyAlignment="1" applyProtection="1">
      <alignment horizontal="center" vertical="center" wrapText="1"/>
      <protection locked="0"/>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43" fontId="33" fillId="0" borderId="26" xfId="18" applyFont="1" applyFill="1" applyBorder="1" applyAlignment="1">
      <alignment horizontal="center" vertical="center" wrapText="1"/>
    </xf>
    <xf numFmtId="0" fontId="39"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8"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9" fillId="0" borderId="26" xfId="19" applyFont="1" applyBorder="1" applyAlignment="1">
      <alignment horizontal="center" vertical="center" wrapText="1"/>
    </xf>
    <xf numFmtId="0" fontId="0" fillId="0" borderId="0" xfId="0"/>
    <xf numFmtId="0" fontId="41" fillId="0" borderId="26" xfId="16" applyFont="1" applyBorder="1" applyAlignment="1">
      <alignment horizontal="center" vertical="center" wrapText="1"/>
    </xf>
    <xf numFmtId="0" fontId="4" fillId="0" borderId="26" xfId="0" applyFont="1" applyBorder="1" applyAlignment="1">
      <alignment vertical="center" wrapText="1"/>
    </xf>
    <xf numFmtId="0" fontId="71" fillId="0" borderId="26" xfId="0" applyFont="1" applyFill="1" applyBorder="1" applyAlignment="1">
      <alignment horizontal="center" vertical="center" wrapText="1"/>
    </xf>
    <xf numFmtId="0" fontId="55" fillId="13" borderId="0" xfId="10" applyNumberFormat="1" applyFont="1" applyFill="1" applyAlignment="1">
      <alignment horizontal="center" vertical="center"/>
    </xf>
    <xf numFmtId="0" fontId="29" fillId="0" borderId="30" xfId="19" applyFont="1" applyFill="1" applyBorder="1" applyAlignment="1">
      <alignment horizontal="center" vertical="center" wrapText="1"/>
    </xf>
    <xf numFmtId="43" fontId="33" fillId="0" borderId="26" xfId="16" applyNumberFormat="1" applyFont="1" applyBorder="1" applyAlignment="1">
      <alignment horizontal="center" vertical="center" wrapText="1"/>
    </xf>
    <xf numFmtId="43" fontId="33" fillId="0" borderId="26" xfId="19" applyNumberFormat="1" applyFont="1" applyBorder="1" applyAlignment="1">
      <alignment horizontal="center" vertical="center" wrapText="1"/>
    </xf>
    <xf numFmtId="43" fontId="40" fillId="0" borderId="26" xfId="19" applyNumberFormat="1" applyFont="1" applyBorder="1" applyAlignment="1">
      <alignment horizontal="center" vertical="center" wrapText="1"/>
    </xf>
    <xf numFmtId="43" fontId="32" fillId="0" borderId="26" xfId="0" applyNumberFormat="1" applyFont="1" applyBorder="1" applyAlignment="1">
      <alignment horizontal="center" vertical="center"/>
    </xf>
    <xf numFmtId="43" fontId="32" fillId="0" borderId="26" xfId="18" applyNumberFormat="1" applyFont="1" applyBorder="1" applyAlignment="1">
      <alignment horizontal="center" vertical="center"/>
    </xf>
    <xf numFmtId="43" fontId="40" fillId="0" borderId="26" xfId="19"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6" applyNumberFormat="1" applyFont="1" applyFill="1" applyBorder="1" applyAlignment="1">
      <alignment horizontal="center" vertical="center" wrapText="1"/>
    </xf>
    <xf numFmtId="43" fontId="33" fillId="10" borderId="26" xfId="16" applyNumberFormat="1" applyFont="1" applyFill="1" applyBorder="1" applyAlignment="1">
      <alignment horizontal="right" vertical="top" wrapText="1"/>
    </xf>
    <xf numFmtId="43" fontId="33" fillId="10" borderId="26" xfId="16" applyNumberFormat="1" applyFont="1" applyFill="1" applyBorder="1" applyAlignment="1">
      <alignment horizontal="right" wrapText="1"/>
    </xf>
    <xf numFmtId="0" fontId="23" fillId="17" borderId="14" xfId="0" applyNumberFormat="1" applyFont="1" applyFill="1" applyBorder="1" applyAlignment="1">
      <alignment horizontal="center" vertical="center"/>
    </xf>
    <xf numFmtId="41" fontId="22" fillId="0" borderId="9" xfId="0" applyNumberFormat="1" applyFont="1" applyFill="1" applyBorder="1" applyAlignment="1">
      <alignment vertical="center"/>
    </xf>
    <xf numFmtId="0" fontId="22" fillId="5" borderId="33" xfId="0" applyNumberFormat="1" applyFont="1" applyFill="1" applyBorder="1" applyAlignment="1">
      <alignment horizontal="center" vertical="center"/>
    </xf>
    <xf numFmtId="41" fontId="22" fillId="5" borderId="12" xfId="0" applyNumberFormat="1" applyFont="1" applyFill="1" applyBorder="1" applyAlignment="1">
      <alignment vertical="center"/>
    </xf>
    <xf numFmtId="0" fontId="22" fillId="5" borderId="46" xfId="0" applyNumberFormat="1" applyFont="1" applyFill="1" applyBorder="1" applyAlignment="1">
      <alignment horizontal="center" vertical="center"/>
    </xf>
    <xf numFmtId="41" fontId="22" fillId="5" borderId="2" xfId="0" applyNumberFormat="1" applyFont="1" applyFill="1" applyBorder="1" applyAlignment="1">
      <alignment vertical="center"/>
    </xf>
    <xf numFmtId="0" fontId="27" fillId="9" borderId="0" xfId="19" applyFont="1" applyFill="1" applyBorder="1" applyAlignment="1" applyProtection="1">
      <alignment vertical="top"/>
      <protection locked="0"/>
    </xf>
    <xf numFmtId="0" fontId="21" fillId="2" borderId="0" xfId="0" applyFont="1" applyFill="1" applyBorder="1"/>
    <xf numFmtId="0" fontId="27" fillId="21" borderId="0" xfId="19" applyFont="1" applyFill="1" applyBorder="1" applyAlignment="1" applyProtection="1">
      <alignment vertical="top"/>
      <protection locked="0"/>
    </xf>
    <xf numFmtId="0" fontId="21" fillId="2" borderId="0" xfId="0" applyFont="1" applyFill="1" applyAlignment="1">
      <alignment horizontal="left"/>
    </xf>
    <xf numFmtId="0" fontId="25" fillId="2" borderId="0" xfId="19" applyFont="1" applyFill="1" applyBorder="1" applyAlignment="1">
      <alignment vertical="top"/>
    </xf>
    <xf numFmtId="43" fontId="0" fillId="2" borderId="0" xfId="18" applyFont="1" applyFill="1" applyBorder="1"/>
    <xf numFmtId="0" fontId="0" fillId="2" borderId="0" xfId="0" applyFill="1" applyBorder="1"/>
    <xf numFmtId="0" fontId="4" fillId="2" borderId="26" xfId="19" applyFont="1" applyFill="1" applyBorder="1" applyAlignment="1">
      <alignment horizontal="center" vertical="center" wrapText="1"/>
    </xf>
    <xf numFmtId="0" fontId="4" fillId="2" borderId="26" xfId="19" applyFont="1" applyFill="1" applyBorder="1" applyAlignment="1">
      <alignment horizontal="center" vertical="top" wrapText="1"/>
    </xf>
    <xf numFmtId="0" fontId="36" fillId="2" borderId="26" xfId="19" applyFont="1" applyFill="1" applyBorder="1" applyAlignment="1">
      <alignment horizontal="center" vertical="center" wrapText="1"/>
    </xf>
    <xf numFmtId="0" fontId="36" fillId="2" borderId="26" xfId="19" applyFont="1" applyFill="1" applyBorder="1" applyAlignment="1">
      <alignment horizontal="center" vertical="top" wrapText="1"/>
    </xf>
    <xf numFmtId="0" fontId="33" fillId="22" borderId="26" xfId="19" applyFont="1" applyFill="1" applyBorder="1" applyAlignment="1">
      <alignment horizontal="center" vertical="center" wrapText="1"/>
    </xf>
    <xf numFmtId="0" fontId="4" fillId="2" borderId="26" xfId="19" applyFont="1" applyFill="1" applyBorder="1" applyAlignment="1">
      <alignment horizontal="left" vertical="center" wrapText="1"/>
    </xf>
    <xf numFmtId="9" fontId="33" fillId="2" borderId="26" xfId="19" applyNumberFormat="1" applyFont="1" applyFill="1" applyBorder="1" applyAlignment="1">
      <alignment horizontal="center" vertical="center" wrapText="1"/>
    </xf>
    <xf numFmtId="10" fontId="33" fillId="2" borderId="26" xfId="19" applyNumberFormat="1" applyFont="1" applyFill="1" applyBorder="1" applyAlignment="1">
      <alignment horizontal="center" vertical="center" wrapText="1"/>
    </xf>
    <xf numFmtId="10" fontId="33" fillId="0" borderId="26" xfId="19" applyNumberFormat="1" applyFont="1" applyBorder="1" applyAlignment="1">
      <alignment horizontal="center" vertical="center" wrapText="1"/>
    </xf>
    <xf numFmtId="4" fontId="33" fillId="2" borderId="26" xfId="19" applyNumberFormat="1" applyFont="1" applyFill="1" applyBorder="1" applyAlignment="1">
      <alignment horizontal="center" vertical="center" wrapText="1"/>
    </xf>
    <xf numFmtId="0" fontId="26" fillId="10" borderId="26" xfId="19" applyFont="1" applyFill="1" applyBorder="1" applyAlignment="1">
      <alignment vertical="center" wrapText="1"/>
    </xf>
    <xf numFmtId="0" fontId="26" fillId="10" borderId="26" xfId="19" applyFont="1" applyFill="1" applyBorder="1" applyAlignment="1">
      <alignment horizontal="center" vertical="center" wrapText="1"/>
    </xf>
    <xf numFmtId="0" fontId="0" fillId="2" borderId="26" xfId="0" applyFont="1" applyFill="1" applyBorder="1" applyAlignment="1">
      <alignment horizontal="center" vertical="center" wrapText="1"/>
    </xf>
    <xf numFmtId="0" fontId="33" fillId="19" borderId="26" xfId="19" applyFont="1" applyFill="1" applyBorder="1" applyAlignment="1">
      <alignment horizontal="center" vertical="center" wrapText="1"/>
    </xf>
    <xf numFmtId="43" fontId="33" fillId="19" borderId="26" xfId="18" applyFont="1" applyFill="1" applyBorder="1" applyAlignment="1">
      <alignment horizontal="center" vertical="center" wrapText="1"/>
    </xf>
    <xf numFmtId="43" fontId="33" fillId="19" borderId="26" xfId="19" applyNumberFormat="1" applyFont="1" applyFill="1" applyBorder="1" applyAlignment="1">
      <alignment horizontal="center" vertical="center" wrapText="1"/>
    </xf>
    <xf numFmtId="0" fontId="32" fillId="19" borderId="26" xfId="0" applyFont="1" applyFill="1" applyBorder="1" applyAlignment="1">
      <alignment horizontal="center" vertical="center" wrapText="1"/>
    </xf>
    <xf numFmtId="0" fontId="8" fillId="0" borderId="26" xfId="0" applyFont="1" applyBorder="1" applyAlignment="1">
      <alignment vertical="center" wrapText="1"/>
    </xf>
    <xf numFmtId="0" fontId="72" fillId="2" borderId="26" xfId="19" applyFont="1" applyFill="1" applyBorder="1" applyAlignment="1">
      <alignment vertical="center" wrapText="1"/>
    </xf>
    <xf numFmtId="0" fontId="73" fillId="2" borderId="26" xfId="19" applyNumberFormat="1" applyFont="1" applyFill="1" applyBorder="1" applyAlignment="1">
      <alignment horizontal="center" vertical="center" wrapText="1"/>
    </xf>
    <xf numFmtId="9" fontId="33" fillId="2" borderId="26" xfId="17" applyFont="1" applyFill="1" applyBorder="1" applyAlignment="1">
      <alignment horizontal="center" vertical="center" wrapText="1"/>
    </xf>
    <xf numFmtId="0" fontId="73" fillId="2" borderId="26" xfId="19" applyFont="1" applyFill="1" applyBorder="1" applyAlignment="1">
      <alignment vertical="center" wrapText="1"/>
    </xf>
    <xf numFmtId="0" fontId="72" fillId="2" borderId="26" xfId="0" applyFont="1" applyFill="1" applyBorder="1" applyAlignment="1">
      <alignment vertical="center" wrapText="1"/>
    </xf>
    <xf numFmtId="0" fontId="33" fillId="23" borderId="26" xfId="19" applyFont="1" applyFill="1" applyBorder="1" applyAlignment="1">
      <alignment horizontal="center" vertical="center" wrapText="1"/>
    </xf>
    <xf numFmtId="9" fontId="33" fillId="23" borderId="26" xfId="19" applyNumberFormat="1" applyFont="1" applyFill="1" applyBorder="1" applyAlignment="1">
      <alignment horizontal="center" vertical="center" wrapText="1"/>
    </xf>
    <xf numFmtId="43" fontId="37" fillId="23" borderId="26" xfId="18" applyFont="1" applyFill="1" applyBorder="1" applyAlignment="1">
      <alignment horizontal="center" vertical="center" wrapText="1"/>
    </xf>
    <xf numFmtId="43" fontId="33" fillId="23" borderId="26" xfId="18" applyFont="1" applyFill="1" applyBorder="1" applyAlignment="1">
      <alignment horizontal="center" vertical="center" wrapText="1"/>
    </xf>
    <xf numFmtId="43" fontId="33" fillId="23" borderId="26" xfId="19" applyNumberFormat="1" applyFont="1" applyFill="1" applyBorder="1" applyAlignment="1">
      <alignment horizontal="center" vertical="center" wrapText="1"/>
    </xf>
    <xf numFmtId="9" fontId="33" fillId="24" borderId="26" xfId="19" applyNumberFormat="1" applyFont="1" applyFill="1" applyBorder="1" applyAlignment="1">
      <alignment horizontal="center" vertical="center" wrapText="1"/>
    </xf>
    <xf numFmtId="0" fontId="0" fillId="2" borderId="0" xfId="0" applyFill="1"/>
    <xf numFmtId="0" fontId="73" fillId="2" borderId="26" xfId="19" applyFont="1" applyFill="1" applyBorder="1" applyAlignment="1">
      <alignment horizontal="center" vertical="center" wrapText="1"/>
    </xf>
    <xf numFmtId="0" fontId="73" fillId="0" borderId="26" xfId="19" applyFont="1" applyBorder="1" applyAlignment="1">
      <alignment horizontal="center" vertical="center" wrapText="1"/>
    </xf>
    <xf numFmtId="43" fontId="74" fillId="2" borderId="26" xfId="18" applyFont="1" applyFill="1" applyBorder="1" applyAlignment="1">
      <alignment horizontal="center" vertical="center" wrapText="1"/>
    </xf>
    <xf numFmtId="0" fontId="33" fillId="0" borderId="26" xfId="19" applyFont="1" applyBorder="1" applyAlignment="1">
      <alignment vertical="center" wrapText="1"/>
    </xf>
    <xf numFmtId="43" fontId="33" fillId="2" borderId="26" xfId="18" applyFont="1" applyFill="1" applyBorder="1" applyAlignment="1">
      <alignment horizontal="right" vertical="center" wrapText="1"/>
    </xf>
    <xf numFmtId="0" fontId="40" fillId="0" borderId="26" xfId="19" applyFont="1" applyBorder="1" applyAlignment="1">
      <alignment vertical="center" wrapText="1"/>
    </xf>
    <xf numFmtId="0" fontId="40" fillId="0" borderId="26" xfId="19" applyFont="1" applyBorder="1" applyAlignment="1">
      <alignment vertical="top" wrapText="1"/>
    </xf>
    <xf numFmtId="0" fontId="40" fillId="24" borderId="26" xfId="19" applyFont="1" applyFill="1" applyBorder="1" applyAlignment="1">
      <alignment vertical="center" wrapText="1"/>
    </xf>
    <xf numFmtId="0" fontId="4" fillId="24" borderId="26" xfId="19" applyFont="1" applyFill="1" applyBorder="1" applyAlignment="1">
      <alignment horizontal="center" vertical="center" wrapText="1"/>
    </xf>
    <xf numFmtId="43" fontId="33" fillId="24" borderId="26" xfId="18" applyFont="1" applyFill="1" applyBorder="1" applyAlignment="1">
      <alignment horizontal="right" vertical="center" wrapText="1"/>
    </xf>
    <xf numFmtId="0" fontId="40" fillId="24" borderId="26" xfId="19" applyFont="1" applyFill="1" applyBorder="1" applyAlignment="1">
      <alignment vertical="top" wrapText="1"/>
    </xf>
    <xf numFmtId="0" fontId="32" fillId="24" borderId="26" xfId="0" applyFont="1" applyFill="1" applyBorder="1" applyAlignment="1">
      <alignment horizontal="center" vertical="center" wrapText="1"/>
    </xf>
    <xf numFmtId="0" fontId="4" fillId="28" borderId="26" xfId="19" applyFont="1" applyFill="1" applyBorder="1" applyAlignment="1">
      <alignment horizontal="center" vertical="top" wrapText="1"/>
    </xf>
    <xf numFmtId="10" fontId="32" fillId="0" borderId="26" xfId="0" applyNumberFormat="1" applyFont="1" applyBorder="1" applyAlignment="1">
      <alignment horizontal="center" vertical="center" wrapText="1"/>
    </xf>
    <xf numFmtId="0" fontId="77" fillId="0" borderId="26" xfId="0" applyFont="1" applyBorder="1" applyAlignment="1">
      <alignment vertical="center" wrapText="1"/>
    </xf>
    <xf numFmtId="0" fontId="33" fillId="2" borderId="26" xfId="19" applyFont="1" applyFill="1" applyBorder="1" applyAlignment="1">
      <alignment horizontal="left" vertical="center" wrapText="1"/>
    </xf>
    <xf numFmtId="0" fontId="33" fillId="0" borderId="26" xfId="19" applyFont="1" applyBorder="1" applyAlignment="1">
      <alignment horizontal="left" vertical="center" wrapText="1"/>
    </xf>
    <xf numFmtId="0" fontId="40" fillId="2" borderId="26" xfId="19" applyFont="1" applyFill="1" applyBorder="1" applyAlignment="1">
      <alignment vertical="top" wrapText="1"/>
    </xf>
    <xf numFmtId="0" fontId="32" fillId="2" borderId="26" xfId="0" applyFont="1" applyFill="1" applyBorder="1" applyAlignment="1">
      <alignment horizontal="center" vertical="top" wrapText="1"/>
    </xf>
    <xf numFmtId="9" fontId="0" fillId="0" borderId="26" xfId="0" applyNumberFormat="1" applyBorder="1"/>
    <xf numFmtId="4" fontId="0" fillId="0" borderId="26" xfId="0" applyNumberFormat="1" applyBorder="1"/>
    <xf numFmtId="0" fontId="23" fillId="13" borderId="47" xfId="0" applyFont="1" applyFill="1" applyBorder="1" applyAlignment="1">
      <alignment horizontal="center" vertical="center" wrapText="1"/>
    </xf>
    <xf numFmtId="0" fontId="22" fillId="5" borderId="26" xfId="0" applyNumberFormat="1" applyFont="1" applyFill="1" applyBorder="1" applyAlignment="1">
      <alignment horizontal="center" vertical="center"/>
    </xf>
    <xf numFmtId="0" fontId="0" fillId="2" borderId="26" xfId="0" applyFill="1" applyBorder="1"/>
    <xf numFmtId="0" fontId="0" fillId="2" borderId="26" xfId="0" applyFill="1" applyBorder="1" applyAlignment="1">
      <alignment horizontal="center" vertical="top"/>
    </xf>
    <xf numFmtId="173" fontId="0" fillId="2" borderId="26" xfId="0" applyNumberFormat="1" applyFill="1" applyBorder="1"/>
    <xf numFmtId="0" fontId="22" fillId="2" borderId="26" xfId="0" applyFont="1" applyFill="1" applyBorder="1" applyAlignment="1">
      <alignment vertical="center"/>
    </xf>
    <xf numFmtId="0" fontId="22" fillId="2" borderId="26" xfId="0" applyNumberFormat="1" applyFont="1" applyFill="1" applyBorder="1" applyAlignment="1">
      <alignment horizontal="center" vertical="center"/>
    </xf>
    <xf numFmtId="41" fontId="22" fillId="2" borderId="26" xfId="0" applyNumberFormat="1" applyFont="1" applyFill="1" applyBorder="1" applyAlignment="1">
      <alignment vertical="center"/>
    </xf>
    <xf numFmtId="0" fontId="0" fillId="2" borderId="26" xfId="0" applyFont="1" applyFill="1" applyBorder="1"/>
    <xf numFmtId="0" fontId="22" fillId="2" borderId="26" xfId="0" applyFont="1" applyFill="1" applyBorder="1" applyAlignment="1">
      <alignment horizontal="center" vertical="center"/>
    </xf>
    <xf numFmtId="0" fontId="50" fillId="17" borderId="26" xfId="0" applyFont="1" applyFill="1" applyBorder="1" applyAlignment="1">
      <alignment horizontal="center" vertical="center"/>
    </xf>
    <xf numFmtId="2" fontId="0" fillId="0" borderId="26" xfId="0" applyNumberFormat="1" applyBorder="1"/>
    <xf numFmtId="0" fontId="0" fillId="0" borderId="26" xfId="0" applyBorder="1"/>
    <xf numFmtId="3" fontId="0" fillId="0" borderId="26" xfId="0" applyNumberFormat="1" applyBorder="1"/>
    <xf numFmtId="4" fontId="0" fillId="2" borderId="26" xfId="0" applyNumberFormat="1" applyFill="1" applyBorder="1"/>
    <xf numFmtId="3" fontId="0" fillId="2" borderId="26" xfId="0" applyNumberFormat="1" applyFill="1" applyBorder="1"/>
    <xf numFmtId="43" fontId="0" fillId="2" borderId="26" xfId="12" applyFont="1" applyFill="1" applyBorder="1"/>
    <xf numFmtId="0" fontId="32" fillId="0" borderId="26" xfId="0" applyFont="1" applyBorder="1" applyAlignment="1">
      <alignment horizontal="left" vertical="top" wrapText="1"/>
    </xf>
    <xf numFmtId="0" fontId="22" fillId="2" borderId="0" xfId="0" applyFont="1" applyFill="1" applyBorder="1" applyAlignment="1">
      <alignment vertical="center"/>
    </xf>
    <xf numFmtId="0" fontId="22" fillId="2" borderId="0" xfId="0" applyNumberFormat="1" applyFont="1" applyFill="1" applyBorder="1" applyAlignment="1">
      <alignment horizontal="center" vertical="center"/>
    </xf>
    <xf numFmtId="41" fontId="22" fillId="2" borderId="0" xfId="0" applyNumberFormat="1" applyFont="1" applyFill="1" applyBorder="1" applyAlignment="1">
      <alignment vertical="center"/>
    </xf>
    <xf numFmtId="41" fontId="22" fillId="2" borderId="0" xfId="0" applyNumberFormat="1" applyFont="1" applyFill="1" applyBorder="1" applyAlignment="1">
      <alignment horizontal="center" vertical="center"/>
    </xf>
    <xf numFmtId="0" fontId="22" fillId="2" borderId="0" xfId="0" applyFont="1" applyFill="1" applyBorder="1" applyAlignment="1">
      <alignment horizontal="center" vertical="center"/>
    </xf>
    <xf numFmtId="0" fontId="22" fillId="5" borderId="0" xfId="0" applyNumberFormat="1" applyFont="1" applyFill="1" applyBorder="1" applyAlignment="1">
      <alignment horizontal="center" vertical="center"/>
    </xf>
    <xf numFmtId="0" fontId="77" fillId="0" borderId="26" xfId="0" applyFont="1" applyBorder="1" applyAlignment="1">
      <alignment vertical="center"/>
    </xf>
    <xf numFmtId="173" fontId="0" fillId="0" borderId="26" xfId="0" applyNumberFormat="1" applyBorder="1"/>
    <xf numFmtId="0" fontId="0" fillId="0" borderId="26" xfId="0" applyFont="1" applyBorder="1"/>
    <xf numFmtId="173" fontId="0" fillId="0" borderId="26" xfId="0" applyNumberFormat="1" applyFont="1" applyBorder="1"/>
    <xf numFmtId="0" fontId="77" fillId="0" borderId="2" xfId="0" applyFont="1" applyBorder="1" applyAlignment="1">
      <alignment vertical="center"/>
    </xf>
    <xf numFmtId="0" fontId="77" fillId="0" borderId="48" xfId="0" applyFont="1" applyBorder="1" applyAlignment="1">
      <alignment vertical="center"/>
    </xf>
    <xf numFmtId="41" fontId="22" fillId="2" borderId="23" xfId="0" applyNumberFormat="1" applyFont="1" applyFill="1" applyBorder="1" applyAlignment="1">
      <alignment horizontal="center" vertical="center"/>
    </xf>
    <xf numFmtId="0" fontId="50" fillId="17" borderId="23" xfId="0" applyFont="1" applyFill="1" applyBorder="1" applyAlignment="1">
      <alignment horizontal="center" vertical="center"/>
    </xf>
    <xf numFmtId="0" fontId="22" fillId="2" borderId="48" xfId="0" applyFont="1" applyFill="1" applyBorder="1" applyAlignment="1">
      <alignment horizontal="center" vertical="center"/>
    </xf>
    <xf numFmtId="174" fontId="0" fillId="2" borderId="26" xfId="0" applyNumberFormat="1" applyFont="1" applyFill="1" applyBorder="1"/>
    <xf numFmtId="174" fontId="0" fillId="2" borderId="35" xfId="0" applyNumberFormat="1" applyFont="1" applyFill="1" applyBorder="1"/>
    <xf numFmtId="0" fontId="0" fillId="2" borderId="30" xfId="0" applyFont="1" applyFill="1" applyBorder="1"/>
    <xf numFmtId="174" fontId="0" fillId="2" borderId="31" xfId="0" applyNumberFormat="1" applyFont="1" applyFill="1" applyBorder="1"/>
    <xf numFmtId="3" fontId="0" fillId="2" borderId="30" xfId="0" applyNumberFormat="1" applyFont="1" applyFill="1" applyBorder="1"/>
    <xf numFmtId="0" fontId="22" fillId="2" borderId="12" xfId="0" applyFont="1" applyFill="1" applyBorder="1"/>
    <xf numFmtId="174" fontId="22" fillId="2" borderId="13" xfId="0" applyNumberFormat="1" applyFont="1" applyFill="1" applyBorder="1" applyAlignment="1"/>
    <xf numFmtId="41" fontId="22" fillId="2" borderId="33" xfId="0" applyNumberFormat="1" applyFont="1" applyFill="1" applyBorder="1"/>
    <xf numFmtId="0" fontId="36" fillId="0" borderId="26" xfId="19" applyFont="1" applyBorder="1" applyAlignment="1">
      <alignment horizontal="left" vertical="top" wrapText="1"/>
    </xf>
    <xf numFmtId="0" fontId="23" fillId="13" borderId="32" xfId="0" applyFont="1" applyFill="1" applyBorder="1" applyAlignment="1">
      <alignment horizontal="center" vertical="center"/>
    </xf>
    <xf numFmtId="0" fontId="22" fillId="2" borderId="35"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2" xfId="0" applyFont="1" applyFill="1" applyBorder="1" applyAlignment="1">
      <alignment horizontal="center" vertical="center"/>
    </xf>
    <xf numFmtId="0" fontId="23" fillId="13" borderId="30" xfId="0" applyFont="1" applyFill="1" applyBorder="1" applyAlignment="1">
      <alignment horizontal="center" vertical="center" wrapText="1"/>
    </xf>
    <xf numFmtId="41" fontId="23" fillId="13" borderId="30" xfId="0" applyNumberFormat="1" applyFont="1" applyFill="1" applyBorder="1" applyAlignment="1">
      <alignment horizontal="center" vertical="center" wrapText="1"/>
    </xf>
    <xf numFmtId="0" fontId="23" fillId="19" borderId="26" xfId="0" applyFont="1" applyFill="1" applyBorder="1" applyAlignment="1">
      <alignment vertical="center"/>
    </xf>
    <xf numFmtId="9" fontId="26" fillId="2" borderId="26" xfId="19" applyNumberFormat="1" applyFont="1" applyFill="1" applyBorder="1" applyAlignment="1">
      <alignment horizontal="right" vertical="center" wrapText="1"/>
    </xf>
    <xf numFmtId="2" fontId="26" fillId="2" borderId="26" xfId="18" applyNumberFormat="1" applyFont="1" applyFill="1" applyBorder="1" applyAlignment="1">
      <alignment horizontal="right" vertical="center" wrapText="1"/>
    </xf>
    <xf numFmtId="0" fontId="26" fillId="2" borderId="26" xfId="19" applyFont="1" applyFill="1" applyBorder="1" applyAlignment="1">
      <alignment vertical="center" wrapText="1"/>
    </xf>
    <xf numFmtId="43" fontId="26" fillId="2" borderId="26" xfId="18" applyFont="1" applyFill="1" applyBorder="1" applyAlignment="1">
      <alignment horizontal="center" vertical="center" wrapText="1"/>
    </xf>
    <xf numFmtId="0" fontId="78" fillId="2" borderId="26" xfId="19" applyFont="1" applyFill="1" applyBorder="1" applyAlignment="1">
      <alignment horizontal="center" vertical="center" wrapText="1"/>
    </xf>
    <xf numFmtId="0" fontId="26" fillId="2" borderId="26" xfId="19" applyFont="1" applyFill="1" applyBorder="1" applyAlignment="1">
      <alignment horizontal="center" vertical="center" wrapText="1"/>
    </xf>
    <xf numFmtId="0" fontId="22" fillId="2" borderId="12" xfId="0" applyFont="1" applyFill="1" applyBorder="1" applyAlignment="1">
      <alignment vertical="center"/>
    </xf>
    <xf numFmtId="0" fontId="22" fillId="2" borderId="13" xfId="0" applyNumberFormat="1" applyFont="1" applyFill="1" applyBorder="1" applyAlignment="1">
      <alignment horizontal="center" vertical="center"/>
    </xf>
    <xf numFmtId="41" fontId="22" fillId="2" borderId="33" xfId="0" applyNumberFormat="1" applyFont="1" applyFill="1" applyBorder="1" applyAlignment="1">
      <alignment vertical="center"/>
    </xf>
    <xf numFmtId="0" fontId="22" fillId="5" borderId="26" xfId="0" applyFont="1" applyFill="1" applyBorder="1" applyAlignment="1">
      <alignment horizontal="center" vertical="center"/>
    </xf>
    <xf numFmtId="0" fontId="22" fillId="5" borderId="23" xfId="0" applyFont="1" applyFill="1" applyBorder="1" applyAlignment="1">
      <alignment horizontal="center" vertical="center"/>
    </xf>
    <xf numFmtId="0" fontId="22" fillId="5" borderId="26" xfId="0" applyFont="1" applyFill="1" applyBorder="1" applyAlignment="1">
      <alignment horizontal="center" vertical="center"/>
    </xf>
    <xf numFmtId="0" fontId="22" fillId="29" borderId="15" xfId="0" applyFont="1" applyFill="1" applyBorder="1" applyAlignment="1">
      <alignment horizontal="center" vertical="center"/>
    </xf>
    <xf numFmtId="9" fontId="0" fillId="0" borderId="26" xfId="0" applyNumberFormat="1" applyBorder="1" applyAlignment="1">
      <alignment horizontal="center" vertical="center"/>
    </xf>
    <xf numFmtId="0" fontId="38" fillId="2" borderId="26" xfId="0" applyFont="1" applyFill="1" applyBorder="1" applyAlignment="1">
      <alignment vertical="center" wrapText="1"/>
    </xf>
    <xf numFmtId="0" fontId="72" fillId="2" borderId="26" xfId="19" applyFont="1" applyFill="1" applyBorder="1" applyAlignment="1">
      <alignment horizontal="center" vertical="center" wrapText="1"/>
    </xf>
    <xf numFmtId="173" fontId="14" fillId="0" borderId="26" xfId="0" applyNumberFormat="1" applyFont="1" applyBorder="1"/>
    <xf numFmtId="9" fontId="0" fillId="0" borderId="26" xfId="0" applyNumberFormat="1" applyBorder="1" applyAlignment="1">
      <alignment vertical="center"/>
    </xf>
    <xf numFmtId="173" fontId="0" fillId="0" borderId="26" xfId="0" applyNumberFormat="1" applyBorder="1" applyAlignment="1">
      <alignment vertical="center"/>
    </xf>
    <xf numFmtId="2" fontId="0" fillId="0" borderId="26" xfId="0" applyNumberFormat="1" applyBorder="1" applyAlignment="1">
      <alignment vertical="center"/>
    </xf>
    <xf numFmtId="41" fontId="22" fillId="29" borderId="15" xfId="0" applyNumberFormat="1" applyFont="1" applyFill="1" applyBorder="1" applyAlignment="1">
      <alignment horizontal="center" vertical="center"/>
    </xf>
    <xf numFmtId="44" fontId="0" fillId="0" borderId="26" xfId="0" applyNumberFormat="1" applyBorder="1" applyAlignment="1">
      <alignment vertical="center"/>
    </xf>
    <xf numFmtId="0" fontId="22" fillId="29" borderId="14" xfId="0" applyFont="1" applyFill="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171" fontId="33" fillId="2" borderId="26" xfId="19" applyNumberFormat="1" applyFont="1" applyFill="1" applyBorder="1" applyAlignment="1">
      <alignment horizontal="center" vertical="center" wrapText="1"/>
    </xf>
    <xf numFmtId="10" fontId="33" fillId="0" borderId="26" xfId="17" applyNumberFormat="1" applyFont="1" applyBorder="1" applyAlignment="1">
      <alignment horizontal="center" vertical="center" wrapText="1"/>
    </xf>
    <xf numFmtId="173" fontId="0" fillId="19" borderId="26" xfId="0" applyNumberFormat="1" applyFill="1" applyBorder="1" applyAlignment="1">
      <alignment vertical="center"/>
    </xf>
    <xf numFmtId="4" fontId="0" fillId="19" borderId="26" xfId="0" applyNumberFormat="1" applyFill="1" applyBorder="1"/>
    <xf numFmtId="9" fontId="33" fillId="19" borderId="26" xfId="19" applyNumberFormat="1" applyFont="1" applyFill="1" applyBorder="1" applyAlignment="1">
      <alignment horizontal="center" vertical="center" wrapText="1"/>
    </xf>
    <xf numFmtId="43" fontId="33" fillId="19" borderId="26" xfId="18" applyFont="1" applyFill="1" applyBorder="1" applyAlignment="1">
      <alignment horizontal="right" vertical="center" wrapText="1"/>
    </xf>
    <xf numFmtId="43" fontId="74" fillId="19" borderId="26" xfId="18" applyFont="1" applyFill="1" applyBorder="1" applyAlignment="1">
      <alignment horizontal="center" vertical="center"/>
    </xf>
    <xf numFmtId="43" fontId="33" fillId="24" borderId="26" xfId="19" applyNumberFormat="1" applyFont="1" applyFill="1" applyBorder="1" applyAlignment="1">
      <alignment horizontal="center" vertical="center" wrapText="1"/>
    </xf>
    <xf numFmtId="9" fontId="33" fillId="0" borderId="26" xfId="19" applyNumberFormat="1" applyFont="1" applyFill="1" applyBorder="1" applyAlignment="1">
      <alignment horizontal="center" vertical="center" wrapText="1"/>
    </xf>
    <xf numFmtId="43" fontId="0" fillId="0" borderId="26" xfId="0" applyNumberFormat="1" applyBorder="1" applyAlignment="1">
      <alignment horizontal="left" vertical="center"/>
    </xf>
    <xf numFmtId="0" fontId="0" fillId="0" borderId="26" xfId="0" applyBorder="1" applyAlignment="1">
      <alignment horizontal="left" vertical="center"/>
    </xf>
    <xf numFmtId="0" fontId="22" fillId="5" borderId="26" xfId="0" applyFont="1" applyFill="1" applyBorder="1" applyAlignment="1">
      <alignment horizontal="center" vertical="center"/>
    </xf>
    <xf numFmtId="0" fontId="23" fillId="13" borderId="8" xfId="0" applyFont="1" applyFill="1" applyBorder="1" applyAlignment="1">
      <alignment horizontal="center" vertical="center"/>
    </xf>
    <xf numFmtId="41" fontId="23" fillId="13" borderId="8" xfId="0" applyNumberFormat="1" applyFont="1" applyFill="1" applyBorder="1" applyAlignment="1">
      <alignment horizontal="center" vertical="center"/>
    </xf>
    <xf numFmtId="41" fontId="22" fillId="5" borderId="26" xfId="0" applyNumberFormat="1" applyFont="1" applyFill="1" applyBorder="1" applyAlignment="1">
      <alignment vertical="center"/>
    </xf>
    <xf numFmtId="41" fontId="23" fillId="13" borderId="32" xfId="0" applyNumberFormat="1" applyFont="1" applyFill="1" applyBorder="1" applyAlignment="1">
      <alignment horizontal="center" vertical="center" wrapText="1"/>
    </xf>
    <xf numFmtId="0" fontId="23" fillId="2" borderId="26" xfId="0" applyFont="1" applyFill="1" applyBorder="1" applyAlignment="1">
      <alignment vertical="center"/>
    </xf>
    <xf numFmtId="0" fontId="23" fillId="2" borderId="26" xfId="0" applyFont="1" applyFill="1" applyBorder="1" applyAlignment="1">
      <alignment horizontal="center" vertical="center"/>
    </xf>
    <xf numFmtId="0" fontId="23" fillId="2" borderId="26" xfId="0" applyNumberFormat="1" applyFont="1" applyFill="1" applyBorder="1" applyAlignment="1">
      <alignment horizontal="center" vertical="center"/>
    </xf>
    <xf numFmtId="0" fontId="22" fillId="29" borderId="26" xfId="0" applyFont="1" applyFill="1" applyBorder="1" applyAlignment="1">
      <alignment vertical="center"/>
    </xf>
    <xf numFmtId="41" fontId="22" fillId="2" borderId="20" xfId="0" applyNumberFormat="1" applyFont="1" applyFill="1" applyBorder="1" applyAlignment="1">
      <alignment vertical="center"/>
    </xf>
    <xf numFmtId="41" fontId="22" fillId="2" borderId="1" xfId="0" applyNumberFormat="1" applyFont="1" applyFill="1" applyBorder="1" applyAlignment="1">
      <alignment horizontal="center" vertical="center"/>
    </xf>
    <xf numFmtId="0" fontId="50" fillId="17" borderId="4" xfId="0" applyFont="1" applyFill="1" applyBorder="1" applyAlignment="1">
      <alignment horizontal="center" vertical="center"/>
    </xf>
    <xf numFmtId="0" fontId="21" fillId="6" borderId="46" xfId="0" applyFont="1" applyFill="1" applyBorder="1" applyAlignment="1">
      <alignment vertical="center"/>
    </xf>
    <xf numFmtId="0" fontId="22" fillId="5" borderId="12" xfId="0" applyNumberFormat="1" applyFont="1" applyFill="1" applyBorder="1" applyAlignment="1">
      <alignment horizontal="center" vertical="center"/>
    </xf>
    <xf numFmtId="0" fontId="22" fillId="5" borderId="15" xfId="0" applyNumberFormat="1" applyFont="1" applyFill="1" applyBorder="1" applyAlignment="1">
      <alignment horizontal="center" vertical="center"/>
    </xf>
    <xf numFmtId="41" fontId="21" fillId="6" borderId="45" xfId="0" applyNumberFormat="1" applyFont="1" applyFill="1" applyBorder="1" applyAlignment="1">
      <alignment vertical="center"/>
    </xf>
    <xf numFmtId="41" fontId="21" fillId="6" borderId="45" xfId="0" applyNumberFormat="1" applyFont="1" applyFill="1" applyBorder="1" applyAlignment="1">
      <alignment horizontal="center" vertical="center"/>
    </xf>
    <xf numFmtId="0" fontId="22" fillId="6" borderId="48" xfId="0" applyFont="1" applyFill="1" applyBorder="1" applyAlignment="1">
      <alignment horizontal="center" vertical="center"/>
    </xf>
    <xf numFmtId="0" fontId="21" fillId="6" borderId="26" xfId="0" applyFont="1" applyFill="1" applyBorder="1" applyAlignment="1">
      <alignment vertical="center"/>
    </xf>
    <xf numFmtId="41" fontId="21" fillId="6" borderId="26" xfId="0" applyNumberFormat="1" applyFont="1" applyFill="1" applyBorder="1" applyAlignment="1">
      <alignment vertical="center"/>
    </xf>
    <xf numFmtId="41" fontId="21" fillId="6" borderId="26" xfId="0" applyNumberFormat="1" applyFont="1" applyFill="1" applyBorder="1" applyAlignment="1">
      <alignment horizontal="center" vertical="center"/>
    </xf>
    <xf numFmtId="0" fontId="22" fillId="6" borderId="26"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33" xfId="0" applyNumberFormat="1" applyFont="1" applyFill="1" applyBorder="1" applyAlignment="1">
      <alignment horizontal="center" vertical="center"/>
    </xf>
    <xf numFmtId="0" fontId="81" fillId="2" borderId="26" xfId="19" applyFont="1" applyFill="1" applyBorder="1" applyAlignment="1">
      <alignment horizontal="center" vertical="top" wrapText="1"/>
    </xf>
    <xf numFmtId="0" fontId="33" fillId="2" borderId="26" xfId="19" applyFont="1" applyFill="1" applyBorder="1" applyAlignment="1">
      <alignment horizontal="center" vertical="top" wrapText="1"/>
    </xf>
    <xf numFmtId="0" fontId="77" fillId="0" borderId="26" xfId="0" applyFont="1" applyBorder="1" applyAlignment="1">
      <alignment horizontal="center" vertical="center" wrapText="1"/>
    </xf>
    <xf numFmtId="41" fontId="22" fillId="0" borderId="15" xfId="0" applyNumberFormat="1" applyFont="1" applyFill="1" applyBorder="1" applyAlignment="1">
      <alignment horizontal="center" vertical="center"/>
    </xf>
    <xf numFmtId="0" fontId="22" fillId="0" borderId="15" xfId="0" applyFont="1" applyFill="1" applyBorder="1" applyAlignment="1">
      <alignment horizontal="center" vertical="center"/>
    </xf>
    <xf numFmtId="0" fontId="22" fillId="0" borderId="12" xfId="0" applyFont="1" applyFill="1" applyBorder="1" applyAlignment="1">
      <alignment vertical="center"/>
    </xf>
    <xf numFmtId="0" fontId="22" fillId="0" borderId="13" xfId="0" applyNumberFormat="1" applyFont="1" applyFill="1" applyBorder="1" applyAlignment="1">
      <alignment horizontal="center" vertical="center"/>
    </xf>
    <xf numFmtId="41" fontId="22" fillId="0" borderId="33" xfId="0" applyNumberFormat="1" applyFont="1" applyFill="1" applyBorder="1" applyAlignment="1">
      <alignment vertical="center"/>
    </xf>
    <xf numFmtId="41" fontId="22" fillId="0" borderId="12" xfId="0" applyNumberFormat="1" applyFont="1" applyFill="1" applyBorder="1" applyAlignment="1">
      <alignment vertical="center"/>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65" fillId="0" borderId="45" xfId="0" applyFont="1" applyBorder="1" applyAlignment="1">
      <alignment horizontal="center" vertical="center"/>
    </xf>
    <xf numFmtId="0" fontId="65" fillId="0" borderId="45" xfId="0" applyFont="1" applyFill="1" applyBorder="1" applyAlignment="1">
      <alignment horizontal="center" vertical="center"/>
    </xf>
    <xf numFmtId="0" fontId="22" fillId="5" borderId="26" xfId="0" applyFont="1" applyFill="1" applyBorder="1" applyAlignment="1">
      <alignment horizontal="center" vertical="center"/>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68" fillId="16" borderId="30" xfId="0" applyFont="1" applyFill="1" applyBorder="1" applyAlignment="1" applyProtection="1">
      <alignment horizontal="center" vertical="center" wrapText="1"/>
      <protection locked="0"/>
    </xf>
    <xf numFmtId="0" fontId="68" fillId="16" borderId="28" xfId="0" applyFont="1" applyFill="1" applyBorder="1" applyAlignment="1" applyProtection="1">
      <alignment horizontal="center" vertical="center" wrapText="1"/>
      <protection locked="0"/>
    </xf>
    <xf numFmtId="0" fontId="68" fillId="16" borderId="27" xfId="0" applyFont="1" applyFill="1" applyBorder="1" applyAlignment="1" applyProtection="1">
      <alignment horizontal="center" vertical="center" wrapText="1"/>
      <protection locked="0"/>
    </xf>
    <xf numFmtId="0" fontId="27" fillId="11" borderId="36" xfId="0" applyFont="1" applyFill="1" applyBorder="1" applyAlignment="1">
      <alignment horizontal="center" vertical="center" wrapText="1"/>
    </xf>
    <xf numFmtId="0" fontId="27" fillId="11" borderId="35" xfId="0" applyFont="1" applyFill="1" applyBorder="1" applyAlignment="1">
      <alignment horizontal="center" vertical="center" wrapText="1"/>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1" xfId="0" applyFont="1" applyFill="1" applyBorder="1" applyAlignment="1" applyProtection="1">
      <alignment horizontal="center" vertical="center" wrapText="1"/>
      <protection locked="0"/>
    </xf>
    <xf numFmtId="0" fontId="27" fillId="12" borderId="42" xfId="0" applyFont="1" applyFill="1" applyBorder="1" applyAlignment="1" applyProtection="1">
      <alignment horizontal="center" vertical="center" wrapText="1"/>
      <protection locked="0"/>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7" fillId="11"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3" xfId="16" applyFont="1" applyBorder="1" applyAlignment="1">
      <alignment horizontal="center" vertical="center" wrapText="1"/>
    </xf>
    <xf numFmtId="0" fontId="29" fillId="0" borderId="42" xfId="16" applyFont="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27" fillId="11" borderId="26" xfId="0" applyFont="1" applyFill="1" applyBorder="1" applyAlignment="1">
      <alignment horizontal="center" vertical="center" wrapText="1"/>
    </xf>
    <xf numFmtId="0" fontId="27" fillId="12" borderId="26" xfId="0" applyFont="1" applyFill="1" applyBorder="1" applyAlignment="1" applyProtection="1">
      <alignment horizontal="center" vertical="center" wrapText="1"/>
      <protection locked="0"/>
    </xf>
    <xf numFmtId="0" fontId="27" fillId="9" borderId="13" xfId="19" applyFont="1" applyFill="1" applyBorder="1" applyAlignment="1" applyProtection="1">
      <alignment horizontal="left" vertical="center" wrapText="1"/>
      <protection locked="0"/>
    </xf>
    <xf numFmtId="0" fontId="81" fillId="2" borderId="30" xfId="19" applyFont="1" applyFill="1" applyBorder="1" applyAlignment="1">
      <alignment horizontal="center" vertical="center" wrapText="1"/>
    </xf>
    <xf numFmtId="0" fontId="81" fillId="2" borderId="27" xfId="19" applyFont="1" applyFill="1" applyBorder="1" applyAlignment="1">
      <alignment horizontal="center" vertical="center" wrapText="1"/>
    </xf>
    <xf numFmtId="0" fontId="81" fillId="2" borderId="30" xfId="19" applyFont="1" applyFill="1" applyBorder="1" applyAlignment="1">
      <alignment horizontal="center" vertical="top" wrapText="1"/>
    </xf>
    <xf numFmtId="0" fontId="81" fillId="2" borderId="27" xfId="19" applyFont="1" applyFill="1" applyBorder="1" applyAlignment="1">
      <alignment horizontal="center" vertical="top" wrapText="1"/>
    </xf>
    <xf numFmtId="0" fontId="29" fillId="26" borderId="26" xfId="19" applyFont="1" applyFill="1" applyBorder="1" applyAlignment="1">
      <alignment horizontal="center" vertical="center" wrapText="1"/>
    </xf>
    <xf numFmtId="0" fontId="4" fillId="2" borderId="30" xfId="19" applyFont="1" applyFill="1" applyBorder="1" applyAlignment="1">
      <alignment horizontal="center" vertical="center" wrapText="1"/>
    </xf>
    <xf numFmtId="0" fontId="4" fillId="2" borderId="27"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5" xfId="19" applyFont="1" applyFill="1" applyBorder="1" applyAlignment="1">
      <alignment horizontal="center" vertical="center" wrapText="1"/>
    </xf>
    <xf numFmtId="0" fontId="72" fillId="2" borderId="26" xfId="0" applyFont="1" applyFill="1" applyBorder="1" applyAlignment="1">
      <alignment vertical="center" wrapText="1"/>
    </xf>
    <xf numFmtId="0" fontId="72" fillId="2" borderId="26" xfId="19" applyFont="1" applyFill="1" applyBorder="1" applyAlignment="1">
      <alignment horizontal="center" vertical="center" wrapText="1"/>
    </xf>
    <xf numFmtId="0" fontId="8" fillId="0" borderId="26" xfId="0" applyFont="1" applyBorder="1" applyAlignment="1">
      <alignment horizontal="center" vertical="center" wrapText="1"/>
    </xf>
    <xf numFmtId="0" fontId="29" fillId="27" borderId="26" xfId="19" applyFont="1" applyFill="1" applyBorder="1" applyAlignment="1">
      <alignment horizontal="center" vertical="center" wrapText="1"/>
    </xf>
    <xf numFmtId="0" fontId="29" fillId="25" borderId="26" xfId="19" applyFont="1" applyFill="1" applyBorder="1" applyAlignment="1">
      <alignment horizontal="center" vertical="center" wrapText="1"/>
    </xf>
    <xf numFmtId="0" fontId="29" fillId="28" borderId="26" xfId="19" applyFont="1" applyFill="1" applyBorder="1" applyAlignment="1">
      <alignment horizontal="center" vertical="center" wrapText="1"/>
    </xf>
    <xf numFmtId="0" fontId="32" fillId="0" borderId="26" xfId="0" applyFont="1" applyBorder="1" applyAlignment="1">
      <alignment horizontal="left" vertical="center" wrapText="1"/>
    </xf>
    <xf numFmtId="0" fontId="8" fillId="2" borderId="26" xfId="0" applyFont="1" applyFill="1" applyBorder="1" applyAlignment="1">
      <alignment horizontal="center" vertical="center" wrapText="1"/>
    </xf>
    <xf numFmtId="0" fontId="4" fillId="2" borderId="28" xfId="19"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29" fillId="11" borderId="35" xfId="0" applyFont="1" applyFill="1" applyBorder="1" applyAlignment="1">
      <alignment horizontal="center" vertical="center" wrapText="1"/>
    </xf>
    <xf numFmtId="0" fontId="29" fillId="12" borderId="29" xfId="0" applyFont="1" applyFill="1" applyBorder="1" applyAlignment="1" applyProtection="1">
      <alignment horizontal="center" vertical="center" wrapText="1"/>
      <protection locked="0"/>
    </xf>
    <xf numFmtId="0" fontId="29" fillId="12" borderId="31" xfId="0" applyFont="1" applyFill="1" applyBorder="1" applyAlignment="1" applyProtection="1">
      <alignment horizontal="center" vertical="center" wrapText="1"/>
      <protection locked="0"/>
    </xf>
    <xf numFmtId="0" fontId="29" fillId="12" borderId="41" xfId="0" applyFont="1" applyFill="1" applyBorder="1" applyAlignment="1" applyProtection="1">
      <alignment horizontal="center" vertical="center" wrapText="1"/>
      <protection locked="0"/>
    </xf>
    <xf numFmtId="0" fontId="29" fillId="12" borderId="42" xfId="0" applyFont="1" applyFill="1" applyBorder="1" applyAlignment="1" applyProtection="1">
      <alignment horizontal="center" vertical="center" wrapText="1"/>
      <protection locked="0"/>
    </xf>
    <xf numFmtId="0" fontId="29" fillId="11" borderId="16" xfId="0" applyFont="1" applyFill="1" applyBorder="1" applyAlignment="1">
      <alignment horizontal="center" vertical="center" wrapText="1"/>
    </xf>
    <xf numFmtId="0" fontId="42" fillId="0" borderId="26" xfId="0" applyFont="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27" fillId="21" borderId="0" xfId="19" applyFont="1" applyFill="1" applyBorder="1" applyAlignment="1" applyProtection="1">
      <alignment horizontal="left" vertical="top" wrapText="1"/>
      <protection locked="0"/>
    </xf>
    <xf numFmtId="0" fontId="29" fillId="0" borderId="27" xfId="19"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63" fillId="0" borderId="0" xfId="19" applyFont="1" applyAlignment="1">
      <alignment horizontal="left" vertical="center" wrapText="1"/>
    </xf>
    <xf numFmtId="0" fontId="27" fillId="8" borderId="13" xfId="19" applyFont="1" applyFill="1" applyBorder="1" applyAlignment="1">
      <alignment horizontal="left" vertical="top"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29" fillId="10" borderId="36"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5"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34" fillId="10" borderId="36" xfId="19" applyFont="1" applyFill="1" applyBorder="1" applyAlignment="1">
      <alignment horizontal="center" vertical="center"/>
    </xf>
    <xf numFmtId="0" fontId="34" fillId="10" borderId="16" xfId="19" applyFont="1" applyFill="1" applyBorder="1" applyAlignment="1">
      <alignment horizontal="center" vertical="center"/>
    </xf>
    <xf numFmtId="0" fontId="34" fillId="10" borderId="35" xfId="19" applyFont="1" applyFill="1" applyBorder="1" applyAlignment="1">
      <alignment horizontal="center" vertical="center"/>
    </xf>
    <xf numFmtId="0" fontId="70" fillId="0" borderId="26" xfId="19" applyFont="1" applyBorder="1" applyAlignment="1">
      <alignment horizontal="center" vertical="center" wrapText="1"/>
    </xf>
    <xf numFmtId="0" fontId="69" fillId="0" borderId="26" xfId="19" applyFont="1" applyBorder="1" applyAlignment="1">
      <alignment horizontal="center" vertical="center" wrapText="1"/>
    </xf>
    <xf numFmtId="0" fontId="67" fillId="0" borderId="26" xfId="19" applyFont="1" applyBorder="1" applyAlignment="1">
      <alignment horizontal="center" vertical="center" wrapText="1"/>
    </xf>
    <xf numFmtId="0" fontId="71" fillId="0" borderId="26" xfId="0" applyFont="1" applyFill="1" applyBorder="1" applyAlignment="1">
      <alignment horizontal="center" vertical="center" wrapText="1"/>
    </xf>
    <xf numFmtId="0" fontId="64"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29" fillId="0" borderId="26" xfId="16"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4">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resumen'!$C$36</c:f>
              <c:strCache>
                <c:ptCount val="1"/>
                <c:pt idx="0">
                  <c:v>Cantidad</c:v>
                </c:pt>
              </c:strCache>
            </c:strRef>
          </c:tx>
          <c:invertIfNegative val="0"/>
          <c:cat>
            <c:strRef>
              <c:f>'Cuadro resumen'!$B$37:$B$53</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resumen'!$C$37:$C$53</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37</c:v>
                </c:pt>
                <c:pt idx="15">
                  <c:v>0</c:v>
                </c:pt>
                <c:pt idx="16">
                  <c:v>0</c:v>
                </c:pt>
              </c:numCache>
            </c:numRef>
          </c:val>
        </c:ser>
        <c:dLbls>
          <c:showLegendKey val="0"/>
          <c:showVal val="0"/>
          <c:showCatName val="0"/>
          <c:showSerName val="0"/>
          <c:showPercent val="0"/>
          <c:showBubbleSize val="0"/>
        </c:dLbls>
        <c:gapWidth val="150"/>
        <c:shape val="box"/>
        <c:axId val="76159232"/>
        <c:axId val="76165120"/>
        <c:axId val="0"/>
      </c:bar3DChart>
      <c:catAx>
        <c:axId val="76159232"/>
        <c:scaling>
          <c:orientation val="minMax"/>
        </c:scaling>
        <c:delete val="0"/>
        <c:axPos val="b"/>
        <c:numFmt formatCode="General" sourceLinked="0"/>
        <c:majorTickMark val="none"/>
        <c:minorTickMark val="none"/>
        <c:tickLblPos val="nextTo"/>
        <c:crossAx val="76165120"/>
        <c:crosses val="autoZero"/>
        <c:auto val="1"/>
        <c:lblAlgn val="ctr"/>
        <c:lblOffset val="100"/>
        <c:noMultiLvlLbl val="0"/>
      </c:catAx>
      <c:valAx>
        <c:axId val="76165120"/>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76159232"/>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resumen'!$C$65</c:f>
              <c:strCache>
                <c:ptCount val="1"/>
                <c:pt idx="0">
                  <c:v>Cantidad</c:v>
                </c:pt>
              </c:strCache>
            </c:strRef>
          </c:tx>
          <c:invertIfNegative val="0"/>
          <c:cat>
            <c:strRef>
              <c:f>'Cuadro resumen'!$B$66:$B$75</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resumen'!$C$66:$C$75</c:f>
              <c:numCache>
                <c:formatCode>_ * #,##0_ ;_ * \-#,##0_ ;_ * "-"??_ ;_ @_ </c:formatCode>
                <c:ptCount val="10"/>
                <c:pt idx="0">
                  <c:v>0</c:v>
                </c:pt>
                <c:pt idx="1">
                  <c:v>14</c:v>
                </c:pt>
                <c:pt idx="2">
                  <c:v>0</c:v>
                </c:pt>
                <c:pt idx="3">
                  <c:v>0</c:v>
                </c:pt>
                <c:pt idx="4">
                  <c:v>7</c:v>
                </c:pt>
                <c:pt idx="5">
                  <c:v>0</c:v>
                </c:pt>
                <c:pt idx="6">
                  <c:v>2</c:v>
                </c:pt>
                <c:pt idx="7">
                  <c:v>0</c:v>
                </c:pt>
                <c:pt idx="8">
                  <c:v>0</c:v>
                </c:pt>
                <c:pt idx="9">
                  <c:v>0</c:v>
                </c:pt>
              </c:numCache>
            </c:numRef>
          </c:val>
        </c:ser>
        <c:dLbls>
          <c:showLegendKey val="0"/>
          <c:showVal val="0"/>
          <c:showCatName val="0"/>
          <c:showSerName val="0"/>
          <c:showPercent val="0"/>
          <c:showBubbleSize val="0"/>
        </c:dLbls>
        <c:gapWidth val="150"/>
        <c:shape val="box"/>
        <c:axId val="76212096"/>
        <c:axId val="76213632"/>
        <c:axId val="0"/>
      </c:bar3DChart>
      <c:catAx>
        <c:axId val="76212096"/>
        <c:scaling>
          <c:orientation val="minMax"/>
        </c:scaling>
        <c:delete val="0"/>
        <c:axPos val="b"/>
        <c:numFmt formatCode="General" sourceLinked="0"/>
        <c:majorTickMark val="none"/>
        <c:minorTickMark val="none"/>
        <c:tickLblPos val="nextTo"/>
        <c:crossAx val="76213632"/>
        <c:crosses val="autoZero"/>
        <c:auto val="1"/>
        <c:lblAlgn val="ctr"/>
        <c:lblOffset val="100"/>
        <c:noMultiLvlLbl val="0"/>
      </c:catAx>
      <c:valAx>
        <c:axId val="76213632"/>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76212096"/>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247"/>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resumen'!$C$82</c:f>
              <c:strCache>
                <c:ptCount val="1"/>
                <c:pt idx="0">
                  <c:v>Cantidad</c:v>
                </c:pt>
              </c:strCache>
            </c:strRef>
          </c:tx>
          <c:invertIfNegative val="0"/>
          <c:cat>
            <c:strRef>
              <c:f>'Cuadro resumen'!$B$83:$B$99</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resumen'!$C$83:$C$99</c:f>
              <c:numCache>
                <c:formatCode>_ * #,##0_ ;_ * \-#,##0_ ;_ * "-"??_ ;_ @_ </c:formatCode>
                <c:ptCount val="17"/>
                <c:pt idx="0">
                  <c:v>7</c:v>
                </c:pt>
                <c:pt idx="1">
                  <c:v>0</c:v>
                </c:pt>
                <c:pt idx="2">
                  <c:v>0</c:v>
                </c:pt>
                <c:pt idx="3">
                  <c:v>26</c:v>
                </c:pt>
                <c:pt idx="4">
                  <c:v>0</c:v>
                </c:pt>
                <c:pt idx="5">
                  <c:v>0</c:v>
                </c:pt>
                <c:pt idx="6">
                  <c:v>4</c:v>
                </c:pt>
                <c:pt idx="7">
                  <c:v>5</c:v>
                </c:pt>
                <c:pt idx="8">
                  <c:v>2</c:v>
                </c:pt>
                <c:pt idx="9">
                  <c:v>2</c:v>
                </c:pt>
                <c:pt idx="10">
                  <c:v>0</c:v>
                </c:pt>
                <c:pt idx="11">
                  <c:v>0</c:v>
                </c:pt>
                <c:pt idx="12">
                  <c:v>4</c:v>
                </c:pt>
                <c:pt idx="13">
                  <c:v>0</c:v>
                </c:pt>
                <c:pt idx="14">
                  <c:v>0</c:v>
                </c:pt>
                <c:pt idx="15">
                  <c:v>19</c:v>
                </c:pt>
                <c:pt idx="16">
                  <c:v>400</c:v>
                </c:pt>
              </c:numCache>
            </c:numRef>
          </c:val>
        </c:ser>
        <c:dLbls>
          <c:showLegendKey val="0"/>
          <c:showVal val="0"/>
          <c:showCatName val="0"/>
          <c:showSerName val="0"/>
          <c:showPercent val="0"/>
          <c:showBubbleSize val="0"/>
        </c:dLbls>
        <c:gapWidth val="150"/>
        <c:shape val="box"/>
        <c:axId val="86214144"/>
        <c:axId val="86215680"/>
        <c:axId val="0"/>
      </c:bar3DChart>
      <c:catAx>
        <c:axId val="86214144"/>
        <c:scaling>
          <c:orientation val="minMax"/>
        </c:scaling>
        <c:delete val="0"/>
        <c:axPos val="b"/>
        <c:numFmt formatCode="General" sourceLinked="0"/>
        <c:majorTickMark val="none"/>
        <c:minorTickMark val="none"/>
        <c:tickLblPos val="nextTo"/>
        <c:crossAx val="86215680"/>
        <c:crosses val="autoZero"/>
        <c:auto val="1"/>
        <c:lblAlgn val="ctr"/>
        <c:lblOffset val="100"/>
        <c:noMultiLvlLbl val="0"/>
      </c:catAx>
      <c:valAx>
        <c:axId val="86215680"/>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86214144"/>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36</xdr:row>
      <xdr:rowOff>157383</xdr:rowOff>
    </xdr:from>
    <xdr:to>
      <xdr:col>8</xdr:col>
      <xdr:colOff>342313</xdr:colOff>
      <xdr:row>49</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62</xdr:row>
      <xdr:rowOff>140970</xdr:rowOff>
    </xdr:from>
    <xdr:to>
      <xdr:col>9</xdr:col>
      <xdr:colOff>0</xdr:colOff>
      <xdr:row>76</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81</xdr:row>
      <xdr:rowOff>3810</xdr:rowOff>
    </xdr:from>
    <xdr:to>
      <xdr:col>9</xdr:col>
      <xdr:colOff>612140</xdr:colOff>
      <xdr:row>95</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1254447</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6197</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23</xdr:col>
      <xdr:colOff>152400</xdr:colOff>
      <xdr:row>0</xdr:row>
      <xdr:rowOff>0</xdr:rowOff>
    </xdr:from>
    <xdr:to>
      <xdr:col>23</xdr:col>
      <xdr:colOff>2131700</xdr:colOff>
      <xdr:row>9</xdr:row>
      <xdr:rowOff>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39</xdr:col>
      <xdr:colOff>434340</xdr:colOff>
      <xdr:row>3</xdr:row>
      <xdr:rowOff>83820</xdr:rowOff>
    </xdr:from>
    <xdr:to>
      <xdr:col>40</xdr:col>
      <xdr:colOff>1215395</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763308</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224297</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534942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973592</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11</xdr:col>
      <xdr:colOff>4558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a%2011%20d%202014-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ME%202015%20psico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CME%202015%20VOAE%2011%20Septiembre%2020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oae%202014/rip/poa%202014/Formato%20CME%202014-final%20administracion%20gener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OA%20%20DEPORTE%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sheetName val="Vinculación Univ. Sociedad"/>
      <sheetName val="Docencia y Profesorado Universi"/>
      <sheetName val="Graduados"/>
      <sheetName val="Gestión del Conocimiento"/>
      <sheetName val="Estudiantes"/>
      <sheetName val="Gestion Administrativa"/>
      <sheetName val="Gestion Academica"/>
      <sheetName val="Gobernabilidad"/>
      <sheetName val="NIVEL DE ES Y  SISTEMA NACIONAL"/>
      <sheetName val="Lo Esencial"/>
    </sheetNames>
    <sheetDataSet>
      <sheetData sheetId="0" refreshError="1"/>
      <sheetData sheetId="1" refreshError="1"/>
      <sheetData sheetId="2" refreshError="1">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1-01-09-00-00</v>
          </cell>
          <cell r="C36" t="str">
            <v>OTROS SERVICIOS PERSONALES. (11900-00)</v>
          </cell>
        </row>
        <row r="37">
          <cell r="B37" t="str">
            <v>1-01-09-09-00</v>
          </cell>
          <cell r="C37" t="str">
            <v>OTROS SERVICIOS PERSONALES.</v>
          </cell>
        </row>
        <row r="38">
          <cell r="B38" t="str">
            <v>1-02-00-00-00</v>
          </cell>
          <cell r="C38" t="str">
            <v>PERSONAL NO PERMANENTE (12000-00)</v>
          </cell>
        </row>
        <row r="39">
          <cell r="B39" t="str">
            <v>1-02-01-00-00</v>
          </cell>
          <cell r="C39" t="str">
            <v>SUELDOS BASICOS</v>
          </cell>
        </row>
        <row r="40">
          <cell r="B40" t="str">
            <v>1-02-02-00-00</v>
          </cell>
          <cell r="C40" t="str">
            <v>JORNALES (12200-00)</v>
          </cell>
        </row>
        <row r="41">
          <cell r="B41" t="str">
            <v>1-02-02-01-00</v>
          </cell>
          <cell r="C41" t="str">
            <v>JORNALES</v>
          </cell>
        </row>
        <row r="42">
          <cell r="B42" t="str">
            <v>1-02-03-00-00</v>
          </cell>
          <cell r="C42" t="str">
            <v>ADICIONES</v>
          </cell>
        </row>
        <row r="43">
          <cell r="B43" t="str">
            <v>1-02-04-00-00</v>
          </cell>
          <cell r="C43" t="str">
            <v>AGUINALDO Y DECIMOCUARTO MES (12400-00)</v>
          </cell>
        </row>
        <row r="44">
          <cell r="B44" t="str">
            <v>1-02-04-01-00</v>
          </cell>
          <cell r="C44" t="str">
            <v>DECIMO TERCER MES</v>
          </cell>
        </row>
        <row r="45">
          <cell r="B45" t="str">
            <v>1-02-04-02-00</v>
          </cell>
          <cell r="C45" t="str">
            <v>DECIMOCUARTO MES</v>
          </cell>
        </row>
        <row r="46">
          <cell r="B46" t="str">
            <v>1-02-05-00-00</v>
          </cell>
          <cell r="C46" t="str">
            <v>CONTRIBUCIONES PATRONAL. (12500-00)</v>
          </cell>
        </row>
        <row r="47">
          <cell r="B47" t="str">
            <v>1-02-05-01-00</v>
          </cell>
          <cell r="C47" t="str">
            <v>JUBILACIONES</v>
          </cell>
        </row>
        <row r="48">
          <cell r="B48" t="str">
            <v>1-02-05-02-00</v>
          </cell>
          <cell r="C48" t="str">
            <v>CONTRIBUCIONES AL INSTITUTO NACIONAL DE PREVISION DEL MAGISTERIO</v>
          </cell>
        </row>
        <row r="49">
          <cell r="B49" t="str">
            <v>1-02-05-03-00</v>
          </cell>
          <cell r="C49" t="str">
            <v>CONTRIBUCIONES AL INSTITUTO DE PREVISION MILITAR</v>
          </cell>
        </row>
        <row r="50">
          <cell r="B50" t="str">
            <v>1-02-05-04-00</v>
          </cell>
          <cell r="C50" t="str">
            <v>CONTRIBUCIONES AL INSTITUTO DE PREVISION SOCIAL DE LOS EMPLEADOS</v>
          </cell>
        </row>
        <row r="51">
          <cell r="B51" t="str">
            <v>1-02-05-05-00</v>
          </cell>
          <cell r="C51" t="str">
            <v>CONTRIBUCION PARA SEGURO SOCIAL</v>
          </cell>
        </row>
        <row r="52">
          <cell r="B52" t="str">
            <v>1-02-05-06-00</v>
          </cell>
          <cell r="C52" t="str">
            <v>CONTRIBUCIONES AL INSTITUTO NACIONAL DEL FORMACION PROFESIONAL</v>
          </cell>
        </row>
        <row r="53">
          <cell r="B53" t="str">
            <v>1-02-05-09-00</v>
          </cell>
          <cell r="C53" t="str">
            <v>OTROS CONTRIBUCIONES PATRONALES</v>
          </cell>
        </row>
        <row r="54">
          <cell r="B54" t="str">
            <v>1-02-09-00-00</v>
          </cell>
          <cell r="C54" t="str">
            <v>OTROS SERVICIOS PERSONALES (12900-00)</v>
          </cell>
        </row>
        <row r="55">
          <cell r="B55" t="str">
            <v>1-02-09-01-00</v>
          </cell>
          <cell r="C55" t="str">
            <v>CONTRATOS ESPECIALES</v>
          </cell>
        </row>
        <row r="56">
          <cell r="B56" t="str">
            <v>1-02-09-02-00</v>
          </cell>
          <cell r="C56" t="str">
            <v>INTERNADO ROTATORIO</v>
          </cell>
        </row>
        <row r="57">
          <cell r="B57" t="str">
            <v>1-02-09-03-00</v>
          </cell>
          <cell r="C57" t="str">
            <v>PROYECTO LENGUAJE SE¥AS</v>
          </cell>
        </row>
        <row r="58">
          <cell r="B58" t="str">
            <v>1-02-09-04-00</v>
          </cell>
          <cell r="C58" t="str">
            <v>PROGRAMA DE SERVICIOS A ESTUDIANTES DISCAPACITADOS</v>
          </cell>
        </row>
        <row r="59">
          <cell r="B59" t="str">
            <v>1-02-09-05-00</v>
          </cell>
          <cell r="C59" t="str">
            <v>CARRERA ING. EN SISTEMAS.</v>
          </cell>
        </row>
        <row r="60">
          <cell r="B60" t="str">
            <v>1-02-09-06-00</v>
          </cell>
          <cell r="C60" t="str">
            <v>SERVICIOS DE PROFESIONALES Y TECNICOS</v>
          </cell>
        </row>
        <row r="61">
          <cell r="B61" t="str">
            <v>1-02-09-07-00</v>
          </cell>
          <cell r="C61" t="str">
            <v>SUELDOS DE SUST.PERSONAL CON LICENCIA</v>
          </cell>
        </row>
        <row r="62">
          <cell r="B62" t="str">
            <v>1-02-09-08-00</v>
          </cell>
          <cell r="C62" t="str">
            <v>SUELDOS DE EMPLEADOS DE EMERGENCIA</v>
          </cell>
        </row>
        <row r="63">
          <cell r="B63" t="str">
            <v>1-04-00-00-00</v>
          </cell>
          <cell r="C63" t="str">
            <v>RETRIBUCIONES EXTRAORDINARIAS (14000-00)</v>
          </cell>
        </row>
        <row r="64">
          <cell r="B64" t="str">
            <v>1-04-01-00-00</v>
          </cell>
          <cell r="C64" t="str">
            <v>HORAS EXTRAORIDINARIAS (14100-00)</v>
          </cell>
        </row>
        <row r="65">
          <cell r="B65" t="str">
            <v>1-04-01-01-00</v>
          </cell>
          <cell r="C65" t="str">
            <v>HORAS EXTRAORDINARIAS</v>
          </cell>
        </row>
        <row r="66">
          <cell r="B66" t="str">
            <v>1-04-02-00-00</v>
          </cell>
          <cell r="C66" t="str">
            <v>GASTOS DE REPRESENTACION (14200-00)</v>
          </cell>
        </row>
        <row r="67">
          <cell r="B67" t="str">
            <v>1-04-02-01-00</v>
          </cell>
          <cell r="C67" t="str">
            <v>GASTOS DE REPRESENTACION</v>
          </cell>
        </row>
        <row r="68">
          <cell r="B68" t="str">
            <v>1-04-03-00-00</v>
          </cell>
          <cell r="C68" t="str">
            <v>GASTOS DE REPRESENTACION EN EL PAIS</v>
          </cell>
        </row>
        <row r="69">
          <cell r="B69" t="str">
            <v>1-05-00-00-00</v>
          </cell>
          <cell r="C69" t="str">
            <v>ASISTENCIA SOCIAL AL PERSONAL (15000-00)</v>
          </cell>
        </row>
        <row r="70">
          <cell r="B70" t="str">
            <v>1-05-01-00-00</v>
          </cell>
          <cell r="C70" t="str">
            <v>ASISTENCIAS SOCIALES VARIAS (15100-00)</v>
          </cell>
        </row>
        <row r="71">
          <cell r="B71" t="str">
            <v>1-05-01-01-00</v>
          </cell>
          <cell r="C71" t="str">
            <v>ASISTENCIA SOCIAL VARIAS</v>
          </cell>
        </row>
        <row r="72">
          <cell r="B72" t="str">
            <v>1-05-09-00-00</v>
          </cell>
          <cell r="C72" t="str">
            <v>OTROS ASISTENCIAS SOCIALES AL PERSONAL (15900-00)</v>
          </cell>
        </row>
        <row r="73">
          <cell r="B73" t="str">
            <v>1-05-09-01-00</v>
          </cell>
          <cell r="C73" t="str">
            <v>A¥O SABATICO</v>
          </cell>
        </row>
        <row r="74">
          <cell r="B74" t="str">
            <v>1-05-09-02-00</v>
          </cell>
          <cell r="C74" t="str">
            <v>COMPENSACION EXTRAORDINARIA TERCER PERIODO INTENSIVO</v>
          </cell>
        </row>
        <row r="75">
          <cell r="B75" t="str">
            <v>1-05-09-03-00</v>
          </cell>
          <cell r="C75" t="str">
            <v>CURSOS INTERSEMESTRALES (MEDICINA)</v>
          </cell>
        </row>
        <row r="76">
          <cell r="B76" t="str">
            <v>1-06-00-00-00</v>
          </cell>
          <cell r="C76" t="str">
            <v>BENEFICIOS Y COMPENSACIONES (16000-00)</v>
          </cell>
        </row>
        <row r="77">
          <cell r="B77" t="str">
            <v>1-06-01-00-00</v>
          </cell>
          <cell r="C77" t="str">
            <v>INDEMNIZACIONES POR CAUSA DE MUERTE</v>
          </cell>
        </row>
        <row r="78">
          <cell r="B78" t="str">
            <v>1-06-02-00-00</v>
          </cell>
          <cell r="C78" t="str">
            <v>PRESTAMOS CLAUSULA 117 Y 121</v>
          </cell>
        </row>
        <row r="79">
          <cell r="B79" t="str">
            <v>1-06-03-00-00</v>
          </cell>
          <cell r="C79" t="str">
            <v>PRESTACIONES LABORALES (16100-00)</v>
          </cell>
        </row>
        <row r="80">
          <cell r="B80" t="str">
            <v>1-06-03-01-00</v>
          </cell>
          <cell r="C80" t="str">
            <v>PRESTACIONES LABORALES.</v>
          </cell>
        </row>
        <row r="81">
          <cell r="B81" t="str">
            <v>1-06-03-02-00</v>
          </cell>
          <cell r="C81" t="str">
            <v>DEMANDAS JUDICIALES</v>
          </cell>
        </row>
        <row r="82">
          <cell r="B82" t="str">
            <v>1-06-04-00-00</v>
          </cell>
          <cell r="C82" t="str">
            <v>INDEMNIZACIONES POR CAUSA DE MUERTE (16200-00)</v>
          </cell>
        </row>
        <row r="83">
          <cell r="B83" t="str">
            <v>1-06-04-01-00</v>
          </cell>
          <cell r="C83" t="str">
            <v>INDEMNIZACIONES POR CAUSA DE MUERTE</v>
          </cell>
        </row>
        <row r="84">
          <cell r="B84" t="str">
            <v>1-06-05-00-00</v>
          </cell>
          <cell r="C84" t="str">
            <v>PRESTAMOS CLAUSULA 117 Y 121 (16300-00)</v>
          </cell>
        </row>
        <row r="85">
          <cell r="B85" t="str">
            <v>1-06-05-01-00</v>
          </cell>
          <cell r="C85" t="str">
            <v>PRESTAMOS CLAUSULA 117 Y 121</v>
          </cell>
        </row>
        <row r="86">
          <cell r="B86" t="str">
            <v>1-01-00-00-00</v>
          </cell>
          <cell r="C86" t="str">
            <v>PERSONAL PERMANENTE (11000-00)</v>
          </cell>
        </row>
        <row r="87">
          <cell r="B87" t="str">
            <v>1-01-07-00-00</v>
          </cell>
          <cell r="C87" t="str">
            <v>CONTRIBUCIONES PATRONALES (11700-00)</v>
          </cell>
        </row>
        <row r="88">
          <cell r="B88" t="str">
            <v>1-01-07-04-00</v>
          </cell>
          <cell r="C88" t="str">
            <v>APORTACIONES PATRONALES (11740-00)</v>
          </cell>
        </row>
        <row r="89">
          <cell r="B89" t="str">
            <v>1-01-07-04-01</v>
          </cell>
          <cell r="C89" t="str">
            <v>APORTACIONES PATRONAL INPREUNAH</v>
          </cell>
        </row>
        <row r="90">
          <cell r="B90" t="str">
            <v>1-01-07-05-00</v>
          </cell>
          <cell r="C90" t="str">
            <v>CONTRIBUCIONES PATRONALES PARA IHSS</v>
          </cell>
        </row>
        <row r="91">
          <cell r="B91" t="str">
            <v>1-01-07-06-00</v>
          </cell>
          <cell r="C91" t="str">
            <v>CONTRIBUCIONES AL INSTITUTO NACIONAL DEL FORMACION PROFESIONAL</v>
          </cell>
        </row>
        <row r="92">
          <cell r="B92" t="str">
            <v>1-01-07-09-00</v>
          </cell>
          <cell r="C92" t="str">
            <v>OTRAS CONTRIBUCIONES PATRONALES (11790-00)</v>
          </cell>
        </row>
        <row r="93">
          <cell r="B93" t="str">
            <v>1-01-07-09-01</v>
          </cell>
          <cell r="C93" t="str">
            <v>CONTRIBUCIONES PATRONAL SEGURO MEDICO</v>
          </cell>
        </row>
        <row r="94">
          <cell r="B94" t="str">
            <v>1-01-07-09-02</v>
          </cell>
          <cell r="C94" t="str">
            <v>HIGIENE YS EGURIDAD</v>
          </cell>
        </row>
        <row r="95">
          <cell r="B95" t="str">
            <v>1-01-07-09-03</v>
          </cell>
          <cell r="C95" t="str">
            <v>IMPLEMENTOS DE TRABAJO</v>
          </cell>
        </row>
        <row r="96">
          <cell r="B96" t="str">
            <v>1-01-07-09-04</v>
          </cell>
          <cell r="C96" t="str">
            <v>SERVICIOS DE EXODONCIA</v>
          </cell>
        </row>
        <row r="97">
          <cell r="B97" t="str">
            <v>1-02-00-00-00</v>
          </cell>
          <cell r="C97" t="str">
            <v>PERSONAL NO PERMANENTE (12000-00)</v>
          </cell>
        </row>
        <row r="98">
          <cell r="B98" t="str">
            <v>1-02-09-00-00</v>
          </cell>
          <cell r="C98" t="str">
            <v>OTROS SERVICIOS PERSONALES (12900-00)</v>
          </cell>
        </row>
        <row r="99">
          <cell r="B99" t="str">
            <v>1-02-09-09-00</v>
          </cell>
          <cell r="C99" t="str">
            <v>OTROS SERVICIOS PERSONALES (NUEVA)</v>
          </cell>
        </row>
        <row r="100">
          <cell r="B100" t="str">
            <v>1-02-09-09-01</v>
          </cell>
          <cell r="C100" t="str">
            <v>OTROS SERVICIOS PERSONALES PROYECTO VINCULACION UNAH SOCIEDAD</v>
          </cell>
        </row>
        <row r="101">
          <cell r="B101" t="str">
            <v>1-02-09-10-00</v>
          </cell>
          <cell r="C101" t="str">
            <v>SERV. PROF. Y TEC.VICE RECTORIA ACADEMICA</v>
          </cell>
        </row>
        <row r="102">
          <cell r="B102" t="str">
            <v>1-02-09-11-00</v>
          </cell>
          <cell r="C102" t="str">
            <v>SUELDOS DE SUST,PERSONAL CON INCAPACIDAD</v>
          </cell>
        </row>
        <row r="103">
          <cell r="B103" t="str">
            <v>1-02-09-12-00</v>
          </cell>
          <cell r="C103" t="str">
            <v>SERV,PROFE.Y TEC. VICE RECTORIA RELACIONES INTERN.</v>
          </cell>
        </row>
        <row r="104">
          <cell r="B104" t="str">
            <v>1-02-09-13-00</v>
          </cell>
          <cell r="C104" t="str">
            <v>SERV.PROFE. Y TEC. VICE RECTORIA ORIENTACION Y ASUNTOS ESTUD.</v>
          </cell>
        </row>
        <row r="105">
          <cell r="B105" t="str">
            <v>1-02-09-14-00</v>
          </cell>
          <cell r="C105" t="str">
            <v>SERV. DE PROFESIONALES Y TECNICOS EDUC, SUPERIOR</v>
          </cell>
        </row>
        <row r="106">
          <cell r="B106" t="str">
            <v>1-02-09-15-00</v>
          </cell>
          <cell r="C106" t="str">
            <v>INTITUTO HONDURE¥O DE CIENCIAS DE LA TIERRA</v>
          </cell>
        </row>
        <row r="107">
          <cell r="B107" t="str">
            <v>1-02-09-16-00</v>
          </cell>
          <cell r="C107" t="str">
            <v>INSTITUTO DE MICROBIOLOGIA</v>
          </cell>
        </row>
        <row r="108">
          <cell r="B108" t="str">
            <v>1-02-09-17-00</v>
          </cell>
          <cell r="C108" t="str">
            <v>INSTITUTO DE SEGURIDAD Y PAZ</v>
          </cell>
        </row>
        <row r="109">
          <cell r="B109" t="str">
            <v>1-03-00-00-00</v>
          </cell>
          <cell r="C109" t="str">
            <v>ASIGNACIONES FAMILIARES</v>
          </cell>
        </row>
        <row r="110">
          <cell r="B110" t="str">
            <v>2-00-00-00-00</v>
          </cell>
          <cell r="C110" t="str">
            <v>SERVICIOS NO PERSONALES (20000-00)</v>
          </cell>
        </row>
        <row r="111">
          <cell r="B111" t="str">
            <v>2-01-00-00-00</v>
          </cell>
          <cell r="C111" t="str">
            <v>SERVICIOS BASICOS (21000-00)</v>
          </cell>
        </row>
        <row r="112">
          <cell r="B112" t="str">
            <v>2-01-01-00-00</v>
          </cell>
          <cell r="C112" t="str">
            <v>ENERGIA ELECTRICA</v>
          </cell>
        </row>
        <row r="113">
          <cell r="B113" t="str">
            <v>2-01-02-00-00</v>
          </cell>
          <cell r="C113" t="str">
            <v>AGUA</v>
          </cell>
        </row>
        <row r="114">
          <cell r="B114" t="str">
            <v>2-01-03-00-00</v>
          </cell>
          <cell r="C114" t="str">
            <v>GAS</v>
          </cell>
        </row>
        <row r="115">
          <cell r="B115" t="str">
            <v>2-01-04-00-00</v>
          </cell>
          <cell r="C115" t="str">
            <v>COMUNICACIONES (21400-00)</v>
          </cell>
        </row>
        <row r="116">
          <cell r="B116" t="str">
            <v>2-01-04-01-00</v>
          </cell>
          <cell r="C116" t="str">
            <v>CORREO POSTAL</v>
          </cell>
        </row>
        <row r="117">
          <cell r="B117" t="str">
            <v>2-01-04-02-00</v>
          </cell>
          <cell r="C117" t="str">
            <v>TELEFONIA FIJA</v>
          </cell>
        </row>
        <row r="118">
          <cell r="B118" t="str">
            <v>2-01-04-03-00</v>
          </cell>
          <cell r="C118" t="str">
            <v>TELEFONIA CELULAR</v>
          </cell>
        </row>
        <row r="119">
          <cell r="B119" t="str">
            <v>2-01-04-04-00</v>
          </cell>
          <cell r="C119" t="str">
            <v>TELEX Y TELEFAX</v>
          </cell>
        </row>
        <row r="120">
          <cell r="B120" t="str">
            <v>2-01-04-09-00</v>
          </cell>
          <cell r="C120" t="str">
            <v>OTROS SERVICIOS BASICOS</v>
          </cell>
        </row>
        <row r="121">
          <cell r="B121" t="str">
            <v>2-01-05-00-00</v>
          </cell>
          <cell r="C121" t="str">
            <v>PROYECCION CONSUMO DE ENERGIA NUEVAS EDIFICACIONES</v>
          </cell>
        </row>
        <row r="122">
          <cell r="B122" t="str">
            <v>2-02-00-00-00</v>
          </cell>
          <cell r="C122" t="str">
            <v>ALQUILERES Y DERECHOS SOBRE BIENES INTANGIBLES (22000-00)</v>
          </cell>
        </row>
        <row r="123">
          <cell r="B123" t="str">
            <v>2-02-01-00-00</v>
          </cell>
          <cell r="C123" t="str">
            <v>ALQUILER DE EDIFICIOS Y LOCALES (22100-00)</v>
          </cell>
        </row>
        <row r="124">
          <cell r="B124" t="str">
            <v>2-02-01-01-00</v>
          </cell>
          <cell r="C124" t="str">
            <v>ALQUILERES DE EDIFICIOS Y LOCALES</v>
          </cell>
        </row>
        <row r="125">
          <cell r="B125" t="str">
            <v>2-02-02-00-00</v>
          </cell>
          <cell r="C125" t="str">
            <v>ALQUILER DE EQUIPO Y MAQUINARIA (22200-00)</v>
          </cell>
        </row>
        <row r="126">
          <cell r="B126" t="str">
            <v>2-02-02-01-00</v>
          </cell>
          <cell r="C126" t="str">
            <v>ALQUILERES DE EQUIPO Y MAQUINARIA DE PRODUCCION</v>
          </cell>
        </row>
        <row r="127">
          <cell r="B127" t="str">
            <v>2-02-02-02-00</v>
          </cell>
          <cell r="C127" t="str">
            <v>ALQUILER DE EQUIPO DE TRANSPORTE TRAC,Y ELEV.</v>
          </cell>
        </row>
        <row r="128">
          <cell r="B128" t="str">
            <v>2-02-02-03-00</v>
          </cell>
          <cell r="C128" t="str">
            <v>ALQUILER DE EQUIPO SANITARIO Y DE LABORATORIO</v>
          </cell>
        </row>
        <row r="129">
          <cell r="B129" t="str">
            <v>2-02-02-04-00</v>
          </cell>
          <cell r="C129" t="str">
            <v>ALQUILER DE EQUIPO EDUCACIONAL</v>
          </cell>
        </row>
        <row r="130">
          <cell r="B130" t="str">
            <v>2-02-02-05-00</v>
          </cell>
          <cell r="C130" t="str">
            <v>ALQUILER EQUIPO DE COMPUTACION</v>
          </cell>
        </row>
        <row r="131">
          <cell r="B131" t="str">
            <v>2-02-02-06-00</v>
          </cell>
          <cell r="C131" t="str">
            <v>ALQUILER DE EQUIPO DE OFICINA Y MUEBLES</v>
          </cell>
        </row>
        <row r="132">
          <cell r="B132" t="str">
            <v>2-02-02-07-00</v>
          </cell>
          <cell r="C132" t="str">
            <v>ALQUILER DE EQUIPO DE COMUNICACION</v>
          </cell>
        </row>
        <row r="133">
          <cell r="B133" t="str">
            <v>2-02-03-00-00</v>
          </cell>
          <cell r="C133" t="str">
            <v>ALQUILER DE TIERRAS Y TERRENOS (22300-00)</v>
          </cell>
        </row>
        <row r="134">
          <cell r="B134" t="str">
            <v>2-02-03-01-00</v>
          </cell>
          <cell r="C134" t="str">
            <v>MANT. Y REP. DE EDIFIC.MEJ.TECHOS Y AREAS DEP.CURLA</v>
          </cell>
        </row>
        <row r="135">
          <cell r="B135" t="str">
            <v>2-02-04-00-00</v>
          </cell>
          <cell r="C135" t="str">
            <v>DERECHOS SOBRE BIENES INTANGIBLES</v>
          </cell>
        </row>
        <row r="136">
          <cell r="B136" t="str">
            <v>2-02-09-00-00</v>
          </cell>
          <cell r="C136" t="str">
            <v>OTROS ALQUILERES</v>
          </cell>
        </row>
        <row r="137">
          <cell r="B137" t="str">
            <v>2-03-00-00-00</v>
          </cell>
          <cell r="C137" t="str">
            <v>MANTENIMIENTO,REPARACION Y LIMPIEZA (23000-00)</v>
          </cell>
        </row>
        <row r="138">
          <cell r="B138" t="str">
            <v>2-03-01-00-00</v>
          </cell>
          <cell r="C138" t="str">
            <v>MANTENIMIENTO Y REPARACION DE EDIFIC.Y LOCALES.</v>
          </cell>
        </row>
        <row r="139">
          <cell r="B139" t="str">
            <v>2-03-02-00-00</v>
          </cell>
          <cell r="C139" t="str">
            <v>MANTENIMIENTO Y REPARAC DE EQUIPO Y MEDIO DE TRANSPORTE (23200-01)</v>
          </cell>
        </row>
        <row r="140">
          <cell r="B140" t="str">
            <v>2-03-02-01-00</v>
          </cell>
          <cell r="C140" t="str">
            <v>MANTENIMIENTO Y REPARACION DE EQUIPOS Y MEDIOS DE TRANSPORTE</v>
          </cell>
        </row>
        <row r="141">
          <cell r="B141" t="str">
            <v>2-03-03-00-00</v>
          </cell>
          <cell r="C141" t="str">
            <v>MANTENIMIENTO Y REPARACION MAQUINARIA Y EQUIPO (23300-00)</v>
          </cell>
        </row>
        <row r="142">
          <cell r="B142" t="str">
            <v>2-03-03-01-00</v>
          </cell>
          <cell r="C142" t="str">
            <v>MANTENIMIENTO Y REPARACION DE EQUIPO Y MAQUINARIA DE PRODUCCION</v>
          </cell>
        </row>
        <row r="143">
          <cell r="B143" t="str">
            <v>2-03-03-02-00</v>
          </cell>
          <cell r="C143" t="str">
            <v>MANTENIMIENTO Y REPARAC DE EQUIPO DE TRANSP. TRACCION Y ELEVACION</v>
          </cell>
        </row>
        <row r="144">
          <cell r="B144" t="str">
            <v>2-03-03-03-00</v>
          </cell>
          <cell r="C144" t="str">
            <v>MANTENIMIENTO Y REPARACION DE QUIPO SANITARIO Y DE LABORATORIO</v>
          </cell>
        </row>
        <row r="145">
          <cell r="B145" t="str">
            <v>2-03-03-04-00</v>
          </cell>
          <cell r="C145" t="str">
            <v>MANTENIMIENTO Y REPACION DE EQUIPO EDUCACIONAL</v>
          </cell>
        </row>
        <row r="146">
          <cell r="B146" t="str">
            <v>2-03-03-05-00</v>
          </cell>
          <cell r="C146" t="str">
            <v>MANTEN. Y REPARACION EQUIPO DE COMPUTACION</v>
          </cell>
        </row>
        <row r="147">
          <cell r="B147" t="str">
            <v>2-03-03-06-00</v>
          </cell>
          <cell r="C147" t="str">
            <v>MANTENIMIENTO Y REPARACION DE EQUIPO DE OFICINA Y MUEBLES</v>
          </cell>
        </row>
        <row r="148">
          <cell r="B148" t="str">
            <v>2-03-03-07-00</v>
          </cell>
          <cell r="C148" t="str">
            <v>MANTENIMIENTO Y REPARACION DE EQUIPO DE COMUNICACIàN</v>
          </cell>
        </row>
        <row r="149">
          <cell r="B149" t="str">
            <v>2-03-03-09-00</v>
          </cell>
          <cell r="C149" t="str">
            <v>MANTENIMIENTO Y REPARACION DE OTROS EQUIPOS</v>
          </cell>
        </row>
        <row r="150">
          <cell r="B150" t="str">
            <v>2-03-04-00-00</v>
          </cell>
          <cell r="C150" t="str">
            <v>MANTENIMIENTO Y REPARACION DE OBRAS CIVILES EINSTALACIONES VARIAS</v>
          </cell>
        </row>
        <row r="151">
          <cell r="B151" t="str">
            <v>2-03-05-00-00</v>
          </cell>
          <cell r="C151" t="str">
            <v>LIMPIEZA ASEO Y FUMIGACION</v>
          </cell>
        </row>
        <row r="152">
          <cell r="B152" t="str">
            <v>2-03-06-00-00</v>
          </cell>
          <cell r="C152" t="str">
            <v>MANTENIMIENTO DE SISTEMAS INFORMATICOS</v>
          </cell>
        </row>
        <row r="153">
          <cell r="B153" t="str">
            <v>2-04-00-00-00</v>
          </cell>
          <cell r="C153" t="str">
            <v>SERVICIOS PROFESIONALES (24000-00)</v>
          </cell>
        </row>
        <row r="154">
          <cell r="B154" t="str">
            <v>2-04-01-00-00</v>
          </cell>
          <cell r="C154" t="str">
            <v>SERVICIOS MEDICOS SANITARIOS</v>
          </cell>
        </row>
        <row r="155">
          <cell r="B155" t="str">
            <v>2-04-02-00-00</v>
          </cell>
          <cell r="C155" t="str">
            <v>ESTUDIOS INVEST.ANALISIS DE FACTIBILIDAD. (24200-00)</v>
          </cell>
        </row>
        <row r="156">
          <cell r="B156" t="str">
            <v>2-04-02-01-00</v>
          </cell>
          <cell r="C156" t="str">
            <v>ESTUDIOS INVESTISTACIàN Y ANALISIS DE FACTIBILIDAD</v>
          </cell>
        </row>
        <row r="157">
          <cell r="B157" t="str">
            <v>2-04-02-02-00</v>
          </cell>
          <cell r="C157" t="str">
            <v>ESTUD.INVEST.FAC. LASPAU</v>
          </cell>
        </row>
        <row r="158">
          <cell r="B158" t="str">
            <v>2-04-03-00-00</v>
          </cell>
          <cell r="C158" t="str">
            <v>SERVICIOS TECNICOS Y PROFESIONALES JURIDICOS (24300-00)</v>
          </cell>
        </row>
        <row r="159">
          <cell r="B159" t="str">
            <v>2-04-03-01-00</v>
          </cell>
          <cell r="C159" t="str">
            <v>SERVICIOS JURIDICIOS</v>
          </cell>
        </row>
        <row r="160">
          <cell r="B160" t="str">
            <v>2-04-04-00-00</v>
          </cell>
          <cell r="C160" t="str">
            <v>SERVICIOS DE CONTABILIDAD Y ADITORIA</v>
          </cell>
        </row>
        <row r="161">
          <cell r="B161" t="str">
            <v>2-04-05-00-00</v>
          </cell>
          <cell r="C161" t="str">
            <v>SERVICIOS TECNICOS Y PROFESIONALES DE CAPAC. (24500-00)</v>
          </cell>
        </row>
        <row r="162">
          <cell r="B162" t="str">
            <v>2-04-05-01-00</v>
          </cell>
          <cell r="C162" t="str">
            <v>SERVICIOS DE CAPACITACION.</v>
          </cell>
        </row>
        <row r="163">
          <cell r="B163" t="str">
            <v>2-04-05-02-00</v>
          </cell>
          <cell r="C163" t="str">
            <v>SERVICIO DE CAPACITACION EDUC. SUPERIOR</v>
          </cell>
        </row>
        <row r="164">
          <cell r="B164" t="str">
            <v>2-04-06-00-00</v>
          </cell>
          <cell r="C164" t="str">
            <v>SERVICIOS DE INFORMATICA Y SISTEMA COMPUTARIZADAS</v>
          </cell>
        </row>
        <row r="165">
          <cell r="B165" t="str">
            <v>2-04-09-00-00</v>
          </cell>
          <cell r="C165" t="str">
            <v>OTROS SERVICIOS TECNICOS Y PROFESIONALES N.C. (24900-00)</v>
          </cell>
        </row>
        <row r="166">
          <cell r="B166" t="str">
            <v>2-04-09-01-00</v>
          </cell>
          <cell r="C166" t="str">
            <v>OTROS SERVICIOS TECNICOS Y PROFESIONALES</v>
          </cell>
        </row>
        <row r="167">
          <cell r="B167" t="str">
            <v>2-04-09-02-00</v>
          </cell>
          <cell r="C167" t="str">
            <v>COMISION INTERVENTORA CURLP</v>
          </cell>
        </row>
        <row r="168">
          <cell r="B168" t="str">
            <v>2-05-00-00-00</v>
          </cell>
          <cell r="C168" t="str">
            <v>SERVICIOS COMERCIALES Y FINANCIEROS (25000-00)</v>
          </cell>
        </row>
        <row r="169">
          <cell r="B169" t="str">
            <v>2-05-01-00-00</v>
          </cell>
          <cell r="C169" t="str">
            <v>SERVICIOS DE TRANSPORTE (25100-00)</v>
          </cell>
        </row>
        <row r="170">
          <cell r="B170" t="str">
            <v>2-05-01-01-00</v>
          </cell>
          <cell r="C170" t="str">
            <v>SERVICIOS DE TRANSPORTE EMPLEADOS</v>
          </cell>
        </row>
        <row r="171">
          <cell r="B171" t="str">
            <v>2-05-01-02-00</v>
          </cell>
          <cell r="C171" t="str">
            <v>SERVICIO DE TRANSPORTE EVENTUALES</v>
          </cell>
        </row>
        <row r="172">
          <cell r="B172" t="str">
            <v>2-05-01-03-00</v>
          </cell>
          <cell r="C172" t="str">
            <v>SERVICIOS DE TRANSPORTE CURLA</v>
          </cell>
        </row>
        <row r="173">
          <cell r="B173" t="str">
            <v>2-05-02-00-00</v>
          </cell>
          <cell r="C173" t="str">
            <v>SERVICIOS DE ALMACENAMIENTO</v>
          </cell>
        </row>
        <row r="174">
          <cell r="B174" t="str">
            <v>2-05-03-00-00</v>
          </cell>
          <cell r="C174" t="str">
            <v>IMPRENTA, PUBLIC. Y REPRODUC. (25300-00)</v>
          </cell>
        </row>
        <row r="175">
          <cell r="B175" t="str">
            <v>2-05-03-01-00</v>
          </cell>
          <cell r="C175" t="str">
            <v>SERVICIOS DE IMPRENTA PUBLIC.Y REPRODUCCION</v>
          </cell>
        </row>
        <row r="176">
          <cell r="B176" t="str">
            <v>2-05-03-02-00</v>
          </cell>
          <cell r="C176" t="str">
            <v>IMPRENTA Y PUBLICIDAD Y REPRODUC.</v>
          </cell>
        </row>
        <row r="177">
          <cell r="B177" t="str">
            <v>2-05-03-03-00</v>
          </cell>
          <cell r="C177" t="str">
            <v>SERV. IMPRENTA, PUBLICACIONES Y REPRODUCCIONES PROYECTO VINCULACION UNAH SOCIEDA</v>
          </cell>
        </row>
        <row r="178">
          <cell r="B178" t="str">
            <v>2-05-03-04-00</v>
          </cell>
          <cell r="C178" t="str">
            <v>IMPRENTA PUBLIC.Y REPRODUCCION PROYECTO FORTALECIMIENTO DE ORG. ESTUDIANTIL</v>
          </cell>
        </row>
        <row r="179">
          <cell r="B179" t="str">
            <v>2-05-04-00-00</v>
          </cell>
          <cell r="C179" t="str">
            <v>PRIMAS Y GASTOS DE SEGUROS</v>
          </cell>
        </row>
        <row r="180">
          <cell r="B180" t="str">
            <v>2-05-05-00-00</v>
          </cell>
          <cell r="C180" t="str">
            <v>COMISIONES Y GASTOS BANCARIOS</v>
          </cell>
        </row>
        <row r="181">
          <cell r="B181" t="str">
            <v>2-05-05-01-00</v>
          </cell>
          <cell r="C181" t="str">
            <v>COMISIONES Y GASTOS DE SEGUROS</v>
          </cell>
        </row>
        <row r="182">
          <cell r="B182" t="str">
            <v>2-05-06-00-00</v>
          </cell>
          <cell r="C182" t="str">
            <v>PUBLICIDAD Y PROPAGANDA</v>
          </cell>
        </row>
        <row r="183">
          <cell r="B183" t="str">
            <v>2-05-06-01-00</v>
          </cell>
          <cell r="C183" t="str">
            <v>PUBLICIDAD Y PROPAGANDA</v>
          </cell>
        </row>
        <row r="184">
          <cell r="B184" t="str">
            <v>2-05-06-02-00</v>
          </cell>
          <cell r="C184" t="str">
            <v>PUBLICIDAD Y PROPAGANDA EDUC.SUPERIOR</v>
          </cell>
        </row>
        <row r="185">
          <cell r="B185" t="str">
            <v>2-05-06-03-00</v>
          </cell>
          <cell r="C185" t="str">
            <v>PUBLICIDAD Y PROPAGANDA PROYECTO FORTALECIMIENTO ORG. ESTUDIANTILES</v>
          </cell>
        </row>
        <row r="186">
          <cell r="B186" t="str">
            <v>2-05-07-00-00</v>
          </cell>
          <cell r="C186" t="str">
            <v>SERVICIOS DE INTERNET</v>
          </cell>
        </row>
        <row r="187">
          <cell r="B187" t="str">
            <v>2-05-07-01-00</v>
          </cell>
          <cell r="C187" t="str">
            <v>SERVICIOS DE INTERNET</v>
          </cell>
        </row>
        <row r="188">
          <cell r="B188" t="str">
            <v>2-05-07-02-00</v>
          </cell>
          <cell r="C188" t="str">
            <v>SERVICIO DE INTERNET CONVENIO HONDUTEL-UNAH</v>
          </cell>
        </row>
        <row r="189">
          <cell r="B189" t="str">
            <v>2-05-07-03-00</v>
          </cell>
          <cell r="C189" t="str">
            <v>SERV. DE INTERNET PROYECTO VINCULACION UNAH SOCIEDAD</v>
          </cell>
        </row>
        <row r="190">
          <cell r="B190" t="str">
            <v>2-05-09-00-00</v>
          </cell>
          <cell r="C190" t="str">
            <v>OTROS SERVICIOS COMERCIALES Y FINANCIEROS N.C.</v>
          </cell>
        </row>
        <row r="191">
          <cell r="B191" t="str">
            <v>2-05-09-01-00</v>
          </cell>
          <cell r="C191" t="str">
            <v>OTROS SERVICIOS COMERCIALES Y FINANCIEROS</v>
          </cell>
        </row>
        <row r="192">
          <cell r="B192" t="str">
            <v>2-05-09-02-00</v>
          </cell>
          <cell r="C192" t="str">
            <v>SEGUROS CELULARES</v>
          </cell>
        </row>
        <row r="193">
          <cell r="B193" t="str">
            <v>2-05-09-03-00</v>
          </cell>
          <cell r="C193" t="str">
            <v>OTROS SERVICIOS COMERCIALES Y FINANCIEROS N.C PROYECTO FORTALECIMIENTO ORG. ESTU</v>
          </cell>
        </row>
        <row r="194">
          <cell r="B194" t="str">
            <v>2-06-00-00-00</v>
          </cell>
          <cell r="C194" t="str">
            <v>PASAJES, VIATICOS (26000-00)</v>
          </cell>
        </row>
        <row r="195">
          <cell r="B195" t="str">
            <v>2-06-01-00-00</v>
          </cell>
          <cell r="C195" t="str">
            <v>PASAJES (26100-00)</v>
          </cell>
        </row>
        <row r="196">
          <cell r="B196" t="str">
            <v>2-06-02-00-00</v>
          </cell>
          <cell r="C196" t="str">
            <v>VIATICOS (26200-00)</v>
          </cell>
        </row>
        <row r="197">
          <cell r="B197" t="str">
            <v>2-07-00-00-00</v>
          </cell>
          <cell r="C197" t="str">
            <v>MULTAS Y RECARGOS Y GASTOS JUDICIALES (27000-00)</v>
          </cell>
        </row>
        <row r="198">
          <cell r="B198" t="str">
            <v>2-07-01-00-00</v>
          </cell>
          <cell r="C198" t="str">
            <v>IMPUESTOS (27100-00)</v>
          </cell>
        </row>
        <row r="199">
          <cell r="B199" t="str">
            <v>2-07-01-01-00</v>
          </cell>
          <cell r="C199" t="str">
            <v>IMPUESTOS NACIONALES</v>
          </cell>
        </row>
        <row r="200">
          <cell r="B200" t="str">
            <v>2-07-02-00-00</v>
          </cell>
          <cell r="C200" t="str">
            <v>DERECHOS Y TASAS</v>
          </cell>
        </row>
        <row r="201">
          <cell r="B201" t="str">
            <v>2-07-03-00-00</v>
          </cell>
          <cell r="C201" t="str">
            <v>MULTAS Y RECARGOS</v>
          </cell>
        </row>
        <row r="202">
          <cell r="B202" t="str">
            <v>2-07-04-00-00</v>
          </cell>
          <cell r="C202" t="str">
            <v>CANONES Y REGALIAS</v>
          </cell>
        </row>
        <row r="203">
          <cell r="B203" t="str">
            <v>2-07-05-00-00</v>
          </cell>
          <cell r="C203" t="str">
            <v>GASTOS JUDICIALES</v>
          </cell>
        </row>
        <row r="204">
          <cell r="B204" t="str">
            <v>2-09-00-00-00</v>
          </cell>
          <cell r="C204" t="str">
            <v>OTROS SERVICIOS NO PERSONALES (29000-00)</v>
          </cell>
        </row>
        <row r="205">
          <cell r="B205" t="str">
            <v>2-09-01-00-00</v>
          </cell>
          <cell r="C205" t="str">
            <v>SERVICIOS DE CEREMONIAL Y PROTOCOLO (29100-00)</v>
          </cell>
        </row>
        <row r="206">
          <cell r="B206" t="str">
            <v>2-09-01-01-00</v>
          </cell>
          <cell r="C206" t="str">
            <v>SERVICIOS CEREMONIAL Y PROTOCOLO</v>
          </cell>
        </row>
        <row r="207">
          <cell r="B207" t="str">
            <v>2-09-01-02-00</v>
          </cell>
          <cell r="C207" t="str">
            <v>REUNIONES Y EVENTOS ESPECIALES</v>
          </cell>
        </row>
        <row r="208">
          <cell r="B208" t="str">
            <v>2-09-01-03-00</v>
          </cell>
          <cell r="C208" t="str">
            <v>CEREMONIAL Y PROTOCOLO PROYECTO VINCULACION UNAH SOCIEDAD</v>
          </cell>
        </row>
        <row r="209">
          <cell r="B209" t="str">
            <v>2-09-02-00-00</v>
          </cell>
          <cell r="C209" t="str">
            <v>SERVICIOS DE VIGILANCIA</v>
          </cell>
        </row>
        <row r="210">
          <cell r="B210" t="str">
            <v>2-09-03-00-00</v>
          </cell>
          <cell r="C210" t="str">
            <v>ACTUACIONES DEPORTIVAS</v>
          </cell>
        </row>
        <row r="211">
          <cell r="B211" t="str">
            <v>2-09-04-00-00</v>
          </cell>
          <cell r="C211" t="str">
            <v>ACTUACIONES ARTISTICAS</v>
          </cell>
        </row>
        <row r="212">
          <cell r="B212" t="str">
            <v>2-06-00-00-00</v>
          </cell>
          <cell r="C212" t="str">
            <v>PASAJES, VIATICOS (26000-00)</v>
          </cell>
        </row>
        <row r="213">
          <cell r="B213" t="str">
            <v>2-06-01-00-00</v>
          </cell>
          <cell r="C213" t="str">
            <v>PASAJES (26100-00)</v>
          </cell>
        </row>
        <row r="214">
          <cell r="B214" t="str">
            <v>2-06-01-01-00</v>
          </cell>
          <cell r="C214" t="str">
            <v>PASAJES NACIONALES (26110-00)</v>
          </cell>
        </row>
        <row r="215">
          <cell r="B215" t="str">
            <v>2-06-01-01-01</v>
          </cell>
          <cell r="C215" t="str">
            <v>PASAJES NACIONALES</v>
          </cell>
        </row>
        <row r="216">
          <cell r="B216" t="str">
            <v>2-06-01-01-02</v>
          </cell>
          <cell r="C216" t="str">
            <v>PASAJES NACIONALES PROYECTO VINCULACION UNAH SOCIEDAD</v>
          </cell>
        </row>
        <row r="217">
          <cell r="B217" t="str">
            <v>2-06-01-01-03</v>
          </cell>
          <cell r="C217" t="str">
            <v>PASAJES NACIONALES ASESORIA LEGAL</v>
          </cell>
        </row>
        <row r="218">
          <cell r="B218" t="str">
            <v>2-06-01-02-00</v>
          </cell>
          <cell r="C218" t="str">
            <v>PASAJES AL EXTERIOR</v>
          </cell>
        </row>
        <row r="219">
          <cell r="B219" t="str">
            <v>2-06-01-03-00</v>
          </cell>
          <cell r="C219" t="str">
            <v>PASAJES AL EXTERIOR MAESTRIA EN DERECHO MARITIMO</v>
          </cell>
        </row>
        <row r="220">
          <cell r="B220" t="str">
            <v>2-06-01-04-00</v>
          </cell>
          <cell r="C220" t="str">
            <v>OTROS GASTOS DE PASAJES</v>
          </cell>
        </row>
        <row r="221">
          <cell r="B221" t="str">
            <v>2-06-02-00-00</v>
          </cell>
          <cell r="C221" t="str">
            <v>VIATICOS (26200-00)</v>
          </cell>
        </row>
        <row r="222">
          <cell r="B222" t="str">
            <v>2-06-02-01-00</v>
          </cell>
          <cell r="C222" t="str">
            <v>VIATICOS NACIONALES Y OTROS GASTOS DE VIAJE PROYECTO FORTALECIMIENTO ORG. ESTUDI (26200-72)</v>
          </cell>
        </row>
        <row r="223">
          <cell r="B223" t="str">
            <v>2-06-02-01-01</v>
          </cell>
          <cell r="C223" t="str">
            <v>VIATICOS NACIONALES</v>
          </cell>
        </row>
        <row r="224">
          <cell r="B224" t="str">
            <v>2-06-02-01-02</v>
          </cell>
          <cell r="C224" t="str">
            <v>VIATICOS NACIONALES</v>
          </cell>
        </row>
        <row r="225">
          <cell r="B225" t="str">
            <v>2-06-02-01-03</v>
          </cell>
          <cell r="C225" t="str">
            <v>VIATICOS NACIONALES PROYECTO VINCULACION UNAH SOCIEDAD</v>
          </cell>
        </row>
        <row r="226">
          <cell r="B226" t="str">
            <v>2-06-02-02-00</v>
          </cell>
          <cell r="C226" t="str">
            <v>VIATICOS AL EXTERIOR</v>
          </cell>
        </row>
        <row r="227">
          <cell r="B227" t="str">
            <v>2-06-02-02-01</v>
          </cell>
          <cell r="C227" t="str">
            <v>VIATICOS AL EXTERIOR</v>
          </cell>
        </row>
        <row r="228">
          <cell r="B228" t="str">
            <v>2-06-02-02-02</v>
          </cell>
          <cell r="C228" t="str">
            <v>TRANSPORTE Y OTROS GASTOS DE VIAJE</v>
          </cell>
        </row>
        <row r="229">
          <cell r="B229" t="str">
            <v>3-00-00-00-00</v>
          </cell>
          <cell r="C229" t="str">
            <v>MATERIALES Y SUMINISTROS (30000-00)</v>
          </cell>
        </row>
        <row r="230">
          <cell r="B230" t="str">
            <v>3-01-00-00-00</v>
          </cell>
          <cell r="C230" t="str">
            <v>PRODUCTOS ALIMENTICIOS AGROPECUARIOS Y FORESTALES (31000-00)</v>
          </cell>
        </row>
        <row r="231">
          <cell r="B231" t="str">
            <v>3-01-01-00-00</v>
          </cell>
          <cell r="C231" t="str">
            <v>ALIMENTOS Y BEBIDAS PARA PERSONAS (31100-00)</v>
          </cell>
        </row>
        <row r="232">
          <cell r="B232" t="str">
            <v>3-01-01-01-00</v>
          </cell>
          <cell r="C232" t="str">
            <v>ALIMENTOS B EBIDAS PARA PERSONAS</v>
          </cell>
        </row>
        <row r="233">
          <cell r="B233" t="str">
            <v>3-01-01-02-00</v>
          </cell>
          <cell r="C233" t="str">
            <v>ALIMENTOS B EBIDAS PARA PERSONAS PROYECTO FORTALECIMIENTO ORG. ESTUDIANTILES</v>
          </cell>
        </row>
        <row r="234">
          <cell r="B234" t="str">
            <v>3-01-02-00-00</v>
          </cell>
          <cell r="C234" t="str">
            <v>ALIMENTOS PARA ANIMALES</v>
          </cell>
        </row>
        <row r="235">
          <cell r="B235" t="str">
            <v>3-01-03-00-00</v>
          </cell>
          <cell r="C235" t="str">
            <v>PRODUCTOS PECUARIOS</v>
          </cell>
        </row>
        <row r="236">
          <cell r="B236" t="str">
            <v>3-01-04-00-00</v>
          </cell>
          <cell r="C236" t="str">
            <v>PRODUCTOS AGROFORESTALES</v>
          </cell>
        </row>
        <row r="237">
          <cell r="B237" t="str">
            <v>3-01-04-01-00</v>
          </cell>
          <cell r="C237" t="str">
            <v>PRODUCTOS AGROPECUARIOS</v>
          </cell>
        </row>
        <row r="238">
          <cell r="B238" t="str">
            <v>3-02-00-00-00</v>
          </cell>
          <cell r="C238" t="str">
            <v>TEXTILES Y VESTUARIOS (32000-00)</v>
          </cell>
        </row>
        <row r="239">
          <cell r="B239" t="str">
            <v>3-02-01-00-00</v>
          </cell>
          <cell r="C239" t="str">
            <v>HILADOS Y TELAS</v>
          </cell>
        </row>
        <row r="240">
          <cell r="B240" t="str">
            <v>3-02-02-00-00</v>
          </cell>
          <cell r="C240" t="str">
            <v>CONFECCIONES TEXTILES,</v>
          </cell>
        </row>
        <row r="241">
          <cell r="B241" t="str">
            <v>3-02-03-00-00</v>
          </cell>
          <cell r="C241" t="str">
            <v>ACABADOS Y TEXTILES</v>
          </cell>
        </row>
        <row r="242">
          <cell r="B242" t="str">
            <v>3-02-03-01-00</v>
          </cell>
          <cell r="C242" t="str">
            <v>PRENDA DE VESTIR</v>
          </cell>
        </row>
        <row r="243">
          <cell r="B243" t="str">
            <v>3-02-03-02-00</v>
          </cell>
          <cell r="C243" t="str">
            <v>ACABADOS Y TEXTILES</v>
          </cell>
        </row>
        <row r="244">
          <cell r="B244" t="str">
            <v>3-02-03-03-00</v>
          </cell>
          <cell r="C244" t="str">
            <v>OTROS TEXTILES Y VESTUARIOS</v>
          </cell>
        </row>
        <row r="245">
          <cell r="B245" t="str">
            <v>3-02-04-00-00</v>
          </cell>
          <cell r="C245" t="str">
            <v>CALZADOS</v>
          </cell>
        </row>
        <row r="246">
          <cell r="B246" t="str">
            <v>3-03-00-00-00</v>
          </cell>
          <cell r="C246" t="str">
            <v>PRODUCTOS DE PAPEL, CARTON E IMPRESOS (33000-00)</v>
          </cell>
        </row>
        <row r="247">
          <cell r="B247" t="str">
            <v>3-03-01-00-00</v>
          </cell>
          <cell r="C247" t="str">
            <v>PAPEL DE ESCRITORIO</v>
          </cell>
        </row>
        <row r="248">
          <cell r="B248" t="str">
            <v>3-03-02-00-00</v>
          </cell>
          <cell r="C248" t="str">
            <v>PAPEL PARA COMPUTACION</v>
          </cell>
        </row>
        <row r="249">
          <cell r="B249" t="str">
            <v>3-03-03-00-00</v>
          </cell>
          <cell r="C249" t="str">
            <v>PRODUCTOS DE ARTES GRAFICAS</v>
          </cell>
        </row>
        <row r="250">
          <cell r="B250" t="str">
            <v>3-03-04-00-00</v>
          </cell>
          <cell r="C250" t="str">
            <v>PRODUCTOS DE PAPEL Y CARTON (33400-00)</v>
          </cell>
        </row>
        <row r="251">
          <cell r="B251" t="str">
            <v>3-03-04-01-00</v>
          </cell>
          <cell r="C251" t="str">
            <v>PRODUCTOS PAPEL Y CARTON</v>
          </cell>
        </row>
        <row r="252">
          <cell r="B252" t="str">
            <v>3-03-04-02-00</v>
          </cell>
          <cell r="C252" t="str">
            <v>OTROS PRODUCTOS DE PAPEL CARTON</v>
          </cell>
        </row>
        <row r="253">
          <cell r="B253" t="str">
            <v>3-03-05-00-00</v>
          </cell>
          <cell r="C253" t="str">
            <v>LIBROS, REVISTAS Y PERIODICOS (33500-00)</v>
          </cell>
        </row>
        <row r="254">
          <cell r="B254" t="str">
            <v>3-03-05-01-00</v>
          </cell>
          <cell r="C254" t="str">
            <v>LIBROS REVISTAS Y PERIODICOS</v>
          </cell>
        </row>
        <row r="255">
          <cell r="B255" t="str">
            <v>3-03-05-02-00</v>
          </cell>
          <cell r="C255" t="str">
            <v>FORTALECIMIENTO DE LAS BIBLIOTECAS (PLAN DE REFORMA)</v>
          </cell>
        </row>
        <row r="256">
          <cell r="B256" t="str">
            <v>3-03-06-00-00</v>
          </cell>
          <cell r="C256" t="str">
            <v>TEXTOS DE ENSE¥ANZA (33600-00)</v>
          </cell>
        </row>
        <row r="257">
          <cell r="B257" t="str">
            <v>3-03-06-01-00</v>
          </cell>
          <cell r="C257" t="str">
            <v>TEXTOS DE ENSE¥ANZA LIBRERÖA</v>
          </cell>
        </row>
        <row r="258">
          <cell r="B258" t="str">
            <v>3-03-06-02-00</v>
          </cell>
          <cell r="C258" t="str">
            <v>PROGAMA COMPRA LIBROS</v>
          </cell>
        </row>
        <row r="259">
          <cell r="B259" t="str">
            <v>3-03-06-03-00</v>
          </cell>
          <cell r="C259" t="str">
            <v>COMPRA LIBROS PROGRAMA RTAC II AID</v>
          </cell>
        </row>
        <row r="260">
          <cell r="B260" t="str">
            <v>3-03-06-04-00</v>
          </cell>
          <cell r="C260" t="str">
            <v>TEXTOS DE ENSE¥ANZA</v>
          </cell>
        </row>
        <row r="261">
          <cell r="B261" t="str">
            <v>3-03-07-00-00</v>
          </cell>
          <cell r="C261" t="str">
            <v>ESPECIES Y TIMBRADOS Y VALORES (33700-00)</v>
          </cell>
        </row>
        <row r="262">
          <cell r="B262" t="str">
            <v>3-03-07-01-00</v>
          </cell>
          <cell r="C262" t="str">
            <v>ESPECIES TIMBRADOS Y VALORES</v>
          </cell>
        </row>
        <row r="263">
          <cell r="B263" t="str">
            <v>3-04-00-00-00</v>
          </cell>
          <cell r="C263" t="str">
            <v>CUEROS,PIELES Y SUS PRODUCTOS (34000-00)</v>
          </cell>
        </row>
        <row r="264">
          <cell r="B264" t="str">
            <v>3-04-01-00-00</v>
          </cell>
          <cell r="C264" t="str">
            <v>CUEROS Y PIELES</v>
          </cell>
        </row>
        <row r="265">
          <cell r="B265" t="str">
            <v>3-04-02-00-00</v>
          </cell>
          <cell r="C265" t="str">
            <v>ARTICULOS DE CUERO</v>
          </cell>
        </row>
        <row r="266">
          <cell r="B266" t="str">
            <v>3-04-03-00-00</v>
          </cell>
          <cell r="C266" t="str">
            <v>ARTICULOS DE CAUCHO (34300-00)</v>
          </cell>
        </row>
        <row r="267">
          <cell r="B267" t="str">
            <v>3-04-03-01-00</v>
          </cell>
          <cell r="C267" t="str">
            <v>ARTICULOS DE CAUCHO</v>
          </cell>
        </row>
        <row r="268">
          <cell r="B268" t="str">
            <v>3-04-03-02-00</v>
          </cell>
          <cell r="C268" t="str">
            <v>OTROS PRODUCTOS DE CUERO Y CAUCHO</v>
          </cell>
        </row>
        <row r="269">
          <cell r="B269" t="str">
            <v>3-04-04-00-00</v>
          </cell>
          <cell r="C269" t="str">
            <v>LLANTAS Y NEUMATICOS</v>
          </cell>
        </row>
        <row r="270">
          <cell r="B270" t="str">
            <v>3-05-00-00-00</v>
          </cell>
          <cell r="C270" t="str">
            <v>PRODUCTOS QUIMICOS, COMBUSTIBLES Y LUBRICANTES (35000-00)</v>
          </cell>
        </row>
        <row r="271">
          <cell r="B271" t="str">
            <v>3-05-01-00-00</v>
          </cell>
          <cell r="C271" t="str">
            <v>ELEMENTOS Y COMPUESTOS QUIMICOS</v>
          </cell>
        </row>
        <row r="272">
          <cell r="B272" t="str">
            <v>3-05-02-00-00</v>
          </cell>
          <cell r="C272" t="str">
            <v>PRODUCTOS FARMACEUTICOS Y MEDICINALES</v>
          </cell>
        </row>
        <row r="273">
          <cell r="B273" t="str">
            <v>3-05-02-01-00</v>
          </cell>
          <cell r="C273" t="str">
            <v>PRODUCTOS FARMACEUTICO Y MEDICINALES</v>
          </cell>
        </row>
        <row r="274">
          <cell r="B274" t="str">
            <v>3-05-02-02-00</v>
          </cell>
          <cell r="C274" t="str">
            <v>PRODUCTOS FARMACEUTICO Y MED.(PLAN DE REFORMA)</v>
          </cell>
        </row>
        <row r="275">
          <cell r="B275" t="str">
            <v>3-05-02-03-00</v>
          </cell>
          <cell r="C275" t="str">
            <v>PRODUC.FARMAC.Y MEDIC.(COM.HIGIENE Y SEG.)</v>
          </cell>
        </row>
        <row r="276">
          <cell r="B276" t="str">
            <v>3-05-03-00-00</v>
          </cell>
          <cell r="C276" t="str">
            <v>ABONOS Y FERTILIZANTES</v>
          </cell>
        </row>
        <row r="277">
          <cell r="B277" t="str">
            <v>3-05-04-00-00</v>
          </cell>
          <cell r="C277" t="str">
            <v>INSECTICIDAS, FUMIGANTES Y OTROS</v>
          </cell>
        </row>
        <row r="278">
          <cell r="B278" t="str">
            <v>3-05-05-00-00</v>
          </cell>
          <cell r="C278" t="str">
            <v>TINTES, PINTURAS Y COLORANTES</v>
          </cell>
        </row>
        <row r="279">
          <cell r="B279" t="str">
            <v>3-05-06-00-00</v>
          </cell>
          <cell r="C279" t="str">
            <v>COMBUSTIBLES Y LUBRICANTES</v>
          </cell>
        </row>
        <row r="280">
          <cell r="B280" t="str">
            <v>3-05-06-01-00</v>
          </cell>
          <cell r="C280" t="str">
            <v>GASOLINA</v>
          </cell>
        </row>
        <row r="281">
          <cell r="B281" t="str">
            <v>3-05-06-02-00</v>
          </cell>
          <cell r="C281" t="str">
            <v>DIESEL</v>
          </cell>
        </row>
        <row r="282">
          <cell r="B282" t="str">
            <v>3-05-06-03-00</v>
          </cell>
          <cell r="C282" t="str">
            <v>KEROSEN</v>
          </cell>
        </row>
        <row r="283">
          <cell r="B283" t="str">
            <v>3-05-06-04-00</v>
          </cell>
          <cell r="C283" t="str">
            <v>GAS LPG</v>
          </cell>
        </row>
        <row r="284">
          <cell r="B284" t="str">
            <v>3-05-06-05-00</v>
          </cell>
          <cell r="C284" t="str">
            <v>ACEITE Y GRASAS LUBRICANTES</v>
          </cell>
        </row>
        <row r="285">
          <cell r="B285" t="str">
            <v>3-05-06-06-00</v>
          </cell>
          <cell r="C285" t="str">
            <v>BUNKER</v>
          </cell>
        </row>
        <row r="286">
          <cell r="B286" t="str">
            <v>3-05-07-00-00</v>
          </cell>
          <cell r="C286" t="str">
            <v>PRODUCTOS VETERINARIOS</v>
          </cell>
        </row>
        <row r="287">
          <cell r="B287" t="str">
            <v>3-05-08-00-00</v>
          </cell>
          <cell r="C287" t="str">
            <v>PRODUCTOS DE MATERIAL PLASTICO.</v>
          </cell>
        </row>
        <row r="288">
          <cell r="B288" t="str">
            <v>3-05-09-00-00</v>
          </cell>
          <cell r="C288" t="str">
            <v>PRODUCTOS QUIMICOS</v>
          </cell>
        </row>
        <row r="289">
          <cell r="B289" t="str">
            <v>3-05-09-01-00</v>
          </cell>
          <cell r="C289" t="str">
            <v>PRODUCTOS EXPLOSIVOS Y DE PIROTECNIA</v>
          </cell>
        </row>
        <row r="290">
          <cell r="B290" t="str">
            <v>3-05-09-02-00</v>
          </cell>
          <cell r="C290" t="str">
            <v>PRODUCTOS FOTOQUIMICOS</v>
          </cell>
        </row>
        <row r="291">
          <cell r="B291" t="str">
            <v>3-05-09-03-00</v>
          </cell>
          <cell r="C291" t="str">
            <v>PRODUCTOS QUIMICOS DE USO PERSONAL</v>
          </cell>
        </row>
        <row r="292">
          <cell r="B292" t="str">
            <v>3-05-09-04-00</v>
          </cell>
          <cell r="C292" t="str">
            <v>PRODUCTOS QUIMICOS</v>
          </cell>
        </row>
        <row r="293">
          <cell r="B293" t="str">
            <v>3-06-00-00-00</v>
          </cell>
          <cell r="C293" t="str">
            <v>PRODUCTOS METALICOS</v>
          </cell>
        </row>
        <row r="294">
          <cell r="B294" t="str">
            <v>3-06-01-00-00</v>
          </cell>
          <cell r="C294" t="str">
            <v>PRODUCTOS FERROSOS</v>
          </cell>
        </row>
        <row r="295">
          <cell r="B295" t="str">
            <v>3-06-02-00-00</v>
          </cell>
          <cell r="C295" t="str">
            <v>PRODUCTOS NO FERROSOS</v>
          </cell>
        </row>
        <row r="296">
          <cell r="B296" t="str">
            <v>3-06-03-00-00</v>
          </cell>
          <cell r="C296" t="str">
            <v>ESTRUCTURAS METALICAS ACABADAS</v>
          </cell>
        </row>
        <row r="297">
          <cell r="B297" t="str">
            <v>3-06-04-00-00</v>
          </cell>
          <cell r="C297" t="str">
            <v>HERRAMIENTAS MENORES</v>
          </cell>
        </row>
        <row r="298">
          <cell r="B298" t="str">
            <v>3-06-05-00-00</v>
          </cell>
          <cell r="C298" t="str">
            <v>MATERIAL DE GUERRA Y SEGURIDAD</v>
          </cell>
        </row>
        <row r="299">
          <cell r="B299" t="str">
            <v>3-06-09-00-00</v>
          </cell>
          <cell r="C299" t="str">
            <v>OTROS PRODUCTOS METALICOS</v>
          </cell>
        </row>
        <row r="300">
          <cell r="B300" t="str">
            <v>3-07-00-00-00</v>
          </cell>
          <cell r="C300" t="str">
            <v>PRODUCTOS MINERALES NO METALICOS</v>
          </cell>
        </row>
        <row r="301">
          <cell r="B301" t="str">
            <v>3-07-01-00-00</v>
          </cell>
          <cell r="C301" t="str">
            <v>PRODUCTOS DE ARCILLA Y CERAMICA</v>
          </cell>
        </row>
        <row r="302">
          <cell r="B302" t="str">
            <v>3-07-02-00-00</v>
          </cell>
          <cell r="C302" t="str">
            <v>PRODUCTOS DE VIDRIO</v>
          </cell>
        </row>
        <row r="303">
          <cell r="B303" t="str">
            <v>3-07-03-00-00</v>
          </cell>
          <cell r="C303" t="str">
            <v>PRODUCTOS DE LOZA Y PORCELANA</v>
          </cell>
        </row>
        <row r="304">
          <cell r="B304" t="str">
            <v>3-07-04-00-00</v>
          </cell>
          <cell r="C304" t="str">
            <v>PRODUCTOS DE CEMENTO Y ASBESTO Y YESO</v>
          </cell>
        </row>
        <row r="305">
          <cell r="B305" t="str">
            <v>3-07-05-00-00</v>
          </cell>
          <cell r="C305" t="str">
            <v>CEMENTO CAL Y YESO</v>
          </cell>
        </row>
        <row r="306">
          <cell r="B306" t="str">
            <v>3-07-06-00-00</v>
          </cell>
          <cell r="C306" t="str">
            <v>PRODUCTOS AISLANTES</v>
          </cell>
        </row>
        <row r="307">
          <cell r="B307" t="str">
            <v>3-07-09-00-00</v>
          </cell>
          <cell r="C307" t="str">
            <v>OTROS PRODUCTOS DE MINERALES NO METALICOS</v>
          </cell>
        </row>
        <row r="308">
          <cell r="B308" t="str">
            <v>3-08-00-00-00</v>
          </cell>
          <cell r="C308" t="str">
            <v>MINERALES VARIOS</v>
          </cell>
        </row>
        <row r="309">
          <cell r="B309" t="str">
            <v>3-08-01-00-00</v>
          </cell>
          <cell r="C309" t="str">
            <v>MINERALES METALIFEROS</v>
          </cell>
        </row>
        <row r="310">
          <cell r="B310" t="str">
            <v>3-08-02-00-00</v>
          </cell>
          <cell r="C310" t="str">
            <v>PETROLEO CRUDO</v>
          </cell>
        </row>
        <row r="311">
          <cell r="B311" t="str">
            <v>3-08-03-00-00</v>
          </cell>
          <cell r="C311" t="str">
            <v>CARBON MINERAL</v>
          </cell>
        </row>
        <row r="312">
          <cell r="B312" t="str">
            <v>3-08-04-00-00</v>
          </cell>
          <cell r="C312" t="str">
            <v>PIEDRA ARCILLA Y ARENA</v>
          </cell>
        </row>
        <row r="313">
          <cell r="B313" t="str">
            <v>3-08-05-00-00</v>
          </cell>
          <cell r="C313" t="str">
            <v>OTROS MINERALES.</v>
          </cell>
        </row>
        <row r="314">
          <cell r="B314" t="str">
            <v>3-08-09-00-00</v>
          </cell>
          <cell r="C314" t="str">
            <v>DIVERSOS MINERALES NO METALICOS</v>
          </cell>
        </row>
        <row r="315">
          <cell r="B315" t="str">
            <v>3-09-00-00-00</v>
          </cell>
          <cell r="C315" t="str">
            <v>OTROS MATERIALES Y SUMINISTROS (39000-00)</v>
          </cell>
        </row>
        <row r="316">
          <cell r="B316" t="str">
            <v>3-09-01-00-00</v>
          </cell>
          <cell r="C316" t="str">
            <v>ELEMENTOS DE LIMPIEZA</v>
          </cell>
        </row>
        <row r="317">
          <cell r="B317" t="str">
            <v>3-09-02-00-00</v>
          </cell>
          <cell r="C317" t="str">
            <v>UTILES DE ESCRITORIO, OFICINA Y ENZE¥ANZA</v>
          </cell>
        </row>
        <row r="318">
          <cell r="B318" t="str">
            <v>3-09-02-01-00</v>
          </cell>
          <cell r="C318" t="str">
            <v>UTILES DE ESCRITORIO, OFICINA Y ENSE¥ANZA</v>
          </cell>
        </row>
        <row r="319">
          <cell r="B319" t="str">
            <v>3-09-02-02-00</v>
          </cell>
          <cell r="C319" t="str">
            <v>UTILES DE ESCRITORIO, OFICINA Y ENSE¥ANZA PROYECTO FORTALECIMIENTO ORG. ESTUDIAN</v>
          </cell>
        </row>
        <row r="320">
          <cell r="B320" t="str">
            <v>3-09-03-00-00</v>
          </cell>
          <cell r="C320" t="str">
            <v>UTILES Y MATERIALES ELECTRICOS</v>
          </cell>
        </row>
        <row r="321">
          <cell r="B321" t="str">
            <v>3-09-04-00-00</v>
          </cell>
          <cell r="C321" t="str">
            <v>UTENCILIOS DE COCINA Y COMEDOR</v>
          </cell>
        </row>
        <row r="322">
          <cell r="B322" t="str">
            <v>3-09-05-00-00</v>
          </cell>
          <cell r="C322" t="str">
            <v>INSTRUMENTOS MENORES MEDICO-QUIRURGICO Y LABORAT.</v>
          </cell>
        </row>
        <row r="323">
          <cell r="B323" t="str">
            <v>3-09-05-01-00</v>
          </cell>
          <cell r="C323" t="str">
            <v>INSTRUMENTOS MEDICOS QUIRURGICOS MENOR Y DE LABORATORIO</v>
          </cell>
        </row>
        <row r="324">
          <cell r="B324" t="str">
            <v>3-09-05-02-00</v>
          </cell>
          <cell r="C324" t="str">
            <v>UT. MENORES MEDICOS QUIRUR.(PLAN REFORMA))</v>
          </cell>
        </row>
        <row r="325">
          <cell r="B325" t="str">
            <v>3-09-06-00-00</v>
          </cell>
          <cell r="C325" t="str">
            <v>OTROS RESPUESTOS Y ACCESORIOS MENORES</v>
          </cell>
        </row>
        <row r="326">
          <cell r="B326" t="str">
            <v>3-09-08-00-00</v>
          </cell>
          <cell r="C326" t="str">
            <v>ARTICULOS PARA DEPORTES Y RECREATIVOS</v>
          </cell>
        </row>
        <row r="327">
          <cell r="B327" t="str">
            <v>3-09-10-00-00</v>
          </cell>
          <cell r="C327" t="str">
            <v>PRODUCTOS DE HOJALATA</v>
          </cell>
        </row>
        <row r="328">
          <cell r="B328" t="str">
            <v>3-09-11-00-00</v>
          </cell>
          <cell r="C328" t="str">
            <v>ACCESORIOS DE METAL</v>
          </cell>
        </row>
        <row r="329">
          <cell r="B329" t="str">
            <v>3-09-12-00-00</v>
          </cell>
          <cell r="C329" t="str">
            <v>ELEMENTOS DE FERRETERIA</v>
          </cell>
        </row>
        <row r="330">
          <cell r="B330" t="str">
            <v>3-01-00-00-00</v>
          </cell>
          <cell r="C330" t="str">
            <v>PRODUCTOS ALIMENTICIOS AGROPECUARIOS Y FORESTALES (31000-00)</v>
          </cell>
        </row>
        <row r="331">
          <cell r="B331" t="str">
            <v>3-01-04-00-00</v>
          </cell>
          <cell r="C331" t="str">
            <v>PRODUCTOS AGROFORESTALES (31400-01)</v>
          </cell>
        </row>
        <row r="332">
          <cell r="B332" t="str">
            <v>3-01-04-02-00</v>
          </cell>
          <cell r="C332" t="str">
            <v>PRODUCTOS FORESTALES (31420-00)</v>
          </cell>
        </row>
        <row r="333">
          <cell r="B333" t="str">
            <v>3-01-04-02-01</v>
          </cell>
          <cell r="C333" t="str">
            <v>PRODUCTOS FORESTALES</v>
          </cell>
        </row>
        <row r="334">
          <cell r="B334" t="str">
            <v>3-01-04-03-00</v>
          </cell>
          <cell r="C334" t="str">
            <v>OTROS PRODUCTOS ALIMENTICIOS AGROFORESTALES</v>
          </cell>
        </row>
        <row r="335">
          <cell r="B335" t="str">
            <v>3-01-05-00-00</v>
          </cell>
          <cell r="C335" t="str">
            <v>MADERA CORCHO Y SUS MANUFACTURAS</v>
          </cell>
        </row>
        <row r="336">
          <cell r="B336" t="str">
            <v>4-00-00-00-00</v>
          </cell>
          <cell r="C336" t="str">
            <v>BIENES CAPITALIZABLES (40000-00)</v>
          </cell>
        </row>
        <row r="337">
          <cell r="B337" t="str">
            <v>4-01-00-00-00</v>
          </cell>
          <cell r="C337" t="str">
            <v>BIENES PREEXISTENTES (41000-00)</v>
          </cell>
        </row>
        <row r="338">
          <cell r="B338" t="str">
            <v>4-01-01-00-00</v>
          </cell>
          <cell r="C338" t="str">
            <v>TIERRAS Y TERRENOS (41100-00)</v>
          </cell>
        </row>
        <row r="339">
          <cell r="B339" t="str">
            <v>4-01-02-00-00</v>
          </cell>
          <cell r="C339" t="str">
            <v>EDIFICIOS E INSTALACIONES (41210-00)</v>
          </cell>
        </row>
        <row r="340">
          <cell r="B340" t="str">
            <v>4-02-00-00-00</v>
          </cell>
          <cell r="C340" t="str">
            <v>MAQUINARIA Y EQUIPO (42000-00)</v>
          </cell>
        </row>
        <row r="341">
          <cell r="B341" t="str">
            <v>4-02-01-00-00</v>
          </cell>
          <cell r="C341" t="str">
            <v>EQUIPOS DE OFICINA Y MUEBLES (42140-00)</v>
          </cell>
        </row>
        <row r="342">
          <cell r="B342" t="str">
            <v>4-02-01-01-00</v>
          </cell>
          <cell r="C342" t="str">
            <v>MUEBLES VARIOS DE OFICINA</v>
          </cell>
        </row>
        <row r="343">
          <cell r="B343" t="str">
            <v>4-02-01-01-01</v>
          </cell>
          <cell r="C343" t="str">
            <v>MUEBLES VARIOS DE OFICINA</v>
          </cell>
        </row>
        <row r="344">
          <cell r="B344" t="str">
            <v>4-02-01-02-00</v>
          </cell>
          <cell r="C344" t="str">
            <v>EQUIPOS VARIOS DE OFICINA</v>
          </cell>
        </row>
        <row r="345">
          <cell r="B345" t="str">
            <v>4-02-01-02-01</v>
          </cell>
          <cell r="C345" t="str">
            <v>EQUIPOS VARIOS DE OFICINA</v>
          </cell>
        </row>
        <row r="346">
          <cell r="B346" t="str">
            <v>4-02-01-02-02</v>
          </cell>
          <cell r="C346" t="str">
            <v>EQUPOS DE OFICINA (RELOJES DIGITALES)</v>
          </cell>
        </row>
        <row r="347">
          <cell r="B347" t="str">
            <v>4-02-01-02-03</v>
          </cell>
          <cell r="C347" t="str">
            <v>EQUIPOS VARIOS DE OFICINA PROYECTO FORTALECIMIENTO ORG. ESTUDIANTILES</v>
          </cell>
        </row>
        <row r="348">
          <cell r="B348" t="str">
            <v>4-02-01-04-00</v>
          </cell>
          <cell r="C348" t="str">
            <v>ELECTRODOMESTICOS</v>
          </cell>
        </row>
        <row r="349">
          <cell r="B349" t="str">
            <v>4-02-01-10-00</v>
          </cell>
          <cell r="C349" t="str">
            <v>OTROS</v>
          </cell>
        </row>
        <row r="350">
          <cell r="B350" t="str">
            <v>4-02-02-00-00</v>
          </cell>
          <cell r="C350" t="str">
            <v>MAQUINARIA Y EQUIPO DE PRODUCCION</v>
          </cell>
        </row>
        <row r="351">
          <cell r="B351" t="str">
            <v>4-02-03-00-00</v>
          </cell>
          <cell r="C351" t="str">
            <v>EQUIPO DE TRANSPORTE TRACCION Y ELEVACION</v>
          </cell>
        </row>
        <row r="352">
          <cell r="B352" t="str">
            <v>4-02-03-01-00</v>
          </cell>
          <cell r="C352" t="str">
            <v>EQUIPO DE TRANSPORTE TRACCION Y ELEVACION</v>
          </cell>
        </row>
        <row r="353">
          <cell r="B353" t="str">
            <v>4-02-03-02-00</v>
          </cell>
          <cell r="C353" t="str">
            <v>EQUIPO DE TRANSPORTE TRACCION Y ELEVACION PROY. EDUC. SUPERIOR</v>
          </cell>
        </row>
        <row r="354">
          <cell r="B354" t="str">
            <v>4-02-04-00-00</v>
          </cell>
          <cell r="C354" t="str">
            <v>EQUIPO MEDICO Y LABORATORIO</v>
          </cell>
        </row>
        <row r="355">
          <cell r="B355" t="str">
            <v>4-02-05-00-00</v>
          </cell>
          <cell r="C355" t="str">
            <v>EQUIPO DE COMUNICACIàN Y SE¥ALAMIENTO</v>
          </cell>
        </row>
        <row r="356">
          <cell r="B356" t="str">
            <v>4-02-05-01-00</v>
          </cell>
          <cell r="C356" t="str">
            <v>EQUIPO DE COMUNICACIàN Y SE¥ALAMIENTO</v>
          </cell>
        </row>
        <row r="357">
          <cell r="B357" t="str">
            <v>4-02-05-02-00</v>
          </cell>
          <cell r="C357" t="str">
            <v>EQUIPO DE COMUNICACIàN Y SE¥ALAMIENTO PROY. EDUC. SUPERIOR</v>
          </cell>
        </row>
        <row r="358">
          <cell r="B358" t="str">
            <v>4-02-05-03-00</v>
          </cell>
          <cell r="C358" t="str">
            <v>EQUIPO DE COMUNICACIàN Y SE¥ALAMIENTO PROYECTO VINCULACION UNAH SOCIEDAD</v>
          </cell>
        </row>
        <row r="359">
          <cell r="B359" t="str">
            <v>4-02-05-04-00</v>
          </cell>
          <cell r="C359" t="str">
            <v>EQUIPO DE COMUNICACIàN Y SE¥ALAMIENTO PROYECTO FORTALECIMIENTO ORG. ESTUDIANTILE</v>
          </cell>
        </row>
        <row r="360">
          <cell r="B360" t="str">
            <v>4-02-06-00-00</v>
          </cell>
          <cell r="C360" t="str">
            <v>EQUIPOS PARA COMPUTACION</v>
          </cell>
        </row>
        <row r="361">
          <cell r="B361" t="str">
            <v>4-02-06-01-00</v>
          </cell>
          <cell r="C361" t="str">
            <v>EQUIPO DE COMPUTACION</v>
          </cell>
        </row>
        <row r="362">
          <cell r="B362" t="str">
            <v>4-02-06-02-00</v>
          </cell>
          <cell r="C362" t="str">
            <v>EQUIPO DE COMPUTACIàN PROY. EDUCACION SUPERIOR</v>
          </cell>
        </row>
        <row r="363">
          <cell r="B363" t="str">
            <v>4-02-06-03-00</v>
          </cell>
          <cell r="C363" t="str">
            <v>EQUIPO PARA COMPUTACION PROYECTO VINCULACION UNAH SOCIEDAD</v>
          </cell>
        </row>
        <row r="364">
          <cell r="B364" t="str">
            <v>4-02-06-04-00</v>
          </cell>
          <cell r="C364" t="str">
            <v>EQUIPO DE COMPUTACIàN PROYECTO FORTALECIMIENTO ORG. ESTUDIANTILES</v>
          </cell>
        </row>
        <row r="365">
          <cell r="B365" t="str">
            <v>4-02-07-00-00</v>
          </cell>
          <cell r="C365" t="str">
            <v>MUEBLES Y EQUIPO EDUCACIONALES</v>
          </cell>
        </row>
        <row r="366">
          <cell r="B366" t="str">
            <v>4-02-07-01-00</v>
          </cell>
          <cell r="C366" t="str">
            <v>MUEBLES Y EQUIPO EDUCACIONAL</v>
          </cell>
        </row>
        <row r="367">
          <cell r="B367" t="str">
            <v>4-02-07-02-00</v>
          </cell>
          <cell r="C367" t="str">
            <v>EQUIPO EDUCACIONAL Y RECREATIVO</v>
          </cell>
        </row>
        <row r="368">
          <cell r="B368" t="str">
            <v>4-02-07-03-00</v>
          </cell>
          <cell r="C368" t="str">
            <v>EQUIPO RECREATIVOS Y DEPORTIVOS</v>
          </cell>
        </row>
        <row r="369">
          <cell r="B369" t="str">
            <v>4-02-08-00-00</v>
          </cell>
          <cell r="C369" t="str">
            <v>HERRAMIENTAS Y REPUESTOS MAYORES</v>
          </cell>
        </row>
        <row r="370">
          <cell r="B370" t="str">
            <v>4-03-00-00-00</v>
          </cell>
          <cell r="C370" t="str">
            <v>LIBROS,REVISTAS</v>
          </cell>
        </row>
        <row r="371">
          <cell r="B371" t="str">
            <v>4-03-01-00-00</v>
          </cell>
          <cell r="C371" t="str">
            <v>LIBROS, REVISTAS Y OTROS ELEMENTOS COLECCIONABLES</v>
          </cell>
        </row>
        <row r="372">
          <cell r="B372" t="str">
            <v>4-03-02-00-00</v>
          </cell>
          <cell r="C372" t="str">
            <v>DISCOS Y OTRAS UNIDADES DE SONIDO</v>
          </cell>
        </row>
        <row r="373">
          <cell r="B373" t="str">
            <v>4-03-03-00-00</v>
          </cell>
          <cell r="C373" t="str">
            <v>PELICULAS Y OTRAS UNIDADES DE IMAGEN Y SONIDO</v>
          </cell>
        </row>
        <row r="374">
          <cell r="B374" t="str">
            <v>4-03-04-00-00</v>
          </cell>
          <cell r="C374" t="str">
            <v>OBRAS DE ARTE PLASTICA</v>
          </cell>
        </row>
        <row r="375">
          <cell r="B375" t="str">
            <v>4-03-05-00-00</v>
          </cell>
          <cell r="C375" t="str">
            <v>OTROS ELEMENTOS COLECCIONABLES</v>
          </cell>
        </row>
        <row r="376">
          <cell r="B376" t="str">
            <v>4-03-09-00-00</v>
          </cell>
          <cell r="C376" t="str">
            <v>OTROS ELEMENTOS COLECCIONABLES</v>
          </cell>
        </row>
        <row r="377">
          <cell r="B377" t="str">
            <v>4-04-00-00-00</v>
          </cell>
          <cell r="C377" t="str">
            <v>SEMOVIENTES</v>
          </cell>
        </row>
        <row r="378">
          <cell r="B378" t="str">
            <v>4-05-00-00-00</v>
          </cell>
          <cell r="C378" t="str">
            <v>ACTIVOS INTANGIBLES (45000-00)</v>
          </cell>
        </row>
        <row r="379">
          <cell r="B379" t="str">
            <v>4-05-01-00-00</v>
          </cell>
          <cell r="C379" t="str">
            <v>APLICACIONES INFORMATICAS (45100-00)</v>
          </cell>
        </row>
        <row r="380">
          <cell r="B380" t="str">
            <v>4-05-01-01-00</v>
          </cell>
          <cell r="C380" t="str">
            <v>APLICACIONES INFORMATICAS</v>
          </cell>
        </row>
        <row r="381">
          <cell r="B381" t="str">
            <v>4-05-01-02-00</v>
          </cell>
          <cell r="C381" t="str">
            <v>APLICACIONES INFORMATICAS PROYECTO VINCULACION UNAH SOCIEDAD</v>
          </cell>
        </row>
        <row r="382">
          <cell r="B382" t="str">
            <v>4-06-00-00-00</v>
          </cell>
          <cell r="C382" t="str">
            <v>EQUIPO MILITAR Y DE SEGURIDAD</v>
          </cell>
        </row>
        <row r="383">
          <cell r="B383" t="str">
            <v>4-06-01-00-00</v>
          </cell>
          <cell r="C383" t="str">
            <v>EQUIPO MILITAR Y DE SEGURIDAD</v>
          </cell>
        </row>
        <row r="384">
          <cell r="B384" t="str">
            <v>4-07-00-00-00</v>
          </cell>
          <cell r="C384" t="str">
            <v>CONSTRUCCIONES (47000-00)</v>
          </cell>
        </row>
        <row r="385">
          <cell r="B385" t="str">
            <v>4-07-01-00-00</v>
          </cell>
          <cell r="C385" t="str">
            <v>CONSTRUCCIONES ADICIONES Y MEJORA DE EDIF (47100-00)</v>
          </cell>
        </row>
        <row r="386">
          <cell r="B386" t="str">
            <v>4-07-01-01-00</v>
          </cell>
          <cell r="C386" t="str">
            <v>CONSTRUCCIONES Y MEJORAS DE BIENES NACIONALES EN DOMINIO PRIVADO</v>
          </cell>
        </row>
        <row r="387">
          <cell r="B387" t="str">
            <v>4-07-02-00-00</v>
          </cell>
          <cell r="C387" t="str">
            <v>CONSTRUCCIONES Y MEJORAS DE BIENES NACIONALES EN DOMINIO PUBLICO (NUEVA)</v>
          </cell>
        </row>
        <row r="388">
          <cell r="B388" t="str">
            <v>4-07-02-01-00</v>
          </cell>
          <cell r="C388" t="str">
            <v>CONSTRUCCIONES Y MEJORAS DE BIENES EN DOMINIO PUBLICO</v>
          </cell>
        </row>
        <row r="389">
          <cell r="B389" t="str">
            <v>4-07-02-02-00</v>
          </cell>
          <cell r="C389" t="str">
            <v>SUPERVISION DE CONSTRUCCIONES Y MEJORAS EN BIENES EN DOMINIO PUBLICO</v>
          </cell>
        </row>
        <row r="390">
          <cell r="B390" t="str">
            <v>4-07-03-00-00</v>
          </cell>
          <cell r="C390" t="str">
            <v>CONSOLIDACION Y MEJORAS EN BIENES CULTURALES (NUEVA)</v>
          </cell>
        </row>
        <row r="391">
          <cell r="B391" t="str">
            <v>4-07-03-01-00</v>
          </cell>
          <cell r="C391" t="str">
            <v>CONSOLIDACION Y MEJORAS EN BIENES CULTURALES</v>
          </cell>
        </row>
        <row r="392">
          <cell r="B392" t="str">
            <v>4-07-03-02-00</v>
          </cell>
          <cell r="C392" t="str">
            <v>SUPERVISION DE CONSOLIDACION Y MEJORAS EN BIENES CULTURALES</v>
          </cell>
        </row>
        <row r="393">
          <cell r="B393" t="str">
            <v>4-01-00-00-00</v>
          </cell>
          <cell r="C393" t="str">
            <v>BIENES PREEXISTENTES (41000-00)</v>
          </cell>
        </row>
        <row r="394">
          <cell r="B394" t="str">
            <v>4-01-01-00-00</v>
          </cell>
          <cell r="C394" t="str">
            <v>TIERRAS Y TERRENOS (41100-00)</v>
          </cell>
        </row>
        <row r="395">
          <cell r="B395" t="str">
            <v>4-01-01-01-00</v>
          </cell>
          <cell r="C395" t="str">
            <v>PARA CONSTRUCCION DE BIENES EN DOMINIO PRIVADO (41110-00)</v>
          </cell>
        </row>
        <row r="396">
          <cell r="B396" t="str">
            <v>4-01-01-01-01</v>
          </cell>
          <cell r="C396" t="str">
            <v>PARA CONSTRUCCION DE BIENES EN DOMINIO PRIVADO</v>
          </cell>
        </row>
        <row r="397">
          <cell r="B397" t="str">
            <v>4-01-01-01-02</v>
          </cell>
          <cell r="C397" t="str">
            <v>CONSTR.DE MEJ. DOM.EDIFICIO AULAS No.5 v.s.</v>
          </cell>
        </row>
        <row r="398">
          <cell r="B398" t="str">
            <v>4-01-01-01-03</v>
          </cell>
          <cell r="C398" t="str">
            <v>CONSTR.DE MEJ.DOM LABOR. DE INGENIERIA V.S.</v>
          </cell>
        </row>
        <row r="399">
          <cell r="B399" t="str">
            <v>4-01-01-01-04</v>
          </cell>
          <cell r="C399" t="str">
            <v>CONSTR.DE MEJ.DOM SALA DE JUICIO V.S.</v>
          </cell>
        </row>
        <row r="400">
          <cell r="B400" t="str">
            <v>4-01-01-02-00</v>
          </cell>
          <cell r="C400" t="str">
            <v>PARA CONSTRUCCION DE BIENES DE DOMINIO PUBLICOS (41120-00)</v>
          </cell>
        </row>
        <row r="401">
          <cell r="B401" t="str">
            <v>4-01-01-02-01</v>
          </cell>
          <cell r="C401" t="str">
            <v>CONSTRUCCION DE BIENES DE DOMINIO PUBLICO</v>
          </cell>
        </row>
        <row r="402">
          <cell r="B402" t="str">
            <v>4-01-01-03-00</v>
          </cell>
          <cell r="C402" t="str">
            <v>TIERRA PREDIOS Y SOLARES (41130-00)</v>
          </cell>
        </row>
        <row r="403">
          <cell r="B403" t="str">
            <v>4-01-01-03-01</v>
          </cell>
          <cell r="C403" t="str">
            <v>TIERRA PREDIOS Y SOLARES (COMPRA DE TERRENO EN CRUNO)</v>
          </cell>
        </row>
        <row r="404">
          <cell r="B404" t="str">
            <v>4-01-02-00-00</v>
          </cell>
          <cell r="C404" t="str">
            <v>EDIFICIOS E INSTALACIONES (41210-00)</v>
          </cell>
        </row>
        <row r="405">
          <cell r="B405" t="str">
            <v>4-01-02-01-00</v>
          </cell>
          <cell r="C405" t="str">
            <v>EDIFICIOS Y LOCALES</v>
          </cell>
        </row>
        <row r="406">
          <cell r="B406" t="str">
            <v>4-01-02-04-00</v>
          </cell>
          <cell r="C406" t="str">
            <v>INSTALACIONES VARIAS (41240-00)</v>
          </cell>
        </row>
        <row r="407">
          <cell r="B407" t="str">
            <v>4-01-02-00-00</v>
          </cell>
          <cell r="C407" t="str">
            <v>EDIFICIOS E INSTALACIONES (41210-00)</v>
          </cell>
        </row>
        <row r="408">
          <cell r="B408" t="str">
            <v>4-01-02-04-00</v>
          </cell>
          <cell r="C408" t="str">
            <v>INSTALACIONES VARIAS (41240-00)</v>
          </cell>
        </row>
        <row r="409">
          <cell r="B409" t="str">
            <v>4-01-02-04-01</v>
          </cell>
          <cell r="C409" t="str">
            <v>INSTALACIONES VARIAS</v>
          </cell>
        </row>
        <row r="410">
          <cell r="B410" t="str">
            <v>4-01-02-04-02</v>
          </cell>
          <cell r="C410" t="str">
            <v>INSTALACIONES VARIAS EDIFICIO DE QUIMICA Y FARMACIA</v>
          </cell>
        </row>
        <row r="411">
          <cell r="B411" t="str">
            <v>4-01-02-04-03</v>
          </cell>
          <cell r="C411" t="str">
            <v>INSTALACIONES VARIAS AULAS NO. 6 (41240-05)</v>
          </cell>
        </row>
        <row r="412">
          <cell r="B412" t="str">
            <v>5-00-00-00-00</v>
          </cell>
          <cell r="C412" t="str">
            <v>TRANSFERENCIAS (50000-00)</v>
          </cell>
        </row>
        <row r="413">
          <cell r="B413" t="str">
            <v>5-01-00-00-00</v>
          </cell>
          <cell r="C413" t="str">
            <v>TRANSFERENCIAS CORRIENTES AL SECTOR PRIVADO (51000-00)</v>
          </cell>
        </row>
        <row r="414">
          <cell r="B414" t="str">
            <v>5-01-01-00-00</v>
          </cell>
          <cell r="C414" t="str">
            <v>PRESTACIONES DE LA SEGURIDAD SOCIAL (NUEVA)</v>
          </cell>
        </row>
        <row r="415">
          <cell r="B415" t="str">
            <v>5-01-01-01-00</v>
          </cell>
          <cell r="C415" t="str">
            <v>JUBILACIONES Y RETIROS</v>
          </cell>
        </row>
        <row r="416">
          <cell r="B416" t="str">
            <v>5-01-01-02-00</v>
          </cell>
          <cell r="C416" t="str">
            <v>PENSIONES</v>
          </cell>
        </row>
        <row r="417">
          <cell r="B417" t="str">
            <v>5-01-02-00-00</v>
          </cell>
          <cell r="C417" t="str">
            <v>PRESTACIONES DE ASISTENCIA SOCIAL (51200-00)</v>
          </cell>
        </row>
        <row r="418">
          <cell r="B418" t="str">
            <v>5-01-03-00-00</v>
          </cell>
          <cell r="C418" t="str">
            <v>DONACIONES A INSTITUCIONES PRIVADAS SIN FINES DE LUCRO (51300-00)</v>
          </cell>
        </row>
        <row r="419">
          <cell r="B419" t="str">
            <v>5-01-03-01-00</v>
          </cell>
          <cell r="C419" t="str">
            <v>DONACIONES IHADFA</v>
          </cell>
        </row>
        <row r="420">
          <cell r="B420" t="str">
            <v>5-01-03-02-00</v>
          </cell>
          <cell r="C420" t="str">
            <v>ASIG.EQUIPO DE FUTBALL CURNO (LIGA LUCAS MENDEZ)</v>
          </cell>
        </row>
        <row r="421">
          <cell r="B421" t="str">
            <v>5-01-03-03-00</v>
          </cell>
          <cell r="C421" t="str">
            <v>ASIG.EQUIPO DE FUTBALL LIGA DIONICIO HERRERA</v>
          </cell>
        </row>
        <row r="422">
          <cell r="B422" t="str">
            <v>5-01-03-04-00</v>
          </cell>
          <cell r="C422" t="str">
            <v>DONACIONES INJUVEN</v>
          </cell>
        </row>
        <row r="423">
          <cell r="B423" t="str">
            <v>5-01-04-00-00</v>
          </cell>
          <cell r="C423" t="str">
            <v>SUBSIDIOS A EMPRESAS PRIVADAS</v>
          </cell>
        </row>
        <row r="424">
          <cell r="B424" t="str">
            <v>5-02-00-00-00</v>
          </cell>
          <cell r="C424" t="str">
            <v>TRANSFERENCIAS CORRIENTES UNIDADES DEL SECTOR PUBLICO (NUEVA)</v>
          </cell>
        </row>
        <row r="425">
          <cell r="B425" t="str">
            <v>5-02-01-00-00</v>
          </cell>
          <cell r="C425" t="str">
            <v>DONACIONES A UNIDADES DEL GOBIERNO CENTRAL (NUEVA)</v>
          </cell>
        </row>
        <row r="426">
          <cell r="B426" t="str">
            <v>5-02-01-01-00</v>
          </cell>
          <cell r="C426" t="str">
            <v>DONACIONES A INSTITUCIONES DE LA ADMINISTRACION CENTRAL</v>
          </cell>
        </row>
        <row r="427">
          <cell r="B427" t="str">
            <v>5-02-01-02-00</v>
          </cell>
          <cell r="C427" t="str">
            <v>DONACIONES A INSTITUCIONES DESCENTRALIZADAS</v>
          </cell>
        </row>
        <row r="428">
          <cell r="B428" t="str">
            <v>5-02-01-03-00</v>
          </cell>
          <cell r="C428" t="str">
            <v>DONACIONES A INSTITUCIONES DE LA SEGURIDAD SOCIAL</v>
          </cell>
        </row>
        <row r="429">
          <cell r="B429" t="str">
            <v>5-02-02-00-00</v>
          </cell>
          <cell r="C429" t="str">
            <v>DONACIONES A GOBIERNOS LOCALES</v>
          </cell>
        </row>
        <row r="430">
          <cell r="B430" t="str">
            <v>5-02-03-00-00</v>
          </cell>
          <cell r="C430" t="str">
            <v>DONACIONES A OTRAS INSTITUCIONES PUBLICAS FINANCIERAS NO EMPRESARIALES</v>
          </cell>
        </row>
        <row r="431">
          <cell r="B431" t="str">
            <v>5-02-04-00-00</v>
          </cell>
          <cell r="C431" t="str">
            <v>SUBSIDIOS A EMPRESAS PUBLICAS</v>
          </cell>
        </row>
        <row r="432">
          <cell r="B432" t="str">
            <v>5-03-00-00-00</v>
          </cell>
          <cell r="C432" t="str">
            <v>TRANSFERENCIAS CORRIENTES SECTOR EXTERNO (53000-00)</v>
          </cell>
        </row>
        <row r="433">
          <cell r="B433" t="str">
            <v>5-03-01-00-00</v>
          </cell>
          <cell r="C433" t="str">
            <v>DONACIONES A GOBIERNOS EXTRANJEROS</v>
          </cell>
        </row>
        <row r="434">
          <cell r="B434" t="str">
            <v>5-03-02-00-00</v>
          </cell>
          <cell r="C434" t="str">
            <v>TRANSFERENCIAS CORR. SECTOR EXTERNO (53200-00)</v>
          </cell>
        </row>
        <row r="435">
          <cell r="B435" t="str">
            <v>5-04-00-00-00</v>
          </cell>
          <cell r="C435" t="str">
            <v>TRANSFERENCIAS DE CAPITAL AL SECTOR PRIVADO (NUEVA)</v>
          </cell>
        </row>
        <row r="436">
          <cell r="B436" t="str">
            <v>5-04-01-00-00</v>
          </cell>
          <cell r="C436" t="str">
            <v>PRESTACIONES DE ASISTENCIA SOCIAL (NUEVA)</v>
          </cell>
        </row>
        <row r="437">
          <cell r="B437" t="str">
            <v>5-04-01-01-00</v>
          </cell>
          <cell r="C437" t="str">
            <v>AYUDA SOCIAL A PERSONAS</v>
          </cell>
        </row>
        <row r="438">
          <cell r="B438" t="str">
            <v>5-04-02-00-00</v>
          </cell>
          <cell r="C438" t="str">
            <v>DONACIONES A ASOCIACIONES CIVILES SIN FINES DE LUCRO</v>
          </cell>
        </row>
        <row r="439">
          <cell r="B439" t="str">
            <v>5-05-00-00-00</v>
          </cell>
          <cell r="C439" t="str">
            <v>TRANSFERENCIAS DE CAPITAL A UNIDADES DEL SECTOR PUBLICO (NUEVA)</v>
          </cell>
        </row>
        <row r="440">
          <cell r="B440" t="str">
            <v>5-05-01-00-00</v>
          </cell>
          <cell r="C440" t="str">
            <v>DONACIONES A UNIDADES DEL GOBIERNO CENTRAL (NUEVA)</v>
          </cell>
        </row>
        <row r="441">
          <cell r="B441" t="str">
            <v>5-05-01-01-00</v>
          </cell>
          <cell r="C441" t="str">
            <v>DONACIONES A INSTITUCIONES DE LA ADMINISTRACION CENTRAL</v>
          </cell>
        </row>
        <row r="442">
          <cell r="B442" t="str">
            <v>5-05-01-02-00</v>
          </cell>
          <cell r="C442" t="str">
            <v>DONACIONES A INSTITUCIONES DESCENTRALIZADAS</v>
          </cell>
        </row>
        <row r="443">
          <cell r="B443" t="str">
            <v>5-05-02-00-00</v>
          </cell>
          <cell r="C443" t="str">
            <v>DONACIONES A GOBIERNOS LOCALES</v>
          </cell>
        </row>
        <row r="444">
          <cell r="B444" t="str">
            <v>5-05-03-00-00</v>
          </cell>
          <cell r="C444" t="str">
            <v>DONACIONES A OTRAS INSTITUCIONES PUBLICAS FINANCIERAS</v>
          </cell>
        </row>
        <row r="445">
          <cell r="B445" t="str">
            <v>5-05-04-00-00</v>
          </cell>
          <cell r="C445" t="str">
            <v>SUBSIDIOS A EMPRESAS PUBLICAS</v>
          </cell>
        </row>
        <row r="446">
          <cell r="B446" t="str">
            <v>5-06-00-00-00</v>
          </cell>
          <cell r="C446" t="str">
            <v>TRANSFERENCIAS DE CAPITAL AL SECTOR EXTERNO</v>
          </cell>
        </row>
        <row r="447">
          <cell r="B447" t="str">
            <v>5-06-01-00-00</v>
          </cell>
          <cell r="C447" t="str">
            <v>DONACIONES A GOBIERNOS EXTRANJEROS</v>
          </cell>
        </row>
        <row r="448">
          <cell r="B448" t="str">
            <v>5-06-02-00-00</v>
          </cell>
          <cell r="C448" t="str">
            <v>DONACIONES A ORGANISMOS INTERNACIONALES</v>
          </cell>
        </row>
        <row r="449">
          <cell r="B449" t="str">
            <v>5-01-00-00-00</v>
          </cell>
          <cell r="C449" t="str">
            <v>TRANSFERENCIAS CORRIENTES AL SECTOR PRIVADO (51000-00)</v>
          </cell>
        </row>
        <row r="450">
          <cell r="B450" t="str">
            <v>5-01-02-00-00</v>
          </cell>
          <cell r="C450" t="str">
            <v>PRESTACIONES DE ASISTENCIA SOCIAL (51200-00)</v>
          </cell>
        </row>
        <row r="451">
          <cell r="B451" t="str">
            <v>5-01-02-01-00</v>
          </cell>
          <cell r="C451" t="str">
            <v>BECAS (51210-00)</v>
          </cell>
        </row>
        <row r="452">
          <cell r="B452" t="str">
            <v>5-01-02-01-01</v>
          </cell>
          <cell r="C452" t="str">
            <v>BECAS</v>
          </cell>
        </row>
        <row r="453">
          <cell r="B453" t="str">
            <v>5-01-02-01-02</v>
          </cell>
          <cell r="C453" t="str">
            <v>BECAS ESTUDIANTES DE PREGRADO (PLAN REFORMA)</v>
          </cell>
        </row>
        <row r="454">
          <cell r="B454" t="str">
            <v>5-01-02-01-03</v>
          </cell>
          <cell r="C454" t="str">
            <v>BECAS CONVENIO MINISTERIO SALUD -IHSS-UNAH</v>
          </cell>
        </row>
        <row r="455">
          <cell r="B455" t="str">
            <v>5-01-02-01-04</v>
          </cell>
          <cell r="C455" t="str">
            <v>BECAS DE ACTUALIZACION Y CAPACITACION DOCENTE</v>
          </cell>
        </row>
        <row r="456">
          <cell r="B456" t="str">
            <v>5-01-02-01-05</v>
          </cell>
          <cell r="C456" t="str">
            <v>BECAS EXCELENCIA ACADEMICA</v>
          </cell>
        </row>
        <row r="457">
          <cell r="B457" t="str">
            <v>5-01-02-01-06</v>
          </cell>
          <cell r="C457" t="str">
            <v>BECAS PARA HIJOS DE LOS TRABAJADORES</v>
          </cell>
        </row>
        <row r="458">
          <cell r="B458" t="str">
            <v>5-01-02-01-07</v>
          </cell>
          <cell r="C458" t="str">
            <v>BECAS POST GRADO ECONOMIA</v>
          </cell>
        </row>
        <row r="459">
          <cell r="B459" t="str">
            <v>5-01-02-01-08</v>
          </cell>
          <cell r="C459" t="str">
            <v>BECAS POST-GRADO DE TRABAJO SOCIAL</v>
          </cell>
        </row>
        <row r="460">
          <cell r="B460" t="str">
            <v>5-01-02-01-09</v>
          </cell>
          <cell r="C460" t="str">
            <v>BECAS PROFESIONALIZANTES DOCENTE (PLAN DE REFORMA)</v>
          </cell>
        </row>
        <row r="461">
          <cell r="B461" t="str">
            <v>5-01-02-01-10</v>
          </cell>
          <cell r="C461" t="str">
            <v>PRESTAMOS A ESTUDIANTES</v>
          </cell>
        </row>
        <row r="462">
          <cell r="B462" t="str">
            <v>5-01-02-01-11</v>
          </cell>
          <cell r="C462" t="str">
            <v>BECAS TALLERES EMPLEADOS A ESTUDIANTES</v>
          </cell>
        </row>
        <row r="463">
          <cell r="B463" t="str">
            <v>5-01-02-01-12</v>
          </cell>
          <cell r="C463" t="str">
            <v>BECAS EXTERNAS DE INVESTIGACION</v>
          </cell>
        </row>
        <row r="464">
          <cell r="B464" t="str">
            <v>5-01-02-01-13</v>
          </cell>
          <cell r="C464" t="str">
            <v>BECAS SUSTANTIVAS DE INVESTIGACIÓN</v>
          </cell>
        </row>
        <row r="465">
          <cell r="B465" t="str">
            <v>5-01-02-01-14</v>
          </cell>
          <cell r="C465" t="str">
            <v>BECAS DE INVEST, PARA ESTUD. DE PREGRADO</v>
          </cell>
        </row>
        <row r="466">
          <cell r="B466" t="str">
            <v>5-01-02-01-15</v>
          </cell>
          <cell r="C466" t="str">
            <v>BECAS DE INVEST. PARA DOC.DE POST-GRADO</v>
          </cell>
        </row>
        <row r="467">
          <cell r="B467" t="str">
            <v>5-01-02-01-16</v>
          </cell>
          <cell r="C467" t="str">
            <v>BECAS BÁSICAS DE INVESTIGACIÓN</v>
          </cell>
        </row>
        <row r="468">
          <cell r="B468" t="str">
            <v>5-01-02-01-17</v>
          </cell>
          <cell r="C468" t="str">
            <v>BECAS RELEVO GENERACIONAL</v>
          </cell>
        </row>
        <row r="469">
          <cell r="B469" t="str">
            <v>5-01-02-01-18</v>
          </cell>
          <cell r="C469" t="str">
            <v>BECAS DE EQUIDAD</v>
          </cell>
        </row>
        <row r="470">
          <cell r="B470" t="str">
            <v>5-01-02-01-19</v>
          </cell>
          <cell r="C470" t="str">
            <v>PREMIOS AL INVESTIGADOR</v>
          </cell>
        </row>
        <row r="471">
          <cell r="B471" t="str">
            <v>5-01-02-01-20</v>
          </cell>
          <cell r="C471" t="str">
            <v>BECAS DE INV. PARA ESTUDIANTES DE POSTGRADO</v>
          </cell>
        </row>
        <row r="472">
          <cell r="B472" t="str">
            <v>5-01-02-01-21</v>
          </cell>
          <cell r="C472" t="str">
            <v>Becas Especiales de Investigación</v>
          </cell>
        </row>
        <row r="473">
          <cell r="B473" t="str">
            <v>5-01-02-01-22</v>
          </cell>
          <cell r="C473" t="str">
            <v>Préstamos Educativos</v>
          </cell>
        </row>
        <row r="474">
          <cell r="B474" t="str">
            <v>5-01-02-02-00</v>
          </cell>
          <cell r="C474" t="str">
            <v>AYUDA SOCIALES A PERSONAS</v>
          </cell>
        </row>
        <row r="475">
          <cell r="B475" t="str">
            <v>5-01-02-02-01</v>
          </cell>
          <cell r="C475" t="str">
            <v>PREMIO INVESTIGADOR LARGA TRAYECTORIA</v>
          </cell>
        </row>
        <row r="476">
          <cell r="B476" t="str">
            <v>5-01-02-02-02</v>
          </cell>
          <cell r="C476" t="str">
            <v>PREMIOS AL INVESTIGADOR</v>
          </cell>
        </row>
        <row r="477">
          <cell r="B477" t="str">
            <v>5-01-02-02-03</v>
          </cell>
          <cell r="C477" t="str">
            <v>PREMIOS A ESTUDIANTES DE SECUNDARIA</v>
          </cell>
        </row>
        <row r="478">
          <cell r="B478" t="str">
            <v>5-01-02-02-04</v>
          </cell>
          <cell r="C478" t="str">
            <v>SUBSIDIOS CORO DE LA UNAH</v>
          </cell>
        </row>
        <row r="479">
          <cell r="B479" t="str">
            <v>5-01-02-02-05</v>
          </cell>
          <cell r="C479" t="str">
            <v>SUBSIDIOS ESCUELA RAMON AMAYA AMADOR</v>
          </cell>
        </row>
        <row r="480">
          <cell r="B480" t="str">
            <v>5-01-02-02-06</v>
          </cell>
          <cell r="C480" t="str">
            <v>SUBVENCION A EMPLEADOS</v>
          </cell>
        </row>
        <row r="481">
          <cell r="B481" t="str">
            <v>5-01-02-02-07</v>
          </cell>
          <cell r="C481" t="str">
            <v>SUBVENCION AL SINDICATO</v>
          </cell>
        </row>
        <row r="482">
          <cell r="B482" t="str">
            <v>5-01-02-02-08</v>
          </cell>
          <cell r="C482" t="str">
            <v>SUBVENCION DEPORTIVA</v>
          </cell>
        </row>
        <row r="483">
          <cell r="B483" t="str">
            <v>5-01-02-02-09</v>
          </cell>
          <cell r="C483" t="str">
            <v>GRATIFICACIONES A PARTICULARES</v>
          </cell>
        </row>
        <row r="484">
          <cell r="B484" t="str">
            <v>5-01-02-02-10</v>
          </cell>
          <cell r="C484" t="str">
            <v>GRATIFIC.PARTICULAR (PREMIOS ARTES)</v>
          </cell>
        </row>
        <row r="485">
          <cell r="B485" t="str">
            <v>5-01-02-02-11</v>
          </cell>
          <cell r="C485" t="str">
            <v>AYUDAS SOCIALES A PERSONAS</v>
          </cell>
        </row>
        <row r="486">
          <cell r="B486" t="str">
            <v>5-01-02-02-12</v>
          </cell>
          <cell r="C486" t="str">
            <v>GRATIFICACIOENS A PARTIC.(PREMIOS AL FESTIVAL</v>
          </cell>
        </row>
        <row r="487">
          <cell r="B487" t="str">
            <v>5-01-02-02-13</v>
          </cell>
          <cell r="C487" t="str">
            <v>PREMIO IDEAS SOBRE TECNOLOGIAS E INNOVACION</v>
          </cell>
        </row>
        <row r="488">
          <cell r="B488" t="str">
            <v>5-01-02-02-14</v>
          </cell>
          <cell r="C488" t="str">
            <v>Premio Ciencia y Tecnología</v>
          </cell>
        </row>
        <row r="489">
          <cell r="B489" t="str">
            <v>5-01-02-02-15</v>
          </cell>
          <cell r="C489" t="str">
            <v>Premio Mejoramiento y Calidad de Vida</v>
          </cell>
        </row>
        <row r="490">
          <cell r="B490" t="str">
            <v>5-01-02-02-16</v>
          </cell>
          <cell r="C490" t="str">
            <v>Larga Trayectoria</v>
          </cell>
        </row>
        <row r="491">
          <cell r="B491" t="str">
            <v>5-01-02-02-17</v>
          </cell>
          <cell r="C491" t="str">
            <v>Investigador en Consolidación</v>
          </cell>
        </row>
        <row r="492">
          <cell r="B492" t="str">
            <v>5-01-02-02-18</v>
          </cell>
          <cell r="C492" t="str">
            <v>Investigador en Formación Profesor</v>
          </cell>
        </row>
        <row r="493">
          <cell r="B493" t="str">
            <v>5-01-02-02-19</v>
          </cell>
          <cell r="C493" t="str">
            <v>Investigador en Formación Estudiante</v>
          </cell>
        </row>
        <row r="494">
          <cell r="B494" t="str">
            <v>5-01-02-02-20</v>
          </cell>
          <cell r="C494" t="str">
            <v>Profesor Investigador</v>
          </cell>
        </row>
        <row r="495">
          <cell r="B495" t="str">
            <v>5-01-02-02-21</v>
          </cell>
          <cell r="C495" t="str">
            <v>Estudiante Investigador</v>
          </cell>
        </row>
        <row r="496">
          <cell r="B496" t="str">
            <v>5-01-02-02-22</v>
          </cell>
          <cell r="C496" t="str">
            <v>Premio Ensayo Sobre Investigación, Transferencia Tecnológica</v>
          </cell>
        </row>
        <row r="497">
          <cell r="B497" t="str">
            <v>5-01-02-02-23</v>
          </cell>
          <cell r="C497" t="str">
            <v>Premio a la Innovación en la Gestión de la Investigación.</v>
          </cell>
        </row>
        <row r="498">
          <cell r="B498" t="str">
            <v>5-01-02-02-24</v>
          </cell>
          <cell r="C498" t="str">
            <v>AYUDA SOCIALES A PERSONAS (MAESTRIA FIL. Y LETRAS)</v>
          </cell>
        </row>
        <row r="499">
          <cell r="B499" t="str">
            <v>5-01-02-02-25</v>
          </cell>
          <cell r="C499" t="str">
            <v>AYUDA SOCIALES A PERSONAS (MAESTRIA CIEN. POL. Y CINE)</v>
          </cell>
        </row>
        <row r="500">
          <cell r="B500" t="str">
            <v>5-01-02-03-00</v>
          </cell>
          <cell r="C500" t="str">
            <v>PRESTAMO A ESTUDIANTES</v>
          </cell>
        </row>
        <row r="501">
          <cell r="B501" t="str">
            <v>5-03-00-00-00</v>
          </cell>
          <cell r="C501" t="str">
            <v>TRANSFERENCIAS CORRIENTES SECTOR EXTERNO (53000-00)</v>
          </cell>
        </row>
        <row r="502">
          <cell r="B502" t="str">
            <v>5-03-02-00-00</v>
          </cell>
          <cell r="C502" t="str">
            <v>TRANSFERENCIAS CORR. SECTOR EXTERNO (53200-00)</v>
          </cell>
        </row>
        <row r="503">
          <cell r="B503" t="str">
            <v>5-03-02-01-00</v>
          </cell>
          <cell r="C503" t="str">
            <v>DONACIONES A ORG. INTERNAC. CUOTAS ORDINARIAS (53210-00)</v>
          </cell>
        </row>
        <row r="504">
          <cell r="B504" t="str">
            <v>5-03-02-01-01</v>
          </cell>
          <cell r="C504" t="str">
            <v>UNION DE UNIVERSIDADES DE LA UDUAL</v>
          </cell>
        </row>
        <row r="505">
          <cell r="B505" t="str">
            <v>5-03-02-01-02</v>
          </cell>
          <cell r="C505" t="str">
            <v>CONS. UNAH INTER-AMERICANA DES. ECONOMICO SOC.</v>
          </cell>
        </row>
        <row r="506">
          <cell r="B506" t="str">
            <v>5-03-02-01-03</v>
          </cell>
          <cell r="C506" t="str">
            <v>MEMBRESIA ASOC. PANAM. DE CREDITO EDUC.</v>
          </cell>
        </row>
        <row r="507">
          <cell r="B507" t="str">
            <v>5-03-02-01-04</v>
          </cell>
          <cell r="C507" t="str">
            <v>SECRETARIA GENERAL CSUCA</v>
          </cell>
        </row>
        <row r="508">
          <cell r="B508" t="str">
            <v>5-03-02-01-05</v>
          </cell>
          <cell r="C508" t="str">
            <v>ANCIAMIENTO GASTOS CORRIENTES (FLACSO)</v>
          </cell>
        </row>
        <row r="509">
          <cell r="B509" t="str">
            <v>5-03-02-01-06</v>
          </cell>
          <cell r="C509" t="str">
            <v>CONT. PARA ORG. DE LA CEDE C.A. DE ACREDIT. DE POST-GRADOS</v>
          </cell>
        </row>
        <row r="510">
          <cell r="B510" t="str">
            <v>5-03-02-01-07</v>
          </cell>
          <cell r="C510" t="str">
            <v>APORTES A LA FUNDACION PRO ARTE Y CULTURA (FUNDARTE)</v>
          </cell>
        </row>
        <row r="511">
          <cell r="B511" t="str">
            <v>5-03-02-01-11</v>
          </cell>
          <cell r="C511" t="str">
            <v>ASOCIACION DE T.V. IBEROAMERICANA EDUCATIVA</v>
          </cell>
        </row>
        <row r="512">
          <cell r="B512" t="str">
            <v>5-03-02-01-12</v>
          </cell>
          <cell r="C512" t="str">
            <v>MEMBRECIA DE LA RLB</v>
          </cell>
        </row>
        <row r="513">
          <cell r="B513" t="str">
            <v>5-03-02-01-13</v>
          </cell>
          <cell r="C513" t="str">
            <v>ORGANISMOS DE DEFENSA DE LOS DERECHOS HUMANOS</v>
          </cell>
        </row>
        <row r="514">
          <cell r="B514" t="str">
            <v>5-03-02-01-14</v>
          </cell>
          <cell r="C514" t="str">
            <v>MEMBRECIA HINARI</v>
          </cell>
        </row>
        <row r="515">
          <cell r="B515" t="str">
            <v>5-03-02-01-15</v>
          </cell>
          <cell r="C515" t="str">
            <v>AGENCIA DE ACREDITACION CA DE POSTGRADO</v>
          </cell>
        </row>
        <row r="516">
          <cell r="B516" t="str">
            <v>5-03-02-01-16</v>
          </cell>
          <cell r="C516" t="str">
            <v>MEMBRECIA (RED INCA)</v>
          </cell>
        </row>
        <row r="517">
          <cell r="B517" t="str">
            <v>5-03-02-01-17</v>
          </cell>
          <cell r="C517" t="str">
            <v>MEMBRECIA (RED PILA)</v>
          </cell>
        </row>
        <row r="518">
          <cell r="B518" t="str">
            <v>6-00-00-00-00</v>
          </cell>
          <cell r="C518" t="str">
            <v>ACTIVOS FINANCIEROS (60000-00)</v>
          </cell>
        </row>
        <row r="519">
          <cell r="B519" t="str">
            <v>6-01-00-00-00</v>
          </cell>
          <cell r="C519" t="str">
            <v>PARTICIPACION DE CAPITAL Y COMPRA DE ACCIONES (NUEVA)</v>
          </cell>
        </row>
        <row r="520">
          <cell r="B520" t="str">
            <v>6-01-01-00-00</v>
          </cell>
          <cell r="C520" t="str">
            <v>APORTES DE CAPITAL A EMPRESAS PRIVADAS (NUEVA)</v>
          </cell>
        </row>
        <row r="521">
          <cell r="B521" t="str">
            <v>6-01-01-01-00</v>
          </cell>
          <cell r="C521" t="str">
            <v>APORTES DE CAPITAL A EMPRESA PRIVADA NO FINANCIERA</v>
          </cell>
        </row>
        <row r="522">
          <cell r="B522" t="str">
            <v>6-01-01-02-00</v>
          </cell>
          <cell r="C522" t="str">
            <v>APORTES DE CAPITAL A EMPRESAS PRIVADAS FINANCIERAS</v>
          </cell>
        </row>
        <row r="523">
          <cell r="B523" t="str">
            <v>6-01-02-00-00</v>
          </cell>
          <cell r="C523" t="str">
            <v>APORTES DE CAPITAL A EMPRESAS PUBLICAS NACIONALES (NUEVA)</v>
          </cell>
        </row>
        <row r="524">
          <cell r="B524" t="str">
            <v>6-01-02-01-00</v>
          </cell>
          <cell r="C524" t="str">
            <v>APORTES DE CAPITAL A EMPRESAS PUBLICAS NO FINANCIERAS</v>
          </cell>
        </row>
        <row r="525">
          <cell r="B525" t="str">
            <v>6-01-02-02-00</v>
          </cell>
          <cell r="C525" t="str">
            <v>APORTES DE CAPITAL A EMPRESAS PUBLICAS FINANCIERAS</v>
          </cell>
        </row>
        <row r="526">
          <cell r="B526" t="str">
            <v>6-01-03-00-00</v>
          </cell>
          <cell r="C526" t="str">
            <v>APORTES DE CAPITAL A ORGANISMOS INTERNACIONALES</v>
          </cell>
        </row>
        <row r="527">
          <cell r="B527" t="str">
            <v>6-01-04-00-00</v>
          </cell>
          <cell r="C527" t="str">
            <v>APOTES DE CAPITAL A OTROAS ORGANIZACIONES DE SECTOR EXTERNO</v>
          </cell>
        </row>
        <row r="528">
          <cell r="B528" t="str">
            <v>6-02-00-00-00</v>
          </cell>
          <cell r="C528" t="str">
            <v>PRESTAMOS A CORTO PLAZO (NUEVA)</v>
          </cell>
        </row>
        <row r="529">
          <cell r="B529" t="str">
            <v>6-02-01-00-00</v>
          </cell>
          <cell r="C529" t="str">
            <v>PRESTAMOS A CORTO PLAZO AL SECTOR PRIVADO (NUEVA)</v>
          </cell>
        </row>
        <row r="530">
          <cell r="B530" t="str">
            <v>6-02-01-01-00</v>
          </cell>
          <cell r="C530" t="str">
            <v>PRESTAMOS A CORTO PLAZO A PERSONAS</v>
          </cell>
        </row>
        <row r="531">
          <cell r="B531" t="str">
            <v>6-02-01-02-00</v>
          </cell>
          <cell r="C531" t="str">
            <v>PRESTAMOS A CORTO PLAZO A INSITUCIONES PRIVADAS SIN FINES DE LUCRO</v>
          </cell>
        </row>
        <row r="532">
          <cell r="B532" t="str">
            <v>6-02-02-00-00</v>
          </cell>
          <cell r="C532" t="str">
            <v>PRESTAMOS A CORTO PLAZO A GOBIERNO CENTRAL</v>
          </cell>
        </row>
        <row r="533">
          <cell r="B533" t="str">
            <v>6-02-03-00-00</v>
          </cell>
          <cell r="C533" t="str">
            <v>PRESTAMOS A CORTO PLAZO A GOBIERNOS LOCALES</v>
          </cell>
        </row>
        <row r="534">
          <cell r="B534" t="str">
            <v>6-02-04-00-00</v>
          </cell>
          <cell r="C534" t="str">
            <v>PRESTAMOS A CORTO PLAZO A OTRAS INSTITUCIONES PUBLICAS FINANCIERAS</v>
          </cell>
        </row>
        <row r="535">
          <cell r="B535" t="str">
            <v>6-02-05-00-00</v>
          </cell>
          <cell r="C535" t="str">
            <v>PRESTAMOS A CORTO PLAZO A EMPRESAS PUBLICAS NO FINANCIERAS</v>
          </cell>
        </row>
        <row r="536">
          <cell r="B536" t="str">
            <v>6-02-06-00-00</v>
          </cell>
          <cell r="C536" t="str">
            <v>PRESTAMOS A CORTO PLAZO AL SECTOR EXTERNO</v>
          </cell>
        </row>
        <row r="537">
          <cell r="B537" t="str">
            <v>6-03-00-00-00</v>
          </cell>
          <cell r="C537" t="str">
            <v>PRESTAMOS A LARGO PLAZO</v>
          </cell>
        </row>
        <row r="538">
          <cell r="B538" t="str">
            <v>6-03-01-00-00</v>
          </cell>
          <cell r="C538" t="str">
            <v>PRESTAMOS A LARGO PLAZO AL SECTOR PRIVADO</v>
          </cell>
        </row>
        <row r="539">
          <cell r="B539" t="str">
            <v>6-03-02-00-00</v>
          </cell>
          <cell r="C539" t="str">
            <v>PRESTAMOS A LARGO PLAZO AL GOBIERNO CENTRAL</v>
          </cell>
        </row>
        <row r="540">
          <cell r="B540" t="str">
            <v>6-03-03-00-00</v>
          </cell>
          <cell r="C540" t="str">
            <v>PRESTAMOS A LARGO PLAZO A GOBIERNOS LOCALES</v>
          </cell>
        </row>
        <row r="541">
          <cell r="B541" t="str">
            <v>6-03-04-00-00</v>
          </cell>
          <cell r="C541" t="str">
            <v>PRESTAMOS A LARGO PLAZO A OTRAS INSTITUCIONES PUBLICAS FINANCIERAS</v>
          </cell>
        </row>
        <row r="542">
          <cell r="B542" t="str">
            <v>6-03-05-00-00</v>
          </cell>
          <cell r="C542" t="str">
            <v>PRESTAMOS A LARGO PLAZO A EMPRESAS PUBLICAS</v>
          </cell>
        </row>
        <row r="543">
          <cell r="B543" t="str">
            <v>6-04-00-00-00</v>
          </cell>
          <cell r="C543" t="str">
            <v>TITULOS Y VALORES</v>
          </cell>
        </row>
        <row r="544">
          <cell r="B544" t="str">
            <v>6-04-02-00-00</v>
          </cell>
          <cell r="C544" t="str">
            <v>TIT. Y VAL. A LARGO PLAZO (RESERVA 10% DIFERENCIAL VTA. DE BONOS)</v>
          </cell>
        </row>
        <row r="545">
          <cell r="B545" t="str">
            <v>7-00-00-00-00</v>
          </cell>
          <cell r="C545" t="str">
            <v>DEUDA Y OTROS PASIVOS (70000-00)</v>
          </cell>
        </row>
        <row r="546">
          <cell r="B546" t="str">
            <v>7-01-00-00-00</v>
          </cell>
          <cell r="C546" t="str">
            <v>SERVICIO DE LA DEUDA PUBLICA A INTERNA A CORTO PLAZO (71000-00)</v>
          </cell>
        </row>
        <row r="547">
          <cell r="B547" t="str">
            <v>7-01-01-00-00</v>
          </cell>
          <cell r="C547" t="str">
            <v>AMORTIZACION DE LA DEUDA PUBLICA CORTO PLAZO (71100-00)</v>
          </cell>
        </row>
        <row r="548">
          <cell r="B548" t="str">
            <v>7-01-01-01-00</v>
          </cell>
          <cell r="C548" t="str">
            <v>GTOS DEVENG. Y NO PAGADOS CORRES.AL EJERC.ANTERIOR</v>
          </cell>
        </row>
        <row r="549">
          <cell r="B549" t="str">
            <v>7-01-01-02-00</v>
          </cell>
          <cell r="C549" t="str">
            <v>DEUDA EMPELADOS UNAH</v>
          </cell>
        </row>
        <row r="550">
          <cell r="B550" t="str">
            <v>7-01-01-03-00</v>
          </cell>
          <cell r="C550" t="str">
            <v>DEFICI ACTUARIAL INPREUNAH</v>
          </cell>
        </row>
        <row r="551">
          <cell r="B551" t="str">
            <v>7-01-01-04-00</v>
          </cell>
          <cell r="C551" t="str">
            <v>DEUDA IMPREUNAH A¥OS ANTERIORES.</v>
          </cell>
        </row>
        <row r="552">
          <cell r="B552" t="str">
            <v>7-01-01-05-00</v>
          </cell>
          <cell r="C552" t="str">
            <v>AMORTIZACIÓN PRÉSTAMOS A LARGO PLAZO</v>
          </cell>
        </row>
        <row r="553">
          <cell r="B553" t="str">
            <v>7-01-02-00-00</v>
          </cell>
          <cell r="C553" t="str">
            <v>INTERESES DE LA DEUDA PUBLICA INTERNA A CORTO PLAZO (NUEVA)</v>
          </cell>
        </row>
        <row r="554">
          <cell r="B554" t="str">
            <v>7-01-02-01-00</v>
          </cell>
          <cell r="C554" t="str">
            <v>INTERESES DE TITULOS Y VALORES</v>
          </cell>
        </row>
        <row r="555">
          <cell r="B555" t="str">
            <v>7-01-02-02-00</v>
          </cell>
          <cell r="C555" t="str">
            <v>INTERESES POR PRESTAMOS DEL SECTOR PRIVADO</v>
          </cell>
        </row>
        <row r="556">
          <cell r="B556" t="str">
            <v>7-01-02-06-00</v>
          </cell>
          <cell r="C556" t="str">
            <v>INTERESES POR PRESTAMOS DE GOBIERNOS LOCALES</v>
          </cell>
        </row>
        <row r="557">
          <cell r="B557" t="str">
            <v>7-01-02-09-00</v>
          </cell>
          <cell r="C557" t="str">
            <v>INTERESES OTRAS DEUDAS A CORTO PLAZO</v>
          </cell>
        </row>
        <row r="558">
          <cell r="B558" t="str">
            <v>7-01-03-00-00</v>
          </cell>
          <cell r="C558" t="str">
            <v>COMISIONES Y OTROS GASTOS DE LA DEUDA PUBLICA INTERNA A CORTO PLAZO</v>
          </cell>
        </row>
        <row r="559">
          <cell r="B559" t="str">
            <v>7-01-04-00-00</v>
          </cell>
          <cell r="C559" t="str">
            <v>INTERESES POR MORA Y MULTAS DE LA DEUDA PUBLICA INTERNA A CORTO PLAZO</v>
          </cell>
        </row>
        <row r="560">
          <cell r="B560" t="str">
            <v>7-02-00-00-00</v>
          </cell>
          <cell r="C560" t="str">
            <v>SERVICIO DE LA DEUDA PUBLICA A INTERNA A LARGO PLAZO (72000-00)</v>
          </cell>
        </row>
        <row r="561">
          <cell r="B561" t="str">
            <v>7-02-01-00-00</v>
          </cell>
          <cell r="C561" t="str">
            <v>AMORTIZACION PRESTAMOS DEL SECTOR PRIVADO (72100-00)</v>
          </cell>
        </row>
        <row r="562">
          <cell r="B562" t="str">
            <v>7-02-00-00-00</v>
          </cell>
          <cell r="C562" t="str">
            <v>SERVICIO DE LA DEUDA PUBLICA A INTERNA A LARGO PLAZO (72000-00)</v>
          </cell>
        </row>
        <row r="563">
          <cell r="B563" t="str">
            <v>7-02-01-00-00</v>
          </cell>
          <cell r="C563" t="str">
            <v>AMORTIZACION PRESTAMOS DEL SECTOR PRIVADO (72100-00)</v>
          </cell>
        </row>
        <row r="564">
          <cell r="B564" t="str">
            <v>7-02-01-01-00</v>
          </cell>
          <cell r="C564" t="str">
            <v>ATENCION DEUDAS SALARIALES (AJUSTES SAL.MINIMO) (72110-00)</v>
          </cell>
        </row>
        <row r="565">
          <cell r="B565" t="str">
            <v>7-02-01-01-01</v>
          </cell>
          <cell r="C565" t="str">
            <v>ATENCIONES DEUDAS SALARIALES</v>
          </cell>
        </row>
        <row r="566">
          <cell r="B566" t="str">
            <v>7-02-01-02-00</v>
          </cell>
          <cell r="C566" t="str">
            <v>NEGOCIACION CONTRATO COLECTIVO</v>
          </cell>
        </row>
        <row r="567">
          <cell r="B567" t="str">
            <v>7-02-01-03-00</v>
          </cell>
          <cell r="C567" t="str">
            <v>DEUDA PERSONAL DOCENTE</v>
          </cell>
        </row>
        <row r="568">
          <cell r="B568" t="str">
            <v>7-02-01-04-00</v>
          </cell>
          <cell r="C568" t="str">
            <v>RECLASIFICACION PERSONAL DOCENTE Y ADMON</v>
          </cell>
        </row>
        <row r="569">
          <cell r="B569" t="str">
            <v>7-03-00-00-00</v>
          </cell>
          <cell r="C569" t="str">
            <v>SERVICIO DE LA DEUDA PUBLICA A EXTERNA A CORTO PLAZO</v>
          </cell>
        </row>
        <row r="570">
          <cell r="B570" t="str">
            <v>7-03-01-00-00</v>
          </cell>
          <cell r="C570" t="str">
            <v>AMORTIZACION DE LA DEUDA PUBLICA EXTERNA A CORTO PLAZO</v>
          </cell>
        </row>
        <row r="571">
          <cell r="B571" t="str">
            <v>7-03-02-00-00</v>
          </cell>
          <cell r="C571" t="str">
            <v>INTERESES DE LA DEUDA PUBLICA EXTERNA A CORTO PLAZO</v>
          </cell>
        </row>
        <row r="572">
          <cell r="B572" t="str">
            <v>7-03-03-00-00</v>
          </cell>
          <cell r="C572" t="str">
            <v>COMISIONES Y OTROS GASTOS DE LA DEUDA PUBLICA EXTERNA A CORTO PLAZO</v>
          </cell>
        </row>
        <row r="573">
          <cell r="B573" t="str">
            <v>7-04-00-00-00</v>
          </cell>
          <cell r="C573" t="str">
            <v>SERVICIO DE LA DEUDA PUBLICA A EXTERNA A LARGO PLAZO</v>
          </cell>
        </row>
        <row r="574">
          <cell r="B574" t="str">
            <v>7-04-01-00-00</v>
          </cell>
          <cell r="C574" t="str">
            <v>AMORTIZACION DE LA DEUDA PUBLICA EXTERNA A LARGO PLAZO</v>
          </cell>
        </row>
        <row r="575">
          <cell r="B575" t="str">
            <v>7-04-02-00-00</v>
          </cell>
          <cell r="C575" t="str">
            <v>INTERESES DE LA DEUDA PUBLICA EXTERNA A LARGO PLAZO</v>
          </cell>
        </row>
        <row r="576">
          <cell r="B576" t="str">
            <v>7-04-03-00-00</v>
          </cell>
          <cell r="C576" t="str">
            <v>COMISIONES Y OTROS GASTOS DE LA DEUDA PUBLICA EXTERNA A LARGO PLAZO</v>
          </cell>
        </row>
        <row r="577">
          <cell r="B577" t="str">
            <v>7-05-00-00-00</v>
          </cell>
          <cell r="C577" t="str">
            <v>OTRAS OBLIGACIONES A CARGO DEL TESORO</v>
          </cell>
        </row>
        <row r="578">
          <cell r="B578" t="str">
            <v>7-05-01-00-00</v>
          </cell>
          <cell r="C578" t="str">
            <v>AMORTIZACIONES</v>
          </cell>
        </row>
        <row r="579">
          <cell r="B579" t="str">
            <v>7-05-02-00-00</v>
          </cell>
          <cell r="C579" t="str">
            <v>INTERESES</v>
          </cell>
        </row>
        <row r="580">
          <cell r="B580" t="str">
            <v>7-05-03-00-00</v>
          </cell>
          <cell r="C580" t="str">
            <v>COMISIONES</v>
          </cell>
        </row>
        <row r="581">
          <cell r="B581" t="str">
            <v>9-00-00-00-00</v>
          </cell>
          <cell r="C581" t="str">
            <v>OTROS GASTOS</v>
          </cell>
        </row>
        <row r="582">
          <cell r="B582" t="str">
            <v>9-01-00-00-00</v>
          </cell>
          <cell r="C582" t="str">
            <v>INTERESES DE INSTITUCIONES PUBLICAS FINANCIERAS</v>
          </cell>
        </row>
        <row r="583">
          <cell r="B583" t="str">
            <v>9-01-01-00-00</v>
          </cell>
          <cell r="C583" t="str">
            <v>INTERESES POR DEPOSITOS EN CAJA DE AHORRO</v>
          </cell>
        </row>
        <row r="584">
          <cell r="B584" t="str">
            <v>9-01-02-00-00</v>
          </cell>
          <cell r="C584" t="str">
            <v>INTERESES POR DEPOSITOS A PLAZO FIJO</v>
          </cell>
        </row>
        <row r="585">
          <cell r="B585" t="str">
            <v>9-01-03-00-00</v>
          </cell>
          <cell r="C585" t="str">
            <v>INTERESES POR FONDOS COMUNES DE INVERSION</v>
          </cell>
        </row>
        <row r="586">
          <cell r="B586" t="str">
            <v>9-01-04-00-00</v>
          </cell>
          <cell r="C586" t="str">
            <v>OTROS INTERESES</v>
          </cell>
        </row>
        <row r="587">
          <cell r="B587">
            <v>0</v>
          </cell>
          <cell r="C587" t="str">
            <v>Total Plan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E1">
            <v>0</v>
          </cell>
        </row>
        <row r="2">
          <cell r="E2">
            <v>0</v>
          </cell>
        </row>
        <row r="3">
          <cell r="E3">
            <v>0</v>
          </cell>
        </row>
        <row r="4">
          <cell r="E4">
            <v>0</v>
          </cell>
        </row>
        <row r="5">
          <cell r="E5">
            <v>0</v>
          </cell>
          <cell r="F5">
            <v>0</v>
          </cell>
        </row>
        <row r="6">
          <cell r="E6" t="str">
            <v>Correlativo de la Actividad</v>
          </cell>
          <cell r="F6" t="str">
            <v>ACTIVIDADES</v>
          </cell>
        </row>
        <row r="7">
          <cell r="E7">
            <v>0</v>
          </cell>
          <cell r="F7">
            <v>0</v>
          </cell>
        </row>
        <row r="8">
          <cell r="E8">
            <v>0</v>
          </cell>
          <cell r="F8">
            <v>0</v>
          </cell>
        </row>
        <row r="9">
          <cell r="E9" t="str">
            <v>2.2.3</v>
          </cell>
          <cell r="F9" t="str">
            <v>a.1 Realización de investigaciones de mercado que permitan evaluar la pertinencia de los planes de estudio.                                                                                                              a.2 Intitucionalización de comisiones y sub comisiones de desarrollo curricular.</v>
          </cell>
        </row>
        <row r="10">
          <cell r="E10" t="str">
            <v>1.1.1</v>
          </cell>
          <cell r="F10" t="str">
            <v>b.1 Realizar un apoyo de universidades líderes, reformas en los planes y programas de estudio de todas las carreras para ajustarlas al Modelo Educativo de la UNAH y a las exigencias del desarrollo tecnológico, científico y del entorno social.</v>
          </cell>
        </row>
        <row r="11">
          <cell r="E11" t="str">
            <v>2.5.1</v>
          </cell>
          <cell r="F11" t="str">
            <v>b.2 Impartir talleres de capacitación a toda la comunidad docente  sobre los fundamentos y principios del nuevo modelo educativo.                                                       b.3 Promoción e incentivos para la innovación educativa.</v>
          </cell>
        </row>
        <row r="12">
          <cell r="E12" t="str">
            <v>1.1.1</v>
          </cell>
          <cell r="F12" t="str">
            <v>b.3 Ejecución de la ruta del desarrollo curricular en las unidades Académicas.</v>
          </cell>
        </row>
        <row r="13">
          <cell r="E13">
            <v>0</v>
          </cell>
          <cell r="F13" t="str">
            <v>Promoción de la obligatoriedad de mantenimiento del sistema de estadísiticas por parte de todas las instancias de gestión académica.</v>
          </cell>
        </row>
        <row r="14">
          <cell r="E14">
            <v>0</v>
          </cell>
          <cell r="F14" t="str">
            <v>b.5 Incorporar al menos 15 carreras al nuevo modelo educativo.</v>
          </cell>
        </row>
        <row r="15">
          <cell r="E15">
            <v>0</v>
          </cell>
          <cell r="F15" t="str">
            <v>c.1 Actualizar permanentemente los currículos de acuerdo a estudios de pertinencia y de mercado, a realizar y conforme a los planes de mejora del proceso de autoevaluación.</v>
          </cell>
        </row>
        <row r="16">
          <cell r="E16">
            <v>0</v>
          </cell>
          <cell r="F16" t="str">
            <v>Inversión para la ejecución de los planes de mejora.</v>
          </cell>
        </row>
        <row r="17">
          <cell r="E17">
            <v>0</v>
          </cell>
          <cell r="F17" t="str">
            <v xml:space="preserve">1) Apropiación, alineamiento y articulación de las unidades académicas de la UNAH con los requerimientos del SHACES. </v>
          </cell>
        </row>
        <row r="18">
          <cell r="E18">
            <v>0</v>
          </cell>
          <cell r="F18" t="str">
            <v>1) Divulgación de Normas Académicas a toda la comunidad universitaria.                                                                                                                                                                                              2) Edición y publicación.</v>
          </cell>
        </row>
        <row r="19">
          <cell r="E19">
            <v>0</v>
          </cell>
          <cell r="F19">
            <v>0</v>
          </cell>
        </row>
        <row r="20">
          <cell r="E20">
            <v>0</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0</v>
          </cell>
        </row>
        <row r="50">
          <cell r="E50">
            <v>0</v>
          </cell>
        </row>
        <row r="51">
          <cell r="E51">
            <v>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sheetData>
      <sheetData sheetId="12" refreshError="1">
        <row r="1">
          <cell r="E1">
            <v>0</v>
          </cell>
          <cell r="F1">
            <v>0</v>
          </cell>
        </row>
        <row r="2">
          <cell r="E2">
            <v>0</v>
          </cell>
          <cell r="F2">
            <v>0</v>
          </cell>
        </row>
        <row r="3">
          <cell r="E3">
            <v>0</v>
          </cell>
          <cell r="F3">
            <v>0</v>
          </cell>
        </row>
        <row r="4">
          <cell r="E4" t="str">
            <v>Correlativo de Actividad</v>
          </cell>
          <cell r="F4" t="str">
            <v>ACTIVIDADES</v>
          </cell>
        </row>
        <row r="5">
          <cell r="E5">
            <v>0</v>
          </cell>
          <cell r="F5">
            <v>0</v>
          </cell>
        </row>
        <row r="6">
          <cell r="E6">
            <v>0</v>
          </cell>
          <cell r="F6">
            <v>0</v>
          </cell>
        </row>
        <row r="7">
          <cell r="E7" t="str">
            <v>2.2.2</v>
          </cell>
          <cell r="F7" t="str">
            <v>Realizar proyectos de investigación multidisciplinarios o interdisciplinarios entre institutos de investigación y las carreras de grado y posgrado de las facultades y centros regionales.</v>
          </cell>
        </row>
        <row r="8">
          <cell r="E8">
            <v>0</v>
          </cell>
          <cell r="F8" t="str">
            <v>Participar en convocatorias de becas de investigación, profesores-investigadores de las facultades y los centros regionales.</v>
          </cell>
        </row>
        <row r="9">
          <cell r="E9">
            <v>0</v>
          </cell>
          <cell r="F9" t="str">
            <v>Concursar a becas de investigación, a nivel nacional e internacional.</v>
          </cell>
        </row>
        <row r="10">
          <cell r="E10">
            <v>0</v>
          </cell>
          <cell r="F10" t="str">
            <v>Participar en el concurso por los premios a la investigación como reconocimiento a la labor y trayectoria investigativa.</v>
          </cell>
        </row>
        <row r="11">
          <cell r="E11">
            <v>0</v>
          </cell>
          <cell r="F11" t="str">
            <v>Publicar los resultados de la investigación científica de cada facultad y centro regional en las revistas científicas de la UNAH</v>
          </cell>
        </row>
        <row r="12">
          <cell r="E12">
            <v>0</v>
          </cell>
          <cell r="F12" t="str">
            <v>Indexar las revistas existentes y  de la creación de nuevas revistas de las facultades y centros regionales, siguiendo los criterios internacionales de calidad.</v>
          </cell>
        </row>
        <row r="13">
          <cell r="E13">
            <v>0</v>
          </cell>
          <cell r="F13" t="str">
            <v>Presentar ponencias en congresos de investigación, realizados dentro y fuera del país.</v>
          </cell>
        </row>
        <row r="14">
          <cell r="E14">
            <v>0</v>
          </cell>
          <cell r="F14" t="str">
            <v>Participar en eventos de investigación científica organizados por la Dirección de Investigación Científica (conversatorios, conferencias, simposios, encuentros de investigación)</v>
          </cell>
        </row>
        <row r="15">
          <cell r="E15">
            <v>0</v>
          </cell>
          <cell r="F15" t="str">
            <v>Organizar eventos científicos para difundir los resultados de la investigación de la  facultad o centro regional</v>
          </cell>
        </row>
        <row r="16">
          <cell r="E16">
            <v>0</v>
          </cell>
          <cell r="F16" t="str">
            <v xml:space="preserve">Presentar ponencias en eventos científicos nacionales e internacionales. </v>
          </cell>
        </row>
        <row r="17">
          <cell r="E17">
            <v>0</v>
          </cell>
          <cell r="F17" t="str">
            <v>Realizar proyectos de investigación que recaben ideas de tecnología e innovación que llevadas a la práctica resuelva carencias y necesidades sociales, económicas y ambientales.</v>
          </cell>
        </row>
        <row r="18">
          <cell r="E18">
            <v>0</v>
          </cell>
          <cell r="F18" t="str">
            <v xml:space="preserve">Participar en el Diplomado en investigación científica. </v>
          </cell>
        </row>
        <row r="19">
          <cell r="E19">
            <v>0</v>
          </cell>
          <cell r="F19" t="str">
            <v>Participar en los  Cursos de apoyo a la investigación científica.</v>
          </cell>
        </row>
        <row r="20">
          <cell r="E20">
            <v>0</v>
          </cell>
          <cell r="F20" t="str">
            <v xml:space="preserve">Crear Unidades de Investigación por facultad y centro para fortalecer la estructura de investigación </v>
          </cell>
        </row>
        <row r="21">
          <cell r="E21">
            <v>0</v>
          </cell>
          <cell r="F21" t="str">
            <v>Crear Institutos de Investigación  para fortalecer la estructura de investigación.</v>
          </cell>
        </row>
        <row r="22">
          <cell r="E22">
            <v>0</v>
          </cell>
          <cell r="F22" t="str">
            <v>Crear Institutos de Investigación  para fortalecer la estructura de investigación</v>
          </cell>
        </row>
        <row r="23">
          <cell r="E23">
            <v>0</v>
          </cell>
          <cell r="F23" t="str">
            <v>Asignar a los profesores carga académica en investigación y los recursos necesarios para llevar a cabo proyectos de investigación</v>
          </cell>
        </row>
        <row r="24">
          <cell r="E24">
            <v>0</v>
          </cell>
          <cell r="F24" t="str">
            <v>Firmar convenios o acuerdos con organizaciones nacionales o internacionales para la realización conjunta de proyectos de investigación.</v>
          </cell>
        </row>
        <row r="25">
          <cell r="E25">
            <v>0</v>
          </cell>
          <cell r="F25" t="str">
            <v>Gestionar recursos para realizar investigaciones sobre los temas prioritarios de la UNAH y la facultad/centro regional.</v>
          </cell>
        </row>
        <row r="26">
          <cell r="E26">
            <v>0</v>
          </cell>
          <cell r="F26" t="str">
            <v xml:space="preserve">Gestionar convenios, ante agencias de cooperación internacional u otros organismos, para intercambios de profesores </v>
          </cell>
        </row>
        <row r="27">
          <cell r="E27">
            <v>0</v>
          </cell>
          <cell r="F27" t="str">
            <v xml:space="preserve">Implementar el  funcionamiento de Spin Off universitarias en la UNAH. </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50">
          <cell r="E50">
            <v>0</v>
          </cell>
          <cell r="F50">
            <v>0</v>
          </cell>
        </row>
        <row r="51">
          <cell r="E51">
            <v>0</v>
          </cell>
          <cell r="F51">
            <v>0</v>
          </cell>
        </row>
        <row r="52">
          <cell r="E52">
            <v>0</v>
          </cell>
          <cell r="F52">
            <v>0</v>
          </cell>
        </row>
        <row r="53">
          <cell r="E53">
            <v>0</v>
          </cell>
          <cell r="F53">
            <v>0</v>
          </cell>
        </row>
        <row r="54">
          <cell r="E54">
            <v>0</v>
          </cell>
          <cell r="F54">
            <v>0</v>
          </cell>
        </row>
        <row r="55">
          <cell r="E55">
            <v>0</v>
          </cell>
          <cell r="F55">
            <v>0</v>
          </cell>
        </row>
        <row r="56">
          <cell r="E56">
            <v>0</v>
          </cell>
          <cell r="F56">
            <v>0</v>
          </cell>
        </row>
        <row r="57">
          <cell r="E57">
            <v>0</v>
          </cell>
          <cell r="F57">
            <v>0</v>
          </cell>
        </row>
        <row r="58">
          <cell r="E58">
            <v>0</v>
          </cell>
          <cell r="F58">
            <v>0</v>
          </cell>
        </row>
        <row r="59">
          <cell r="E59">
            <v>0</v>
          </cell>
          <cell r="F59">
            <v>0</v>
          </cell>
        </row>
        <row r="60">
          <cell r="E60">
            <v>0</v>
          </cell>
          <cell r="F60">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sheetData>
      <sheetData sheetId="13" refreshError="1">
        <row r="1">
          <cell r="E1">
            <v>0</v>
          </cell>
        </row>
        <row r="2">
          <cell r="E2">
            <v>0</v>
          </cell>
          <cell r="F2">
            <v>0</v>
          </cell>
        </row>
        <row r="3">
          <cell r="E3" t="str">
            <v>Correlativo de Actividad</v>
          </cell>
          <cell r="F3" t="str">
            <v>ACTIVIDADES</v>
          </cell>
        </row>
        <row r="4">
          <cell r="E4">
            <v>0</v>
          </cell>
          <cell r="F4">
            <v>0</v>
          </cell>
        </row>
        <row r="5">
          <cell r="E5">
            <v>0</v>
          </cell>
          <cell r="F5">
            <v>0</v>
          </cell>
        </row>
        <row r="6">
          <cell r="E6">
            <v>0</v>
          </cell>
          <cell r="F6">
            <v>0</v>
          </cell>
        </row>
        <row r="7">
          <cell r="E7" t="str">
            <v>3.3.3</v>
          </cell>
          <cell r="F7" t="str">
            <v>a.1 Creación y funcionamiento de un Comité de Vinculación en cada unidad académica para que promueva y gestione el desarrollo  de proyectos con la Dirección de Gestión UNAH- Sociedad para contribuir a la solución de problemas en el país.</v>
          </cell>
        </row>
        <row r="8">
          <cell r="E8">
            <v>0</v>
          </cell>
          <cell r="F8">
            <v>0</v>
          </cell>
        </row>
        <row r="9">
          <cell r="E9">
            <v>0</v>
          </cell>
          <cell r="F9" t="str">
            <v>c.1 Los Departamentos Académicos y las carreras realizan actividades para socializar y aplicar las políticas de vinculación.</v>
          </cell>
        </row>
        <row r="10">
          <cell r="E10">
            <v>0</v>
          </cell>
          <cell r="F10" t="str">
            <v>Los Departamentos Académicos negocian y promueven ls sprobación de convenios en el campo de la vinculación.</v>
          </cell>
        </row>
        <row r="11">
          <cell r="E11">
            <v>0</v>
          </cell>
          <cell r="F11">
            <v>0</v>
          </cell>
        </row>
        <row r="12">
          <cell r="E12">
            <v>0</v>
          </cell>
          <cell r="F12" t="str">
            <v>d.1 Los departamentos y las carreras realizan actividades para divulgar los proyectos de vinculación y sus resultados.                                                                                              d.2 La carrera o unidad académica realiza gestiones ante organismos nacionales o externos para la obtención de recursos para proyectos de vinculación.</v>
          </cell>
        </row>
        <row r="13">
          <cell r="E13">
            <v>0</v>
          </cell>
          <cell r="F13">
            <v>0</v>
          </cell>
        </row>
        <row r="14">
          <cell r="E14">
            <v>0</v>
          </cell>
          <cell r="F14" t="str">
            <v>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v>
          </cell>
        </row>
        <row r="15">
          <cell r="E15">
            <v>0</v>
          </cell>
          <cell r="F15">
            <v>0</v>
          </cell>
        </row>
        <row r="16">
          <cell r="E16">
            <v>0</v>
          </cell>
          <cell r="F16">
            <v>0</v>
          </cell>
        </row>
        <row r="17">
          <cell r="E17">
            <v>0</v>
          </cell>
        </row>
        <row r="18">
          <cell r="E18">
            <v>0</v>
          </cell>
        </row>
        <row r="19">
          <cell r="E19">
            <v>0</v>
          </cell>
        </row>
        <row r="20">
          <cell r="E20">
            <v>0</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0</v>
          </cell>
        </row>
        <row r="50">
          <cell r="E50">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sheetData>
      <sheetData sheetId="14" refreshError="1">
        <row r="1">
          <cell r="E1">
            <v>0</v>
          </cell>
          <cell r="F1">
            <v>0</v>
          </cell>
        </row>
        <row r="2">
          <cell r="E2">
            <v>0</v>
          </cell>
          <cell r="F2">
            <v>0</v>
          </cell>
        </row>
        <row r="3">
          <cell r="E3" t="str">
            <v>Correlativo de Actividad</v>
          </cell>
          <cell r="F3" t="str">
            <v>ACTIVIDADES</v>
          </cell>
        </row>
        <row r="4">
          <cell r="E4">
            <v>0</v>
          </cell>
          <cell r="F4">
            <v>0</v>
          </cell>
        </row>
        <row r="5">
          <cell r="E5">
            <v>0</v>
          </cell>
          <cell r="F5">
            <v>0</v>
          </cell>
        </row>
        <row r="6">
          <cell r="E6" t="str">
            <v>4.4.4</v>
          </cell>
          <cell r="F6" t="str">
            <v>Inversión para la ejecución del plan de profesionalización docente.</v>
          </cell>
        </row>
        <row r="7">
          <cell r="E7">
            <v>0</v>
          </cell>
          <cell r="F7" t="str">
            <v>1) Publicación.</v>
          </cell>
        </row>
        <row r="8">
          <cell r="E8">
            <v>0</v>
          </cell>
          <cell r="F8">
            <v>0</v>
          </cell>
        </row>
        <row r="9">
          <cell r="E9">
            <v>0</v>
          </cell>
          <cell r="F9">
            <v>0</v>
          </cell>
        </row>
        <row r="10">
          <cell r="E10">
            <v>0</v>
          </cell>
          <cell r="F10" t="str">
            <v>Socialización e implementación de mecanismos que aseguren el uso del perfil general docente.</v>
          </cell>
        </row>
        <row r="11">
          <cell r="E11">
            <v>0</v>
          </cell>
          <cell r="F11">
            <v>0</v>
          </cell>
        </row>
        <row r="12">
          <cell r="E12">
            <v>0</v>
          </cell>
          <cell r="F12" t="str">
            <v>b.2 Aumentar inversión institucional para la oferta de postgrados a los docentes.</v>
          </cell>
        </row>
        <row r="13">
          <cell r="E13">
            <v>0</v>
          </cell>
          <cell r="F13" t="str">
            <v>1) Socialización de la evaluación del desempeño a docentes y personal administrativo.                                                                                                                                                                  2) Implementación de la Evaluación del desempeño</v>
          </cell>
        </row>
        <row r="14">
          <cell r="E14">
            <v>0</v>
          </cell>
          <cell r="F14">
            <v>0</v>
          </cell>
        </row>
      </sheetData>
      <sheetData sheetId="15" refreshError="1">
        <row r="1">
          <cell r="E1">
            <v>0</v>
          </cell>
          <cell r="F1">
            <v>0</v>
          </cell>
        </row>
        <row r="2">
          <cell r="E2">
            <v>0</v>
          </cell>
          <cell r="F2">
            <v>0</v>
          </cell>
        </row>
        <row r="3">
          <cell r="E3" t="str">
            <v>Correlativo de Actividad</v>
          </cell>
          <cell r="F3" t="str">
            <v>ACTIVIDADES</v>
          </cell>
        </row>
        <row r="4">
          <cell r="E4">
            <v>0</v>
          </cell>
          <cell r="F4">
            <v>0</v>
          </cell>
        </row>
        <row r="5">
          <cell r="E5">
            <v>0</v>
          </cell>
          <cell r="F5">
            <v>0</v>
          </cell>
        </row>
        <row r="6">
          <cell r="E6" t="str">
            <v>8.8.8</v>
          </cell>
          <cell r="F6" t="str">
            <v>a. 1 Analizar el perfil del egresado de las carreras de acuerdo a las demandas laborales de profesionales.</v>
          </cell>
        </row>
        <row r="7">
          <cell r="E7">
            <v>0</v>
          </cell>
          <cell r="F7" t="str">
            <v>b.1 Realizar encuestas de satisfacción de los egresados.</v>
          </cell>
        </row>
        <row r="8">
          <cell r="E8">
            <v>0</v>
          </cell>
          <cell r="F8" t="str">
            <v>c.1 Realizar encuestas del desempeño laboral de los egresados.</v>
          </cell>
        </row>
        <row r="9">
          <cell r="E9">
            <v>0</v>
          </cell>
          <cell r="F9" t="str">
            <v>d.1 IDEM</v>
          </cell>
        </row>
        <row r="10">
          <cell r="E10">
            <v>0</v>
          </cell>
          <cell r="F10" t="str">
            <v>e.1 Realizar encuestas de satisfacción comunitaria.</v>
          </cell>
        </row>
        <row r="11">
          <cell r="E11">
            <v>0</v>
          </cell>
          <cell r="F11">
            <v>0</v>
          </cell>
        </row>
      </sheetData>
      <sheetData sheetId="16" refreshError="1">
        <row r="1">
          <cell r="E1">
            <v>0</v>
          </cell>
          <cell r="F1">
            <v>0</v>
          </cell>
        </row>
        <row r="2">
          <cell r="E2">
            <v>0</v>
          </cell>
          <cell r="F2">
            <v>0</v>
          </cell>
        </row>
        <row r="3">
          <cell r="E3" t="str">
            <v>Correlativo de Actividad</v>
          </cell>
          <cell r="F3" t="str">
            <v>ACTIVIDADES</v>
          </cell>
        </row>
        <row r="4">
          <cell r="E4">
            <v>0</v>
          </cell>
          <cell r="F4">
            <v>0</v>
          </cell>
        </row>
        <row r="5">
          <cell r="E5">
            <v>0</v>
          </cell>
          <cell r="F5">
            <v>0</v>
          </cell>
        </row>
        <row r="6">
          <cell r="E6" t="str">
            <v>9.9.9</v>
          </cell>
          <cell r="F6" t="str">
            <v>a.1 Socialización e ejecución del proceso de organización y desarrollo de las redes educativas regionales con actores internos y externos a la UNAH.</v>
          </cell>
        </row>
        <row r="7">
          <cell r="E7">
            <v>0</v>
          </cell>
          <cell r="F7">
            <v>0</v>
          </cell>
        </row>
        <row r="8">
          <cell r="E8">
            <v>0</v>
          </cell>
          <cell r="F8" t="str">
            <v>a.2 Consolidación y funcionamiento de los institutos tecnológicos de Tela, Gracias  a Dios y Puerto Cortes.</v>
          </cell>
        </row>
        <row r="9">
          <cell r="E9">
            <v>0</v>
          </cell>
          <cell r="F9">
            <v>0</v>
          </cell>
        </row>
        <row r="10">
          <cell r="E10">
            <v>0</v>
          </cell>
          <cell r="F10">
            <v>0</v>
          </cell>
        </row>
        <row r="11">
          <cell r="E11">
            <v>0</v>
          </cell>
          <cell r="F11" t="str">
            <v>b.1 Realización de estudios regionalizados de cobertura y equidad en el acceso a la UNAH y de estudios de oferta y demanda de estudios universitarios en cada región educativa.</v>
          </cell>
        </row>
        <row r="12">
          <cell r="E12">
            <v>0</v>
          </cell>
          <cell r="F12" t="str">
            <v>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v>
          </cell>
        </row>
        <row r="13">
          <cell r="E13">
            <v>0</v>
          </cell>
          <cell r="F13" t="str">
            <v>1) Fortalecimiento del Programa de Incentivos a la investigación.                                                                                                                                                                                                              2) Asignación y disponibilidad de recursos subyacientes para la ejecución de dos programas.</v>
          </cell>
        </row>
        <row r="14">
          <cell r="E14">
            <v>0</v>
          </cell>
          <cell r="F14" t="str">
            <v>1) Implantación y fortalecimiento de la política de incentivos para la mejora continúa del funcionamiento de las redes educativas regionales.</v>
          </cell>
        </row>
        <row r="15">
          <cell r="E15">
            <v>0</v>
          </cell>
          <cell r="F15" t="str">
            <v>b.4 Desarrollar los Módulos del Subsistema de Planificación, M&amp;E. b.5) Implantación en Facultades y CRU's pilotos para hacer pruebas beta con los usuarios. b.6) Depuración del Subsistema. b.7) Implantación del Subsistema en las Facultades y CRU's</v>
          </cell>
        </row>
        <row r="16">
          <cell r="E16">
            <v>0</v>
          </cell>
          <cell r="F16">
            <v>0</v>
          </cell>
        </row>
        <row r="17">
          <cell r="E17">
            <v>0</v>
          </cell>
          <cell r="F17">
            <v>0</v>
          </cell>
        </row>
        <row r="18">
          <cell r="E18">
            <v>0</v>
          </cell>
          <cell r="F18">
            <v>0</v>
          </cell>
        </row>
        <row r="19">
          <cell r="E19">
            <v>0</v>
          </cell>
          <cell r="F19">
            <v>0</v>
          </cell>
        </row>
        <row r="20">
          <cell r="E20">
            <v>0</v>
          </cell>
          <cell r="F20" t="str">
            <v>1) Consolidación del programa de formación y capacitación institucional en TIC.                                                                                                                                                                               2)Mantenimiento permanente y sostenido de página web de la UNAH.                                                                                                                                                                                            3) Monitoría y evaluación del Programa de Educación Permanente.</v>
          </cell>
        </row>
        <row r="21">
          <cell r="E21">
            <v>0</v>
          </cell>
          <cell r="F21">
            <v>0</v>
          </cell>
        </row>
        <row r="22">
          <cell r="E22">
            <v>0</v>
          </cell>
          <cell r="F22" t="str">
            <v>1) Jornadas de intercambio de experiencias, y presentación de resultados, entre investigadores socio económicos, investigadores de la economía de la cultura, alumnos y comunidad universitaria en general.</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sheetData>
      <sheetData sheetId="17" refreshError="1">
        <row r="2">
          <cell r="E2">
            <v>0</v>
          </cell>
          <cell r="F2">
            <v>0</v>
          </cell>
        </row>
        <row r="3">
          <cell r="E3" t="str">
            <v>Correlativo de Actividad</v>
          </cell>
          <cell r="F3" t="str">
            <v>ACTIVIDADES</v>
          </cell>
        </row>
        <row r="4">
          <cell r="E4">
            <v>0</v>
          </cell>
          <cell r="F4">
            <v>0</v>
          </cell>
        </row>
        <row r="5">
          <cell r="E5">
            <v>0</v>
          </cell>
          <cell r="F5">
            <v>0</v>
          </cell>
        </row>
        <row r="6">
          <cell r="E6" t="str">
            <v>5.1.1.1</v>
          </cell>
          <cell r="F6" t="str">
            <v xml:space="preserve">1. Planificación de personal responsable por cada curso y modalidad. 2.Promoción de los cursos. 3. Contratación de la Empresa para tiraje de manuales. 4. Inscripción desa- rrollo del curso de vida universitaria. 5. Elaboración y entrega de Constancias a estudiantes 6. Informe Estadístico. </v>
          </cell>
        </row>
        <row r="7">
          <cell r="E7" t="str">
            <v>5.1.1.2</v>
          </cell>
          <cell r="F7" t="str">
            <v>1.Socializacion y coordinación con  autoridades de cada carrera                                               2. Diseño y tiraje de material promocional para entregar a estudiantes que asistan a las Jornadas de inducción                   3.Ejecucíon de la jornada de inducción.                                              4.Evaluar resultados obtenidos</v>
          </cell>
        </row>
        <row r="8">
          <cell r="E8" t="str">
            <v>5.1.1.3</v>
          </cell>
          <cell r="F8" t="str">
            <v xml:space="preserve"> 1. Elaboración de Presupuesto y envío a SEAF. 2. Se establecen alianzas con la Secretaría de Educación, Registro Nacional de las Personas, otros patrocinadores.  3. Diseño de Afiche, Planes de Estudio, material informativo, Banner´s, camisetas para voluntarios. 4. Se visitan Centros de Educación Media. 5.  Promoción en los medios de comunicación 6. Captación de Voluntarios. 7. Montaje y Desarrollo de la Feria. 8. Elaboración de Informe. </v>
          </cell>
        </row>
        <row r="9">
          <cell r="E9" t="str">
            <v>5.1.1.4</v>
          </cell>
          <cell r="F9" t="str">
            <v xml:space="preserve">1.Adquisición de Software para las pruebas psicométricas 2. acondicionamiento de espacio físico e instalación de computadoras.   3.Socialización y Promoción de los servicios previa cuota de venta de servicios establecida. 4. Atención de estudiantes por egresar de educación media y universitarios.  </v>
          </cell>
        </row>
        <row r="10">
          <cell r="E10" t="str">
            <v>5.1.1.5</v>
          </cell>
          <cell r="F10" t="str">
            <v>1. Establecimiento de enlace con las carreras priorizadas . 2. Formacion de la malla curricular. 3 Captación y formación de asesores y tutores académicos. Captación y atención estudiantes en riesgo.</v>
          </cell>
        </row>
        <row r="11">
          <cell r="E11" t="str">
            <v>5.1.1.6</v>
          </cell>
          <cell r="F11" t="str">
            <v xml:space="preserve">1. Diagnóstico de servicios de Orientación y Asesoría Académica en CURLA y UNAH-VS. 2. Creación de capacidades mediante capacitación a personal enlace VOAE en CR seleccionados. </v>
          </cell>
        </row>
        <row r="12">
          <cell r="E12" t="str">
            <v>5.1.1.7</v>
          </cell>
          <cell r="F12" t="str">
            <v xml:space="preserve">1. Firma de carta cooperación o entendimiento entre UNAH y STSS. Establecimiento de nexos con empresas privadas. 3. Montaje y adecuación física del la oficina de bolsa Universitaria de Empleo. 4. Base de datos de estudiantes universitarios por egresar o graduados. 5. Capacitación de estudiantes sobre alcances del proyecto y temáticas afines para la consecución de un empleo. 6. Desarrollo de Ferias de Empleo. </v>
          </cell>
        </row>
        <row r="13">
          <cell r="E13">
            <v>0</v>
          </cell>
          <cell r="F13">
            <v>0</v>
          </cell>
        </row>
        <row r="14">
          <cell r="E14" t="str">
            <v>5.1.2.1</v>
          </cell>
          <cell r="F14" t="str">
            <v>i1. Planiificación e inducción del personal involucrado en el diseño,montaje y aplicación de la estratégia del APS Estudiantil Universitario. 2. Diseño de la base de datos en coordinación con la oficna de registro y admisionnes. 3. Aplicación de una prueba piloto para la validación de la base de datos del APS Estudiantil Universitario.4. Monitoreo y seguimiento del funcionamiento de la base de datos del APS Estudiantil,Universitario.</v>
          </cell>
        </row>
        <row r="15">
          <cell r="E15" t="str">
            <v>5.1.2.2</v>
          </cell>
          <cell r="F15" t="str">
            <v xml:space="preserve">1. Adquicisión de equipo médico,odontológico, laboratorial y de la clínica de psicolog ía que favorece el proceso de liceniamiento de las distintas unidades del área de salud.  </v>
          </cell>
        </row>
        <row r="16">
          <cell r="E16" t="str">
            <v>5.1.2.3</v>
          </cell>
          <cell r="F16" t="str">
            <v xml:space="preserve">3.1 Brindar recuperación y promoción en salud a estudiantes de primer ingreso y reingreso. </v>
          </cell>
        </row>
        <row r="17">
          <cell r="E17" t="str">
            <v>5.1.2.4</v>
          </cell>
          <cell r="F17" t="str">
            <v>4.1  Montaje de la ferias de Salud.</v>
          </cell>
        </row>
        <row r="18">
          <cell r="E18" t="str">
            <v>5.1.2.5</v>
          </cell>
          <cell r="F18" t="str">
            <v xml:space="preserve">5.1 Elaboración de la propuesta técnica del acondicionamiento fisico de los servicios de laboratorio. 5.2 Elaboración del perfil de proyecto de  </v>
          </cell>
        </row>
        <row r="19">
          <cell r="E19" t="str">
            <v>5.1.2.6</v>
          </cell>
          <cell r="F19" t="str">
            <v>6.1  Elaboración de la propuesta de proyecto de mejoramiento de los servicios de odontologia)</v>
          </cell>
        </row>
        <row r="20">
          <cell r="E20">
            <v>0</v>
          </cell>
          <cell r="F20">
            <v>0</v>
          </cell>
        </row>
        <row r="21">
          <cell r="E21">
            <v>0</v>
          </cell>
          <cell r="F21">
            <v>0</v>
          </cell>
        </row>
        <row r="22">
          <cell r="E22" t="str">
            <v>5.1.3.1</v>
          </cell>
          <cell r="F22" t="str">
            <v>Organizar y desarrollar las selecciones deportivas que representaran la UNAH en los campeonatos universitarios interno y de cararcter internacional como los JUDUCA  con sus respectivos equipos juveniles</v>
          </cell>
        </row>
        <row r="23">
          <cell r="E23" t="str">
            <v>5.1.3.2</v>
          </cell>
          <cell r="F23">
            <v>0</v>
          </cell>
        </row>
        <row r="24">
          <cell r="E24" t="str">
            <v>5.1.3.3</v>
          </cell>
          <cell r="F24" t="str">
            <v>Evaluacion de disposicion psicologica hacia el entrenamiento.</v>
          </cell>
        </row>
        <row r="25">
          <cell r="E25" t="str">
            <v>5.1.3.4</v>
          </cell>
          <cell r="F25" t="str">
            <v xml:space="preserve"> Intervencion psicologica periodica durante el entrenamiento para trabajar en aspectos especificos que repercuten en su desempeño y en el entrenamiento.</v>
          </cell>
        </row>
        <row r="26">
          <cell r="E26" t="str">
            <v>5.1.3.5</v>
          </cell>
          <cell r="F26" t="str">
            <v>Capacitacion mensual a los entrenadores en maneras de como manejar situaciones de comunicación, resolucion de conflictos, apoyo y motivacion con sus atletas.</v>
          </cell>
        </row>
        <row r="27">
          <cell r="E27" t="str">
            <v>5.1.3.6</v>
          </cell>
          <cell r="F27" t="str">
            <v>Servicio de consejeria a los atletas que lo soliciten.</v>
          </cell>
        </row>
        <row r="28">
          <cell r="E28" t="str">
            <v>5.1.3.7</v>
          </cell>
          <cell r="F28" t="str">
            <v>Evaluacion Vocacional a atletas solicitantes de beca de apoyo al deporte.</v>
          </cell>
        </row>
        <row r="29">
          <cell r="E29" t="str">
            <v>5.1.3.8</v>
          </cell>
          <cell r="F29" t="str">
            <v>Atencion Medica a los atletas. (Evaluacion, atencion ambulatoria, y seguimiento de lesiones)</v>
          </cell>
        </row>
        <row r="30">
          <cell r="E30" t="str">
            <v>5.1.3.9</v>
          </cell>
          <cell r="F30" t="str">
            <v xml:space="preserve">Impartir charlas de actualización mensual y semanal a entrenadores y atletas , Impartir talleres sobre vendajes neuromuscular                                        </v>
          </cell>
        </row>
        <row r="31">
          <cell r="E31" t="str">
            <v>5.1.3.10</v>
          </cell>
          <cell r="F31" t="str">
            <v xml:space="preserve"> Recopilar datos para investigacion de examen fisico, cineantropometria, pruebas laboratoriales, de terreno de los atletas de nuestra unidad</v>
          </cell>
        </row>
        <row r="32">
          <cell r="E32" t="str">
            <v>5.1.3.11</v>
          </cell>
          <cell r="F32" t="str">
            <v xml:space="preserve"> Investigar sobre programas de universidades saludables a nivel latinoamericano e acoplandolo a la realidad hondureña e implementarlo.</v>
          </cell>
        </row>
        <row r="33">
          <cell r="E33" t="str">
            <v>5.1.3.12</v>
          </cell>
          <cell r="F33" t="str">
            <v>12. Ampliar las áreas recreativas y de estudio para la satisfacción del estudiante de acuerdo al Plan de Desarrollo físico de la Universidad.</v>
          </cell>
        </row>
        <row r="34">
          <cell r="E34" t="str">
            <v>5.1.3.13</v>
          </cell>
          <cell r="F34" t="str">
            <v xml:space="preserve"> Torneo de futsala inter muros masculino y femenino de la UNAH</v>
          </cell>
        </row>
        <row r="35">
          <cell r="E35" t="str">
            <v>5.1.3.14</v>
          </cell>
          <cell r="F35" t="str">
            <v>Torneo de futbol 11 inter Carreras masculino y femenino de la UNAH</v>
          </cell>
        </row>
        <row r="36">
          <cell r="E36" t="str">
            <v>5.1.3.15</v>
          </cell>
          <cell r="F36" t="str">
            <v>Torneo de escalada deportiva</v>
          </cell>
        </row>
        <row r="37">
          <cell r="E37" t="str">
            <v>5.1.3.16</v>
          </cell>
          <cell r="F37" t="str">
            <v xml:space="preserve"> I Carrera Yo Amo a mi UNAH</v>
          </cell>
        </row>
        <row r="38">
          <cell r="E38" t="str">
            <v>5.1.3.17</v>
          </cell>
          <cell r="F38" t="str">
            <v xml:space="preserve">Torneo de Skateboarding &amp; bmx </v>
          </cell>
        </row>
        <row r="39">
          <cell r="E39" t="str">
            <v>5.1.3.18</v>
          </cell>
          <cell r="F39" t="str">
            <v xml:space="preserve">Torneo de banloncesto masculino y femenino 3x3 </v>
          </cell>
        </row>
        <row r="40">
          <cell r="E40" t="str">
            <v>5.1.3.19</v>
          </cell>
          <cell r="F40" t="str">
            <v>Torneo de futbolito callejero 3x3 masculino y femenino de la UNAH</v>
          </cell>
        </row>
        <row r="41">
          <cell r="E41" t="str">
            <v>5.1.3.20</v>
          </cell>
          <cell r="F41" t="str">
            <v>Torneo de ajedrez UNAH centros regionales</v>
          </cell>
        </row>
        <row r="42">
          <cell r="E42" t="str">
            <v>5.1.3.21</v>
          </cell>
          <cell r="F42" t="str">
            <v>Torneo de Voleibol Mixto</v>
          </cell>
        </row>
        <row r="43">
          <cell r="E43" t="str">
            <v>5.1.3.22</v>
          </cell>
          <cell r="F43" t="str">
            <v>Festival de juegos tradicional</v>
          </cell>
        </row>
        <row r="44">
          <cell r="E44" t="str">
            <v>5.1.3.23</v>
          </cell>
          <cell r="F44" t="str">
            <v>Torneo de ajedrez para personas No videntes</v>
          </cell>
        </row>
        <row r="45">
          <cell r="E45" t="str">
            <v>5.1.3.24</v>
          </cell>
          <cell r="F45" t="str">
            <v>Jornadas de tenis de mesa amateur</v>
          </cell>
        </row>
        <row r="46">
          <cell r="E46" t="str">
            <v>5.1.3.25</v>
          </cell>
          <cell r="F46" t="str">
            <v>Encuentro deportvivo intercentros Universitarios de la UNAH JUDUNAH</v>
          </cell>
        </row>
        <row r="47">
          <cell r="E47" t="str">
            <v>5.1.3.26</v>
          </cell>
          <cell r="F47" t="str">
            <v>Torneo de volifutbol</v>
          </cell>
        </row>
        <row r="48">
          <cell r="E48" t="str">
            <v>5.1.3.27</v>
          </cell>
          <cell r="F48" t="str">
            <v xml:space="preserve">Desarrollo del Encuentro Universitario de arte a nivel de todos los centros universitarios ampliando más concursos.  </v>
          </cell>
        </row>
        <row r="49">
          <cell r="E49" t="str">
            <v>5.1.3.28</v>
          </cell>
          <cell r="F49" t="str">
            <v>Talleres  de diferentes manifestaciones artisticas, culturales,etc.</v>
          </cell>
        </row>
        <row r="50">
          <cell r="E50" t="str">
            <v>5.1.3.29</v>
          </cell>
          <cell r="F50" t="str">
            <v xml:space="preserve">Registro, Asesoría y Apoyo a las agrupaciones culturales, artísticas, científicas y recreativas. </v>
          </cell>
        </row>
        <row r="51">
          <cell r="E51" t="str">
            <v>5.1.3.30</v>
          </cell>
          <cell r="F51" t="str">
            <v>Publicación  y exposición de Obras de estudiantes artistas en las manifestaciones Literarias, música y visuales.</v>
          </cell>
        </row>
        <row r="52">
          <cell r="E52" t="str">
            <v>5.1.3.31</v>
          </cell>
          <cell r="F52" t="str">
            <v xml:space="preserve">Celebracion de los 80 años de aniversario de amistad de Honduras  y Japon. </v>
          </cell>
        </row>
        <row r="53">
          <cell r="E53" t="str">
            <v>5.1.3.32</v>
          </cell>
          <cell r="F53" t="str">
            <v xml:space="preserve">Gestión del Presupuesto, Desarrollo del PREFICCUA, Licitaciones, Inscripción de Participantes, Compra alquiler de insumos, Desarrollo del FICCUA, Sistematización del Evento. </v>
          </cell>
        </row>
        <row r="54">
          <cell r="E54" t="str">
            <v>5.1.3.33</v>
          </cell>
          <cell r="F54" t="str">
            <v>Integración en el comité permanente de apoyo a las actividades culturales.</v>
          </cell>
        </row>
        <row r="55">
          <cell r="E55" t="str">
            <v>5.1.3.34</v>
          </cell>
          <cell r="F55" t="str">
            <v xml:space="preserve"> I Festival Cultural Universitario con participacion del 100% de  estudiantes artistas de  Ciudad Universitaria  y Centros Regionales.  </v>
          </cell>
        </row>
        <row r="56">
          <cell r="E56">
            <v>0</v>
          </cell>
          <cell r="F56">
            <v>0</v>
          </cell>
        </row>
        <row r="57">
          <cell r="E57" t="str">
            <v>5.1.4.1</v>
          </cell>
          <cell r="F57" t="str">
            <v>1. Reuniones de trabajo del personal tecnico de cada programa para elaboracion y reestructuracion de reglamentos.</v>
          </cell>
        </row>
        <row r="58">
          <cell r="E58" t="str">
            <v>5.1.4.2</v>
          </cell>
          <cell r="F58" t="str">
            <v>1.Promocion de los diferentes estimulos educativos que ofrece PASEE                                       2. Recepcion, pre selección                  3.Selección de estudiantes.                                              4.Adjudicación.  5. Jornadas de Inducción</v>
          </cell>
        </row>
        <row r="59">
          <cell r="E59" t="str">
            <v>5.1.4.3</v>
          </cell>
          <cell r="F59" t="str">
            <v xml:space="preserve"> 1. Obtención de la información de los estudiantes que durante el año lograron excelencia academica conforme a requisitos. 2. Elaboración de murales y publicacion en las carreras y centros regionales. 3. Revision de requisitos academicos a los que no aparecen en los listados. 4. Impresion, llenado, organizacion de  diplomas por carrera conforme a los listados. 5.Elaboración de Mural Oficial.  Cotizar y ordenar la elaboración de placas. 6. Preparación de la Ceremonia de Premiación.</v>
          </cell>
        </row>
        <row r="60">
          <cell r="E60" t="str">
            <v>5.1.4.4</v>
          </cell>
          <cell r="F60" t="str">
            <v xml:space="preserve">1.Recepción de solicitudes de Menciones Honorficas. 2. Revisón de los expedientes del solicitante. 3. Elaboración la constancia o dictamen según reglamento. 4. Entrega de constacia o dictamen al solicitante. </v>
          </cell>
        </row>
        <row r="61">
          <cell r="E61" t="str">
            <v>5.1.4.5</v>
          </cell>
          <cell r="F61" t="str">
            <v xml:space="preserve">1. Elaborar propuesta. 2. Socializarla 3. planificacion, Ejecución y Evaluacón del Encuentro  </v>
          </cell>
        </row>
        <row r="62">
          <cell r="E62" t="str">
            <v>5.1.4.6</v>
          </cell>
          <cell r="F62" t="str">
            <v xml:space="preserve">1. Promoción de los servicios de la cooperativa a estudiantes beneficiarios y prestatarios de PASEE. 2. Ampliación de membresia. 3. Seguimiento a la gestión de local. </v>
          </cell>
        </row>
        <row r="63">
          <cell r="E63" t="str">
            <v>5.1.4.7</v>
          </cell>
          <cell r="F63" t="str">
            <v>1. Elaborar instrumento de recolección información. 2. Aplicación, tabulación, análisis e informe final.</v>
          </cell>
        </row>
        <row r="64">
          <cell r="E64" t="str">
            <v>5.1.4.8</v>
          </cell>
          <cell r="F64" t="str">
            <v xml:space="preserve">1. Propuesta para la creación de la escuela de lideres. </v>
          </cell>
        </row>
        <row r="65">
          <cell r="E65" t="str">
            <v>5.1.4.9</v>
          </cell>
          <cell r="F65" t="str">
            <v xml:space="preserve">1. Elaborar una propuesta de mejoramiento de infraestructura de PASEE en centros regionales para ser presentada en los organizaciones e instituciones públicas y privadas del país. </v>
          </cell>
        </row>
        <row r="66">
          <cell r="E66" t="str">
            <v>5.1.4.10</v>
          </cell>
          <cell r="F66" t="str">
            <v>1.1. Sondeo de identificacion de proyectos/espacios donde se desarrolla actividades de voluntariado.1.2. Visitas de acercamiento a los diferentes grupos de voluntariado de CU. 1.3 Elaboracion de Ayuda Memoria y acuerdos establecidos.   2.1. Solicitud de informacion general de los estudiantes voluntarios para ser ingresada a la base de datos del Programa.     2.2. Digitalizacion de la Informacion.                        3.1 Vicitas a Centros Regionales Prorizados para fortalecer el funcionamiento del Programa de Voluntariado UNAH.          3.2. Socializacion de los avances del Voluntariado en CU.  4.1 Promocion del evento a participar. 4.2. Inscripciones de los Voluntarios. 4.3. Jornada de induccion. 4.4 Entrega de material identificatorio del Voluntariado, camisetas, chalecos y gafetes. 4.5 Ejecucion de la participacion. 4.6. Socializacion de la participacion. 4.7. Entrega de Costancias o Certificados de participacion.                                      3.1</v>
          </cell>
        </row>
        <row r="67">
          <cell r="E67" t="str">
            <v>5.1.4.11</v>
          </cell>
          <cell r="F67" t="str">
            <v xml:space="preserve">1. Identificar necesidades de capacitacion en los voluntarios. 2. Ejecucion de las capacitaciones. 3. Entrega de reconocimientos </v>
          </cell>
        </row>
        <row r="68">
          <cell r="E68" t="str">
            <v>5.1.4.12</v>
          </cell>
          <cell r="F68" t="str">
            <v>1. Elaboracion del docuento estrategico de la Feria. 2. Alianzas con patrocinadoes 3. Diseño de Material Promocional 4. Convocatoria a grupos de voluntariado para participar en la feria. 5. Gestion del Voluntariado a participar para el desarrollo de la feria. 6. Promocion de la feria. 7. Montaje y desarrollo de la feria.8. Sistematizacion de la feria.</v>
          </cell>
        </row>
        <row r="69">
          <cell r="E69" t="str">
            <v>5.1.4.13</v>
          </cell>
          <cell r="F69" t="str">
            <v>1. Elaboración de políticas institucionales en la temática de Pueblos Indigenas y Diversidad Sexual. 2. Cartas de Entendimiento y Convenios. 3.Diagnóstico de la oferta académica por regiones. 4. Propuesta de apertura de la asignatura de Cultura  de Pueblos   Indigenas  y Derechos Humanos. 5. Reforzamiento de la asignatura de Historia de Honduras. 6. Fortalecimiento de proyectos de investigación coordinado con la carrera de antropología.</v>
          </cell>
        </row>
        <row r="70">
          <cell r="E70" t="str">
            <v>5.1.4.14</v>
          </cell>
          <cell r="F70" t="str">
            <v xml:space="preserve">1.Elaboración de Propuesta de Curso Propedeutico para aspirantes de pueblos indigenas a la PAA. </v>
          </cell>
        </row>
        <row r="71">
          <cell r="E71" t="str">
            <v>5.1.4.15</v>
          </cell>
          <cell r="F71" t="str">
            <v>1. Sensibilización a través de la capacitación sobre la atención a pueblos indigenas y diversidad sexual.</v>
          </cell>
        </row>
        <row r="72">
          <cell r="E72" t="str">
            <v>5.1.4.16</v>
          </cell>
          <cell r="F72" t="str">
            <v>1. Digitalizacion y escaneo de textos. 2. Grabación de textos.</v>
          </cell>
        </row>
        <row r="73">
          <cell r="E73" t="str">
            <v>5.1.4.17</v>
          </cell>
          <cell r="F73" t="str">
            <v>Servicios de apoyo a estudiantes con Discapacidad, Etnias y Diversidad (1. Apoyo durante la matricula, asesoria academica, Orientacion y Movilidad, 2. Servicio de tutorias en multiples areas,   Digitalizacion y escaneo de textos, 3. Servicio de interprete de lengua de señas, 4. Escribiente para actividades varias, lectura de textos, audioteca,  5. Tutorias para la PAA , 6. Apoyo en la inscripcion de la PAA, Adecuaciones curriculares</v>
          </cell>
        </row>
        <row r="74">
          <cell r="E74" t="str">
            <v>5.1.4.18</v>
          </cell>
          <cell r="F74" t="str">
            <v>Cracion, uso e implementacion del laboratorio de tecnologia adaptativa</v>
          </cell>
        </row>
        <row r="75">
          <cell r="E75" t="str">
            <v>5.1.4.19</v>
          </cell>
          <cell r="F75" t="str">
            <v>Capacitacion en LESHO 8 cursos para personal de VOAE CU 1 curso para personal VOAE-CURLA, 3 cursos en CU para Publico en general para un total aproximado de 60 personas  capacitadas</v>
          </cell>
        </row>
        <row r="76">
          <cell r="E76" t="str">
            <v>5.1.4.20</v>
          </cell>
          <cell r="F76" t="str">
            <v>Sesiones de evaluaciones  psicométricas a sordos  aspirantes a PAA, a cargo de Psicólogas de AOAA, interpretadas en lengua de señas</v>
          </cell>
        </row>
        <row r="77">
          <cell r="E77" t="str">
            <v>5.1.4.21</v>
          </cell>
          <cell r="F77" t="str">
            <v>1. Tutorías de Español y matemáticas  dadas a aspirantes a  someterse a PAA interpretada Lengua de Señas. 2. PAA interpretada en lenguaje de señas.</v>
          </cell>
        </row>
      </sheetData>
      <sheetData sheetId="18" refreshError="1">
        <row r="2">
          <cell r="E2">
            <v>0</v>
          </cell>
          <cell r="F2">
            <v>0</v>
          </cell>
        </row>
        <row r="3">
          <cell r="E3" t="str">
            <v>Correlativo de Actividad</v>
          </cell>
          <cell r="F3" t="str">
            <v>ACTIVIDADES</v>
          </cell>
        </row>
        <row r="4">
          <cell r="E4">
            <v>0</v>
          </cell>
          <cell r="F4">
            <v>0</v>
          </cell>
        </row>
        <row r="5">
          <cell r="E5">
            <v>0</v>
          </cell>
          <cell r="F5">
            <v>0</v>
          </cell>
        </row>
        <row r="6">
          <cell r="E6">
            <v>0</v>
          </cell>
          <cell r="F6">
            <v>0</v>
          </cell>
        </row>
        <row r="7">
          <cell r="E7">
            <v>0</v>
          </cell>
          <cell r="F7">
            <v>0</v>
          </cell>
        </row>
        <row r="8">
          <cell r="E8" t="str">
            <v>6.6.6</v>
          </cell>
          <cell r="F8" t="str">
            <v>1) Monitoría y evaluación del desarrollo y funcionamiento de la plataforma tecnológica.</v>
          </cell>
        </row>
        <row r="9">
          <cell r="E9">
            <v>0</v>
          </cell>
          <cell r="F9" t="str">
            <v>b.1 Mejorar y optimizar el espacio físico de aulas, laboratorios, talleres y oficinas.</v>
          </cell>
        </row>
        <row r="10">
          <cell r="E10">
            <v>0</v>
          </cell>
          <cell r="F10" t="str">
            <v>c.1 Mejorar los servicios de tecnología educativa en las diferentes aulas.                                                                                                                                                                                              c.2 Ejecución de plan de capacitación en uso adecuado de equipo.                                                                                                                                                                                                     c.3 Indicadores de desempeño positivos</v>
          </cell>
        </row>
        <row r="11">
          <cell r="E11">
            <v>0</v>
          </cell>
          <cell r="F11" t="str">
            <v>a) Regularizar docentes ya contratados para tener un mínimo de docentes a tiempo completo en todas las unidades.                                                                                                    B) Adecuación ó creación de mecanismos de registro y control docente con enfoque integral.</v>
          </cell>
        </row>
        <row r="12">
          <cell r="E12">
            <v>0</v>
          </cell>
          <cell r="F12" t="str">
            <v>e.1 Dotar a todas las Unidades Académicas y Administrativas de manuales de procedimientos y toda clase de normativa interna e institucional para el buen funcionamiento y cumplimiento de sus actividades.</v>
          </cell>
        </row>
        <row r="13">
          <cell r="E13">
            <v>0</v>
          </cell>
          <cell r="F13" t="str">
            <v>a.1 Diseñar un plan de capacitación para todos los recursos humanos.</v>
          </cell>
        </row>
        <row r="14">
          <cell r="E14">
            <v>0</v>
          </cell>
          <cell r="F14">
            <v>0</v>
          </cell>
        </row>
        <row r="15">
          <cell r="E15">
            <v>0</v>
          </cell>
          <cell r="F15">
            <v>0</v>
          </cell>
        </row>
        <row r="40">
          <cell r="E40">
            <v>0</v>
          </cell>
        </row>
      </sheetData>
      <sheetData sheetId="19" refreshError="1">
        <row r="1">
          <cell r="E1">
            <v>0</v>
          </cell>
          <cell r="F1">
            <v>0</v>
          </cell>
        </row>
        <row r="2">
          <cell r="E2">
            <v>0</v>
          </cell>
          <cell r="F2">
            <v>0</v>
          </cell>
        </row>
        <row r="3">
          <cell r="E3" t="str">
            <v>Correlativo de Actividad</v>
          </cell>
          <cell r="F3" t="str">
            <v>ACTIVIDADES</v>
          </cell>
        </row>
        <row r="4">
          <cell r="E4">
            <v>0</v>
          </cell>
          <cell r="F4">
            <v>0</v>
          </cell>
        </row>
        <row r="5">
          <cell r="E5">
            <v>0</v>
          </cell>
          <cell r="F5">
            <v>0</v>
          </cell>
        </row>
        <row r="6">
          <cell r="E6">
            <v>0</v>
          </cell>
          <cell r="F6">
            <v>0</v>
          </cell>
        </row>
        <row r="7">
          <cell r="E7" t="str">
            <v>7.7.7</v>
          </cell>
          <cell r="F7" t="str">
            <v>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v>
          </cell>
        </row>
        <row r="8">
          <cell r="E8">
            <v>0</v>
          </cell>
          <cell r="F8" t="str">
            <v>a.2 Impulsar la internacionalización de la Universidad, tomando como primera instancia el escenario Centro Americano del CSUCA.</v>
          </cell>
        </row>
        <row r="9">
          <cell r="E9">
            <v>0</v>
          </cell>
          <cell r="F9">
            <v>0</v>
          </cell>
        </row>
        <row r="10">
          <cell r="E10">
            <v>0</v>
          </cell>
          <cell r="F10">
            <v>0</v>
          </cell>
        </row>
        <row r="11">
          <cell r="E11">
            <v>0</v>
          </cell>
          <cell r="F11" t="str">
            <v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v>
          </cell>
        </row>
        <row r="12">
          <cell r="E12">
            <v>0</v>
          </cell>
          <cell r="F12" t="str">
            <v>b.1 se fortalecerán, promoverán y adoptarán políticas y practicas transparentes para la rendición de cuentas de las unidades académicas.</v>
          </cell>
        </row>
        <row r="13">
          <cell r="E13">
            <v>0</v>
          </cell>
          <cell r="F13" t="str">
            <v>b.1  Continuar con practicas transparentes para la rendición de cuentas en Admisiones CURLA.</v>
          </cell>
        </row>
        <row r="14">
          <cell r="E14">
            <v>0</v>
          </cell>
          <cell r="F14" t="str">
            <v>c.1 Las unidades académicas respectivas participan permanentemente en sus áreas de conocimiento  en evaluaciones para el mejoramiento de la educación superior en el país.</v>
          </cell>
        </row>
        <row r="15">
          <cell r="E15">
            <v>0</v>
          </cell>
          <cell r="F15" t="str">
            <v>c.1 El departamento de Industrias Forestales participara permanentemente en sus áreas del conocimiento  y en evaluaciones para el mejoramiento de la educación superior en el país.</v>
          </cell>
        </row>
        <row r="16">
          <cell r="E16">
            <v>0</v>
          </cell>
          <cell r="F16" t="str">
            <v>c.1 El departemento de silvicultura participará permanentemente en sus áreas de conocimiento  en evaluaciones para el mejoramiento de la educación superior en el país.</v>
          </cell>
        </row>
        <row r="17">
          <cell r="E17">
            <v>0</v>
          </cell>
          <cell r="F17" t="str">
            <v>c.1 El departemento de silvicultura participará permanentemente en sus áreas de conocimiento  en evaluaciones para el mejoramiento de la educación superior en el país.</v>
          </cell>
        </row>
        <row r="18">
          <cell r="E18">
            <v>0</v>
          </cell>
          <cell r="F18">
            <v>0</v>
          </cell>
        </row>
        <row r="19">
          <cell r="E19">
            <v>0</v>
          </cell>
          <cell r="F19">
            <v>0</v>
          </cell>
        </row>
        <row r="20">
          <cell r="E20">
            <v>0</v>
          </cell>
          <cell r="F20">
            <v>0</v>
          </cell>
        </row>
      </sheetData>
      <sheetData sheetId="20" refreshError="1">
        <row r="2">
          <cell r="E2">
            <v>0</v>
          </cell>
          <cell r="F2">
            <v>0</v>
          </cell>
        </row>
        <row r="3">
          <cell r="E3" t="str">
            <v>Correlativo de Actividad</v>
          </cell>
          <cell r="F3" t="str">
            <v>ACTIVIDADES</v>
          </cell>
        </row>
        <row r="4">
          <cell r="E4">
            <v>0</v>
          </cell>
          <cell r="F4">
            <v>0</v>
          </cell>
        </row>
        <row r="5">
          <cell r="E5">
            <v>0</v>
          </cell>
          <cell r="F5">
            <v>0</v>
          </cell>
        </row>
        <row r="6">
          <cell r="E6">
            <v>0</v>
          </cell>
          <cell r="F6">
            <v>0</v>
          </cell>
        </row>
        <row r="7">
          <cell r="E7" t="str">
            <v>10.10.10</v>
          </cell>
          <cell r="F7" t="str">
            <v>2.1  Dar asesoramiento tecnico y juridico                   2.2 recopilacion de datos y documentos.                              2.3 Envio de correspondencia e informacion</v>
          </cell>
        </row>
        <row r="8">
          <cell r="E8">
            <v>0</v>
          </cell>
          <cell r="F8" t="str">
            <v>a.3 Según sea el caso, se deben realizar las siguientes actividades o procesos: Revisión; actualización; complementación; inclusión del eje de ética; adecuación curricular; reforma del plan de estudio; nueva oferta educativa.</v>
          </cell>
        </row>
        <row r="9">
          <cell r="E9">
            <v>0</v>
          </cell>
          <cell r="F9" t="str">
            <v>b.1 Coordinación con la Direccion Departamental de Educación para la articulación del nivel medio con el nivel universitario en el Caribe Hondureño.</v>
          </cell>
        </row>
        <row r="10">
          <cell r="E10">
            <v>0</v>
          </cell>
          <cell r="F10">
            <v>0</v>
          </cell>
        </row>
      </sheetData>
      <sheetData sheetId="21" refreshError="1">
        <row r="1">
          <cell r="E1">
            <v>0</v>
          </cell>
        </row>
        <row r="2">
          <cell r="E2">
            <v>0</v>
          </cell>
          <cell r="F2">
            <v>0</v>
          </cell>
        </row>
        <row r="3">
          <cell r="E3" t="str">
            <v>Correlativo de Actividad</v>
          </cell>
          <cell r="F3" t="str">
            <v>ACTIVIDADES</v>
          </cell>
        </row>
        <row r="4">
          <cell r="E4">
            <v>0</v>
          </cell>
          <cell r="F4">
            <v>0</v>
          </cell>
        </row>
        <row r="5">
          <cell r="E5">
            <v>0</v>
          </cell>
          <cell r="F5">
            <v>0</v>
          </cell>
        </row>
        <row r="6">
          <cell r="E6" t="str">
            <v>11.11.11</v>
          </cell>
          <cell r="F6" t="str">
            <v>1. Mejora continua de los mecanismos y métodos de comunicación entre la UNAH y los actores del sistema educativo nacional.</v>
          </cell>
        </row>
        <row r="7">
          <cell r="E7">
            <v>0</v>
          </cell>
          <cell r="F7" t="str">
            <v>2. Fortalecer los procesos y el sistema de diálogo en forma permanente, constructivo y respetuoso.</v>
          </cell>
        </row>
        <row r="8">
          <cell r="E8">
            <v>0</v>
          </cell>
          <cell r="F8" t="str">
            <v>3. Concertación permanente bajo los principios del respeto mutuo, autonomía universitaria y defensa de lo público.</v>
          </cell>
        </row>
        <row r="9">
          <cell r="E9">
            <v>0</v>
          </cell>
          <cell r="F9" t="str">
            <v>4. Formulación y consolidación de estrategias que garanticen la articulación de los actores de la UNAH, alrededor de una visión compartida del Sistema Educativo Nacional.</v>
          </cell>
        </row>
        <row r="10">
          <cell r="E10">
            <v>0</v>
          </cell>
          <cell r="F10" t="str">
            <v>5. Coordinación con la Secretaría de Educación para la articulación del nivel medio con el nivel universitario.</v>
          </cell>
        </row>
        <row r="11">
          <cell r="E11">
            <v>0</v>
          </cell>
          <cell r="F11" t="str">
            <v>6. Cumplimiento de los alcances del Plan Estratégico de desarrollo de la ES.</v>
          </cell>
        </row>
        <row r="12">
          <cell r="E12">
            <v>0</v>
          </cell>
          <cell r="F12" t="str">
            <v>1. Continuar evaluando el ordenamiento jurídico y reglamentario de la UNAH, adecuándolo al fortalecimiento institucional y a la transformación organizacional.                                2. Estricta aplicación de las políticas de la Educación Superior en todas las instituciones del nivel.</v>
          </cell>
        </row>
        <row r="13">
          <cell r="E13">
            <v>0</v>
          </cell>
          <cell r="F13" t="str">
            <v>3. Ejercer una influencia académica actualizada y de calidad en el sistema universitario nacional.</v>
          </cell>
        </row>
        <row r="14">
          <cell r="E14">
            <v>0</v>
          </cell>
          <cell r="F14">
            <v>0</v>
          </cell>
        </row>
      </sheetData>
      <sheetData sheetId="22" refreshError="1">
        <row r="1">
          <cell r="E1">
            <v>0</v>
          </cell>
          <cell r="F1">
            <v>0</v>
          </cell>
        </row>
        <row r="2">
          <cell r="E2">
            <v>0</v>
          </cell>
          <cell r="F2">
            <v>0</v>
          </cell>
        </row>
        <row r="3">
          <cell r="E3" t="str">
            <v>Correlativo de Actividad</v>
          </cell>
          <cell r="F3" t="str">
            <v>ACTIVIDADES</v>
          </cell>
        </row>
        <row r="4">
          <cell r="E4">
            <v>0</v>
          </cell>
          <cell r="F4">
            <v>0</v>
          </cell>
        </row>
        <row r="5">
          <cell r="E5">
            <v>0</v>
          </cell>
          <cell r="F5">
            <v>0</v>
          </cell>
        </row>
        <row r="6">
          <cell r="E6" t="str">
            <v>12.12.12</v>
          </cell>
          <cell r="F6" t="str">
            <v xml:space="preserve">1.1. Talleres de construcción participativa y aplicaciones del Manual de Tranversalización del Eje de Ética                                                                                                                                                                                                                           </v>
          </cell>
        </row>
        <row r="7">
          <cell r="E7">
            <v>0</v>
          </cell>
          <cell r="F7" t="str">
            <v>1.2. Jornadas de Formación de Formadores en Valores Sociales y Profesionales.</v>
          </cell>
        </row>
        <row r="8">
          <cell r="E8">
            <v>0</v>
          </cell>
          <cell r="F8" t="str">
            <v>1.3. Encuentros de intercambio de experiencias de avances del eje curricular de ética.</v>
          </cell>
        </row>
        <row r="9">
          <cell r="E9">
            <v>0</v>
          </cell>
          <cell r="F9" t="str">
            <v>1.4. Estudios sobre cambios de comportamiento y valores éticos sociales – profesionales.</v>
          </cell>
        </row>
        <row r="10">
          <cell r="E10">
            <v>0</v>
          </cell>
          <cell r="F10" t="str">
            <v>2.1. Publicaciones de instrumentos y manuales del Programa Lo Esencial (Programa LE, Sma. Difusión, Pol. Cultural).</v>
          </cell>
        </row>
        <row r="11">
          <cell r="E11">
            <v>0</v>
          </cell>
          <cell r="F11" t="str">
            <v>2.2. Publicaciones de libros en el campo de la ética y bioética, y demás ejes del Modelo Educativo.</v>
          </cell>
        </row>
        <row r="12">
          <cell r="E12">
            <v>0</v>
          </cell>
          <cell r="F12" t="str">
            <v>2.3. Traspasos y gestión del conocimiento desde la documentación básica del PC del PNUD, del PGU de AMHON, las distintas publicaciones del Programa y otros.</v>
          </cell>
        </row>
        <row r="13">
          <cell r="E13">
            <v>0</v>
          </cell>
          <cell r="F13" t="str">
            <v>2.4. Concursos para potenciar los años académicos, la identidad institucional y nacional.</v>
          </cell>
        </row>
        <row r="14">
          <cell r="E14">
            <v>0</v>
          </cell>
          <cell r="F14" t="str">
            <v>2.5. Foros-debate para fortalecimiento de la identidad nacional.</v>
          </cell>
        </row>
        <row r="15">
          <cell r="E15">
            <v>0</v>
          </cell>
          <cell r="F15" t="str">
            <v>2.6. Talleres académicos – culturales y por la identidad.</v>
          </cell>
        </row>
        <row r="16">
          <cell r="E16">
            <v>0</v>
          </cell>
          <cell r="F16" t="str">
            <v>2.7. Estrategias Regionales por la Identidad y para el Liderazgo Nacional por la Identidad.</v>
          </cell>
        </row>
        <row r="17">
          <cell r="E17">
            <v>0</v>
          </cell>
          <cell r="F17" t="str">
            <v xml:space="preserve">3.1. Alianzas para el fortalecimiento global del Sistema de Cultura de la UNAH y redes regionales interculturales, basadas en los preceptos del Programa Lo Esencial. </v>
          </cell>
        </row>
        <row r="18">
          <cell r="E18">
            <v>0</v>
          </cell>
          <cell r="F18" t="str">
            <v xml:space="preserve">3.2. Iniciativas programáticas del Sistema de Difusión </v>
          </cell>
        </row>
        <row r="19">
          <cell r="E19">
            <v>0</v>
          </cell>
          <cell r="F19" t="str">
            <v>Científica, Creativa y Cultural para impregnar Lo Esencial en todos los estamentos de la UNAH.</v>
          </cell>
        </row>
        <row r="20">
          <cell r="E20">
            <v>0</v>
          </cell>
          <cell r="F20" t="str">
            <v>3.3. Eventos culturales ligados a la aplicación de sub políticas e instrumentos de la Política de Cultura. (Incluye eventos de todos los componentes de Lo Esencial).</v>
          </cell>
        </row>
        <row r="21">
          <cell r="E21">
            <v>0</v>
          </cell>
          <cell r="F21" t="str">
            <v>4.1. Proyectos académicos de vinculación cultural y empresas creativas.</v>
          </cell>
        </row>
        <row r="22">
          <cell r="E22">
            <v>0</v>
          </cell>
          <cell r="F22" t="str">
            <v>4.2. Estrategias e Iniciativas para la sostenibilidad de proyectos de construcción de ciudadanía: PSDH, Ver Con Derechos Humanos, CARSI (confluencia universitaria), Red de Formación en Gestión Cultural y Desarrollo.</v>
          </cell>
        </row>
        <row r="23">
          <cell r="E23">
            <v>0</v>
          </cell>
          <cell r="F23" t="str">
            <v>4.3. Ferias de la interculturalidad y por los derechos humanos.</v>
          </cell>
        </row>
        <row r="24">
          <cell r="E24">
            <v>0</v>
          </cell>
          <cell r="F24" t="str">
            <v>4.4. Decisiones y acciones desde los CRU para contribuir con los mínimos culturales de los municipios.</v>
          </cell>
        </row>
        <row r="25">
          <cell r="E25">
            <v>0</v>
          </cell>
          <cell r="F2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Científica"/>
      <sheetName val="Vinculación Univ. Sociedad"/>
      <sheetName val="Docencia y Profesorado Universi"/>
      <sheetName val="Estudiantes y Graduados"/>
      <sheetName val="Gestión del Conocimiento"/>
      <sheetName val="Lo Esencial de la Reforma Univ."/>
      <sheetName val="Aseguramiento y M. Ambiental"/>
      <sheetName val="Cultura de Innovación Insti..."/>
      <sheetName val="Gestion Administrativa"/>
      <sheetName val="Gestión del Talento Humano"/>
      <sheetName val="Gestión Académica"/>
      <sheetName val="Internacionalización de la E.S."/>
      <sheetName val="Gobernabilidad y Procesos..."/>
    </sheetNames>
    <sheetDataSet>
      <sheetData sheetId="0" refreshError="1"/>
      <sheetData sheetId="1" refreshError="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row r="566">
          <cell r="C566" t="str">
            <v>Total Plan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Científica"/>
      <sheetName val="Vinculación Univ. Sociedad"/>
      <sheetName val="Docencia y Profesorado Universi"/>
      <sheetName val="Estudiantes y Graduados"/>
      <sheetName val="Gestión del Conocimiento"/>
      <sheetName val="Lo Esencial de la Reforma Univ."/>
      <sheetName val="Aseguramiento y M. Ambiental"/>
      <sheetName val="Cultura de Innovación Insti..."/>
      <sheetName val="Gestion Administrativa"/>
      <sheetName val="Gestión del Talento Humano"/>
      <sheetName val="Gestión Académica"/>
      <sheetName val="Internacionalización de la E.S."/>
      <sheetName val="Gobernabilidad y Procesos..."/>
    </sheetNames>
    <sheetDataSet>
      <sheetData sheetId="0" refreshError="1"/>
      <sheetData sheetId="1" refreshError="1"/>
      <sheetData sheetId="2" refreshError="1">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sheetName val="Vinculación Univ. Sociedad"/>
      <sheetName val="Docencia y Profesorado Universi"/>
      <sheetName val="Graduados"/>
      <sheetName val="Gestión del Conocimiento"/>
      <sheetName val="Estudiantes"/>
      <sheetName val="Gestion Administrativa"/>
      <sheetName val="Gestion Academica"/>
      <sheetName val="Gobernabilidad"/>
      <sheetName val="NIVEL DE ES Y  SISTEMA NACIONAL"/>
      <sheetName val="Lo Esencial"/>
    </sheetNames>
    <sheetDataSet>
      <sheetData sheetId="0" refreshError="1"/>
      <sheetData sheetId="1" refreshError="1"/>
      <sheetData sheetId="2" refreshError="1">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1-01-09-00-00</v>
          </cell>
          <cell r="C36" t="str">
            <v>OTROS SERVICIOS PERSONALES. (11900-00)</v>
          </cell>
        </row>
        <row r="37">
          <cell r="B37" t="str">
            <v>1-01-09-09-00</v>
          </cell>
          <cell r="C37" t="str">
            <v>OTROS SERVICIOS PERSONALES.</v>
          </cell>
        </row>
        <row r="38">
          <cell r="B38" t="str">
            <v>1-02-00-00-00</v>
          </cell>
          <cell r="C38" t="str">
            <v>PERSONAL NO PERMANENTE (12000-00)</v>
          </cell>
        </row>
        <row r="39">
          <cell r="B39" t="str">
            <v>1-02-01-00-00</v>
          </cell>
          <cell r="C39" t="str">
            <v>SUELDOS BASICOS</v>
          </cell>
        </row>
        <row r="40">
          <cell r="B40" t="str">
            <v>1-02-02-00-00</v>
          </cell>
          <cell r="C40" t="str">
            <v>JORNALES (12200-00)</v>
          </cell>
        </row>
        <row r="41">
          <cell r="B41" t="str">
            <v>1-02-02-01-00</v>
          </cell>
          <cell r="C41" t="str">
            <v>JORNALES</v>
          </cell>
        </row>
        <row r="42">
          <cell r="B42" t="str">
            <v>1-02-03-00-00</v>
          </cell>
          <cell r="C42" t="str">
            <v>ADICIONES</v>
          </cell>
        </row>
        <row r="43">
          <cell r="B43" t="str">
            <v>1-02-04-00-00</v>
          </cell>
          <cell r="C43" t="str">
            <v>AGUINALDO Y DECIMOCUARTO MES (12400-00)</v>
          </cell>
        </row>
        <row r="44">
          <cell r="B44" t="str">
            <v>1-02-04-01-00</v>
          </cell>
          <cell r="C44" t="str">
            <v>DECIMO TERCER MES</v>
          </cell>
        </row>
        <row r="45">
          <cell r="B45" t="str">
            <v>1-02-04-02-00</v>
          </cell>
          <cell r="C45" t="str">
            <v>DECIMOCUARTO MES</v>
          </cell>
        </row>
        <row r="46">
          <cell r="B46" t="str">
            <v>1-02-05-00-00</v>
          </cell>
          <cell r="C46" t="str">
            <v>CONTRIBUCIONES PATRONAL. (12500-00)</v>
          </cell>
        </row>
        <row r="47">
          <cell r="B47" t="str">
            <v>1-02-05-01-00</v>
          </cell>
          <cell r="C47" t="str">
            <v>JUBILACIONES</v>
          </cell>
        </row>
        <row r="48">
          <cell r="B48" t="str">
            <v>1-02-05-02-00</v>
          </cell>
          <cell r="C48" t="str">
            <v>CONTRIBUCIONES AL INSTITUTO NACIONAL DE PREVISION DEL MAGISTERIO</v>
          </cell>
        </row>
        <row r="49">
          <cell r="B49" t="str">
            <v>1-02-05-03-00</v>
          </cell>
          <cell r="C49" t="str">
            <v>CONTRIBUCIONES AL INSTITUTO DE PREVISION MILITAR</v>
          </cell>
        </row>
        <row r="50">
          <cell r="B50" t="str">
            <v>1-02-05-04-00</v>
          </cell>
          <cell r="C50" t="str">
            <v>CONTRIBUCIONES AL INSTITUTO DE PREVISION SOCIAL DE LOS EMPLEADOS</v>
          </cell>
        </row>
        <row r="51">
          <cell r="B51" t="str">
            <v>1-02-05-05-00</v>
          </cell>
          <cell r="C51" t="str">
            <v>CONTRIBUCION PARA SEGURO SOCIAL</v>
          </cell>
        </row>
        <row r="52">
          <cell r="B52" t="str">
            <v>1-02-05-06-00</v>
          </cell>
          <cell r="C52" t="str">
            <v>CONTRIBUCIONES AL INSTITUTO NACIONAL DEL FORMACION PROFESIONAL</v>
          </cell>
        </row>
        <row r="53">
          <cell r="B53" t="str">
            <v>1-02-05-09-00</v>
          </cell>
          <cell r="C53" t="str">
            <v>OTROS CONTRIBUCIONES PATRONALES</v>
          </cell>
        </row>
        <row r="54">
          <cell r="B54" t="str">
            <v>1-02-09-00-00</v>
          </cell>
          <cell r="C54" t="str">
            <v>OTROS SERVICIOS PERSONALES (12900-00)</v>
          </cell>
        </row>
        <row r="55">
          <cell r="B55" t="str">
            <v>1-02-09-01-00</v>
          </cell>
          <cell r="C55" t="str">
            <v>CONTRATOS ESPECIALES</v>
          </cell>
        </row>
        <row r="56">
          <cell r="B56" t="str">
            <v>1-02-09-02-00</v>
          </cell>
          <cell r="C56" t="str">
            <v>INTERNADO ROTATORIO</v>
          </cell>
        </row>
        <row r="57">
          <cell r="B57" t="str">
            <v>1-02-09-03-00</v>
          </cell>
          <cell r="C57" t="str">
            <v>PROYECTO LENGUAJE SE¥AS</v>
          </cell>
        </row>
        <row r="58">
          <cell r="B58" t="str">
            <v>1-02-09-04-00</v>
          </cell>
          <cell r="C58" t="str">
            <v>PROGRAMA DE SERVICIOS A ESTUDIANTES DISCAPACITADOS</v>
          </cell>
        </row>
        <row r="59">
          <cell r="B59" t="str">
            <v>1-02-09-05-00</v>
          </cell>
          <cell r="C59" t="str">
            <v>CARRERA ING. EN SISTEMAS.</v>
          </cell>
        </row>
        <row r="60">
          <cell r="B60" t="str">
            <v>1-02-09-06-00</v>
          </cell>
          <cell r="C60" t="str">
            <v>SERVICIOS DE PROFESIONALES Y TECNICOS</v>
          </cell>
        </row>
        <row r="61">
          <cell r="B61" t="str">
            <v>1-02-09-07-00</v>
          </cell>
          <cell r="C61" t="str">
            <v>SUELDOS DE SUST.PERSONAL CON LICENCIA</v>
          </cell>
        </row>
        <row r="62">
          <cell r="B62" t="str">
            <v>1-02-09-08-00</v>
          </cell>
          <cell r="C62" t="str">
            <v>SUELDOS DE EMPLEADOS DE EMERGENCIA</v>
          </cell>
        </row>
        <row r="63">
          <cell r="B63" t="str">
            <v>1-04-00-00-00</v>
          </cell>
          <cell r="C63" t="str">
            <v>RETRIBUCIONES EXTRAORDINARIAS (14000-00)</v>
          </cell>
        </row>
        <row r="64">
          <cell r="B64" t="str">
            <v>1-04-01-00-00</v>
          </cell>
          <cell r="C64" t="str">
            <v>HORAS EXTRAORIDINARIAS (14100-00)</v>
          </cell>
        </row>
        <row r="65">
          <cell r="B65" t="str">
            <v>1-04-01-01-00</v>
          </cell>
          <cell r="C65" t="str">
            <v>HORAS EXTRAORDINARIAS</v>
          </cell>
        </row>
        <row r="66">
          <cell r="B66" t="str">
            <v>1-04-02-00-00</v>
          </cell>
          <cell r="C66" t="str">
            <v>GASTOS DE REPRESENTACION (14200-00)</v>
          </cell>
        </row>
        <row r="67">
          <cell r="B67" t="str">
            <v>1-04-02-01-00</v>
          </cell>
          <cell r="C67" t="str">
            <v>GASTOS DE REPRESENTACION</v>
          </cell>
        </row>
        <row r="68">
          <cell r="B68" t="str">
            <v>1-04-03-00-00</v>
          </cell>
          <cell r="C68" t="str">
            <v>GASTOS DE REPRESENTACION EN EL PAIS</v>
          </cell>
        </row>
        <row r="69">
          <cell r="B69" t="str">
            <v>1-05-00-00-00</v>
          </cell>
          <cell r="C69" t="str">
            <v>ASISTENCIA SOCIAL AL PERSONAL (15000-00)</v>
          </cell>
        </row>
        <row r="70">
          <cell r="B70" t="str">
            <v>1-05-01-00-00</v>
          </cell>
          <cell r="C70" t="str">
            <v>ASISTENCIAS SOCIALES VARIAS (15100-00)</v>
          </cell>
        </row>
        <row r="71">
          <cell r="B71" t="str">
            <v>1-05-01-01-00</v>
          </cell>
          <cell r="C71" t="str">
            <v>ASISTENCIA SOCIAL VARIAS</v>
          </cell>
        </row>
        <row r="72">
          <cell r="B72" t="str">
            <v>1-05-09-00-00</v>
          </cell>
          <cell r="C72" t="str">
            <v>OTROS ASISTENCIAS SOCIALES AL PERSONAL (15900-00)</v>
          </cell>
        </row>
        <row r="73">
          <cell r="B73" t="str">
            <v>1-05-09-01-00</v>
          </cell>
          <cell r="C73" t="str">
            <v>A¥O SABATICO</v>
          </cell>
        </row>
        <row r="74">
          <cell r="B74" t="str">
            <v>1-05-09-02-00</v>
          </cell>
          <cell r="C74" t="str">
            <v>COMPENSACION EXTRAORDINARIA TERCER PERIODO INTENSIVO</v>
          </cell>
        </row>
        <row r="75">
          <cell r="B75" t="str">
            <v>1-05-09-03-00</v>
          </cell>
          <cell r="C75" t="str">
            <v>CURSOS INTERSEMESTRALES (MEDICINA)</v>
          </cell>
        </row>
        <row r="76">
          <cell r="B76" t="str">
            <v>1-06-00-00-00</v>
          </cell>
          <cell r="C76" t="str">
            <v>BENEFICIOS Y COMPENSACIONES (16000-00)</v>
          </cell>
        </row>
        <row r="77">
          <cell r="B77" t="str">
            <v>1-06-01-00-00</v>
          </cell>
          <cell r="C77" t="str">
            <v>INDEMNIZACIONES POR CAUSA DE MUERTE</v>
          </cell>
        </row>
        <row r="78">
          <cell r="B78" t="str">
            <v>1-06-02-00-00</v>
          </cell>
          <cell r="C78" t="str">
            <v>PRESTAMOS CLAUSULA 117 Y 121</v>
          </cell>
        </row>
        <row r="79">
          <cell r="B79" t="str">
            <v>1-06-03-00-00</v>
          </cell>
          <cell r="C79" t="str">
            <v>PRESTACIONES LABORALES (16100-00)</v>
          </cell>
        </row>
        <row r="80">
          <cell r="B80" t="str">
            <v>1-06-03-01-00</v>
          </cell>
          <cell r="C80" t="str">
            <v>PRESTACIONES LABORALES.</v>
          </cell>
        </row>
        <row r="81">
          <cell r="B81" t="str">
            <v>1-06-03-02-00</v>
          </cell>
          <cell r="C81" t="str">
            <v>DEMANDAS JUDICIALES</v>
          </cell>
        </row>
        <row r="82">
          <cell r="B82" t="str">
            <v>1-06-04-00-00</v>
          </cell>
          <cell r="C82" t="str">
            <v>INDEMNIZACIONES POR CAUSA DE MUERTE (16200-00)</v>
          </cell>
        </row>
        <row r="83">
          <cell r="B83" t="str">
            <v>1-06-04-01-00</v>
          </cell>
          <cell r="C83" t="str">
            <v>INDEMNIZACIONES POR CAUSA DE MUERTE</v>
          </cell>
        </row>
        <row r="84">
          <cell r="B84" t="str">
            <v>1-06-05-00-00</v>
          </cell>
          <cell r="C84" t="str">
            <v>PRESTAMOS CLAUSULA 117 Y 121 (16300-00)</v>
          </cell>
        </row>
        <row r="85">
          <cell r="B85" t="str">
            <v>1-06-05-01-00</v>
          </cell>
          <cell r="C85" t="str">
            <v>PRESTAMOS CLAUSULA 117 Y 121</v>
          </cell>
        </row>
        <row r="86">
          <cell r="B86" t="str">
            <v>1-01-00-00-00</v>
          </cell>
          <cell r="C86" t="str">
            <v>PERSONAL PERMANENTE (11000-00)</v>
          </cell>
        </row>
        <row r="87">
          <cell r="B87" t="str">
            <v>1-01-07-00-00</v>
          </cell>
          <cell r="C87" t="str">
            <v>CONTRIBUCIONES PATRONALES (11700-00)</v>
          </cell>
        </row>
        <row r="88">
          <cell r="B88" t="str">
            <v>1-01-07-04-00</v>
          </cell>
          <cell r="C88" t="str">
            <v>APORTACIONES PATRONALES (11740-00)</v>
          </cell>
        </row>
        <row r="89">
          <cell r="B89" t="str">
            <v>1-01-07-04-01</v>
          </cell>
          <cell r="C89" t="str">
            <v>APORTACIONES PATRONAL INPREUNAH</v>
          </cell>
        </row>
        <row r="90">
          <cell r="B90" t="str">
            <v>1-01-07-05-00</v>
          </cell>
          <cell r="C90" t="str">
            <v>CONTRIBUCIONES PATRONALES PARA IHSS</v>
          </cell>
        </row>
        <row r="91">
          <cell r="B91" t="str">
            <v>1-01-07-06-00</v>
          </cell>
          <cell r="C91" t="str">
            <v>CONTRIBUCIONES AL INSTITUTO NACIONAL DEL FORMACION PROFESIONAL</v>
          </cell>
        </row>
        <row r="92">
          <cell r="B92" t="str">
            <v>1-01-07-09-00</v>
          </cell>
          <cell r="C92" t="str">
            <v>OTRAS CONTRIBUCIONES PATRONALES (11790-00)</v>
          </cell>
        </row>
        <row r="93">
          <cell r="B93" t="str">
            <v>1-01-07-09-01</v>
          </cell>
          <cell r="C93" t="str">
            <v>CONTRIBUCIONES PATRONAL SEGURO MEDICO</v>
          </cell>
        </row>
        <row r="94">
          <cell r="B94" t="str">
            <v>1-01-07-09-02</v>
          </cell>
          <cell r="C94" t="str">
            <v>HIGIENE YS EGURIDAD</v>
          </cell>
        </row>
        <row r="95">
          <cell r="B95" t="str">
            <v>1-01-07-09-03</v>
          </cell>
          <cell r="C95" t="str">
            <v>IMPLEMENTOS DE TRABAJO</v>
          </cell>
        </row>
        <row r="96">
          <cell r="B96" t="str">
            <v>1-01-07-09-04</v>
          </cell>
          <cell r="C96" t="str">
            <v>SERVICIOS DE EXODONCIA</v>
          </cell>
        </row>
        <row r="97">
          <cell r="B97" t="str">
            <v>1-02-00-00-00</v>
          </cell>
          <cell r="C97" t="str">
            <v>PERSONAL NO PERMANENTE (12000-00)</v>
          </cell>
        </row>
        <row r="98">
          <cell r="B98" t="str">
            <v>1-02-09-00-00</v>
          </cell>
          <cell r="C98" t="str">
            <v>OTROS SERVICIOS PERSONALES (12900-00)</v>
          </cell>
        </row>
        <row r="99">
          <cell r="B99" t="str">
            <v>1-02-09-09-00</v>
          </cell>
          <cell r="C99" t="str">
            <v>OTROS SERVICIOS PERSONALES (NUEVA)</v>
          </cell>
        </row>
        <row r="100">
          <cell r="B100" t="str">
            <v>1-02-09-09-01</v>
          </cell>
          <cell r="C100" t="str">
            <v>OTROS SERVICIOS PERSONALES PROYECTO VINCULACION UNAH SOCIEDAD</v>
          </cell>
        </row>
        <row r="101">
          <cell r="B101" t="str">
            <v>1-02-09-10-00</v>
          </cell>
          <cell r="C101" t="str">
            <v>SERV. PROF. Y TEC.VICE RECTORIA ACADEMICA</v>
          </cell>
        </row>
        <row r="102">
          <cell r="B102" t="str">
            <v>1-02-09-11-00</v>
          </cell>
          <cell r="C102" t="str">
            <v>SUELDOS DE SUST,PERSONAL CON INCAPACIDAD</v>
          </cell>
        </row>
        <row r="103">
          <cell r="B103" t="str">
            <v>1-02-09-12-00</v>
          </cell>
          <cell r="C103" t="str">
            <v>SERV,PROFE.Y TEC. VICE RECTORIA RELACIONES INTERN.</v>
          </cell>
        </row>
        <row r="104">
          <cell r="B104" t="str">
            <v>1-02-09-13-00</v>
          </cell>
          <cell r="C104" t="str">
            <v>SERV.PROFE. Y TEC. VICE RECTORIA ORIENTACION Y ASUNTOS ESTUD.</v>
          </cell>
        </row>
        <row r="105">
          <cell r="B105" t="str">
            <v>1-02-09-14-00</v>
          </cell>
          <cell r="C105" t="str">
            <v>SERV. DE PROFESIONALES Y TECNICOS EDUC, SUPERIOR</v>
          </cell>
        </row>
        <row r="106">
          <cell r="B106" t="str">
            <v>1-02-09-15-00</v>
          </cell>
          <cell r="C106" t="str">
            <v>INTITUTO HONDURE¥O DE CIENCIAS DE LA TIERRA</v>
          </cell>
        </row>
        <row r="107">
          <cell r="B107" t="str">
            <v>1-02-09-16-00</v>
          </cell>
          <cell r="C107" t="str">
            <v>INSTITUTO DE MICROBIOLOGIA</v>
          </cell>
        </row>
        <row r="108">
          <cell r="B108" t="str">
            <v>1-02-09-17-00</v>
          </cell>
          <cell r="C108" t="str">
            <v>INSTITUTO DE SEGURIDAD Y PAZ</v>
          </cell>
        </row>
        <row r="109">
          <cell r="B109" t="str">
            <v>1-03-00-00-00</v>
          </cell>
          <cell r="C109" t="str">
            <v>ASIGNACIONES FAMILIARES</v>
          </cell>
        </row>
        <row r="110">
          <cell r="B110" t="str">
            <v>2-00-00-00-00</v>
          </cell>
          <cell r="C110" t="str">
            <v>SERVICIOS NO PERSONALES (20000-00)</v>
          </cell>
        </row>
        <row r="111">
          <cell r="B111" t="str">
            <v>2-01-00-00-00</v>
          </cell>
          <cell r="C111" t="str">
            <v>SERVICIOS BASICOS (21000-00)</v>
          </cell>
        </row>
        <row r="112">
          <cell r="B112" t="str">
            <v>2-01-01-00-00</v>
          </cell>
          <cell r="C112" t="str">
            <v>ENERGIA ELECTRICA</v>
          </cell>
        </row>
        <row r="113">
          <cell r="B113" t="str">
            <v>2-01-02-00-00</v>
          </cell>
          <cell r="C113" t="str">
            <v>AGUA</v>
          </cell>
        </row>
        <row r="114">
          <cell r="B114" t="str">
            <v>2-01-03-00-00</v>
          </cell>
          <cell r="C114" t="str">
            <v>GAS</v>
          </cell>
        </row>
        <row r="115">
          <cell r="B115" t="str">
            <v>2-01-04-00-00</v>
          </cell>
          <cell r="C115" t="str">
            <v>COMUNICACIONES (21400-00)</v>
          </cell>
        </row>
        <row r="116">
          <cell r="B116" t="str">
            <v>2-01-04-01-00</v>
          </cell>
          <cell r="C116" t="str">
            <v>CORREO POSTAL</v>
          </cell>
        </row>
        <row r="117">
          <cell r="B117" t="str">
            <v>2-01-04-02-00</v>
          </cell>
          <cell r="C117" t="str">
            <v>TELEFONIA FIJA</v>
          </cell>
        </row>
        <row r="118">
          <cell r="B118" t="str">
            <v>2-01-04-03-00</v>
          </cell>
          <cell r="C118" t="str">
            <v>TELEFONIA CELULAR</v>
          </cell>
        </row>
        <row r="119">
          <cell r="B119" t="str">
            <v>2-01-04-04-00</v>
          </cell>
          <cell r="C119" t="str">
            <v>TELEX Y TELEFAX</v>
          </cell>
        </row>
        <row r="120">
          <cell r="B120" t="str">
            <v>2-01-04-09-00</v>
          </cell>
          <cell r="C120" t="str">
            <v>OTROS SERVICIOS BASICOS</v>
          </cell>
        </row>
        <row r="121">
          <cell r="B121" t="str">
            <v>2-01-05-00-00</v>
          </cell>
          <cell r="C121" t="str">
            <v>PROYECCION CONSUMO DE ENERGIA NUEVAS EDIFICACIONES</v>
          </cell>
        </row>
        <row r="122">
          <cell r="B122" t="str">
            <v>2-02-00-00-00</v>
          </cell>
          <cell r="C122" t="str">
            <v>ALQUILERES Y DERECHOS SOBRE BIENES INTANGIBLES (22000-00)</v>
          </cell>
        </row>
        <row r="123">
          <cell r="B123" t="str">
            <v>2-02-01-00-00</v>
          </cell>
          <cell r="C123" t="str">
            <v>ALQUILER DE EDIFICIOS Y LOCALES (22100-00)</v>
          </cell>
        </row>
        <row r="124">
          <cell r="B124" t="str">
            <v>2-02-01-01-00</v>
          </cell>
          <cell r="C124" t="str">
            <v>ALQUILERES DE EDIFICIOS Y LOCALES</v>
          </cell>
        </row>
        <row r="125">
          <cell r="B125" t="str">
            <v>2-02-02-00-00</v>
          </cell>
          <cell r="C125" t="str">
            <v>ALQUILER DE EQUIPO Y MAQUINARIA (22200-00)</v>
          </cell>
        </row>
        <row r="126">
          <cell r="B126" t="str">
            <v>2-02-02-01-00</v>
          </cell>
          <cell r="C126" t="str">
            <v>ALQUILERES DE EQUIPO Y MAQUINARIA DE PRODUCCION</v>
          </cell>
        </row>
        <row r="127">
          <cell r="B127" t="str">
            <v>2-02-02-02-00</v>
          </cell>
          <cell r="C127" t="str">
            <v>ALQUILER DE EQUIPO DE TRANSPORTE TRAC,Y ELEV.</v>
          </cell>
        </row>
        <row r="128">
          <cell r="B128" t="str">
            <v>2-02-02-03-00</v>
          </cell>
          <cell r="C128" t="str">
            <v>ALQUILER DE EQUIPO SANITARIO Y DE LABORATORIO</v>
          </cell>
        </row>
        <row r="129">
          <cell r="B129" t="str">
            <v>2-02-02-04-00</v>
          </cell>
          <cell r="C129" t="str">
            <v>ALQUILER DE EQUIPO EDUCACIONAL</v>
          </cell>
        </row>
        <row r="130">
          <cell r="B130" t="str">
            <v>2-02-02-05-00</v>
          </cell>
          <cell r="C130" t="str">
            <v>ALQUILER EQUIPO DE COMPUTACION</v>
          </cell>
        </row>
        <row r="131">
          <cell r="B131" t="str">
            <v>2-02-02-06-00</v>
          </cell>
          <cell r="C131" t="str">
            <v>ALQUILER DE EQUIPO DE OFICINA Y MUEBLES</v>
          </cell>
        </row>
        <row r="132">
          <cell r="B132" t="str">
            <v>2-02-02-07-00</v>
          </cell>
          <cell r="C132" t="str">
            <v>ALQUILER DE EQUIPO DE COMUNICACION</v>
          </cell>
        </row>
        <row r="133">
          <cell r="B133" t="str">
            <v>2-02-03-00-00</v>
          </cell>
          <cell r="C133" t="str">
            <v>ALQUILER DE TIERRAS Y TERRENOS (22300-00)</v>
          </cell>
        </row>
        <row r="134">
          <cell r="B134" t="str">
            <v>2-02-03-01-00</v>
          </cell>
          <cell r="C134" t="str">
            <v>MANT. Y REP. DE EDIFIC.MEJ.TECHOS Y AREAS DEP.CURLA</v>
          </cell>
        </row>
        <row r="135">
          <cell r="B135" t="str">
            <v>2-02-04-00-00</v>
          </cell>
          <cell r="C135" t="str">
            <v>DERECHOS SOBRE BIENES INTANGIBLES</v>
          </cell>
        </row>
        <row r="136">
          <cell r="B136" t="str">
            <v>2-02-09-00-00</v>
          </cell>
          <cell r="C136" t="str">
            <v>OTROS ALQUILERES</v>
          </cell>
        </row>
        <row r="137">
          <cell r="B137" t="str">
            <v>2-03-00-00-00</v>
          </cell>
          <cell r="C137" t="str">
            <v>MANTENIMIENTO,REPARACION Y LIMPIEZA (23000-00)</v>
          </cell>
        </row>
        <row r="138">
          <cell r="B138" t="str">
            <v>2-03-01-00-00</v>
          </cell>
          <cell r="C138" t="str">
            <v>MANTENIMIENTO Y REPARACION DE EDIFIC.Y LOCALES.</v>
          </cell>
        </row>
        <row r="139">
          <cell r="B139" t="str">
            <v>2-03-02-00-00</v>
          </cell>
          <cell r="C139" t="str">
            <v>MANTENIMIENTO Y REPARAC DE EQUIPO Y MEDIO DE TRANSPORTE (23200-01)</v>
          </cell>
        </row>
        <row r="140">
          <cell r="B140" t="str">
            <v>2-03-02-01-00</v>
          </cell>
          <cell r="C140" t="str">
            <v>MANTENIMIENTO Y REPARACION DE EQUIPOS Y MEDIOS DE TRANSPORTE</v>
          </cell>
        </row>
        <row r="141">
          <cell r="B141" t="str">
            <v>2-03-03-00-00</v>
          </cell>
          <cell r="C141" t="str">
            <v>MANTENIMIENTO Y REPARACION MAQUINARIA Y EQUIPO (23300-00)</v>
          </cell>
        </row>
        <row r="142">
          <cell r="B142" t="str">
            <v>2-03-03-01-00</v>
          </cell>
          <cell r="C142" t="str">
            <v>MANTENIMIENTO Y REPARACION DE EQUIPO Y MAQUINARIA DE PRODUCCION</v>
          </cell>
        </row>
        <row r="143">
          <cell r="B143" t="str">
            <v>2-03-03-02-00</v>
          </cell>
          <cell r="C143" t="str">
            <v>MANTENIMIENTO Y REPARAC DE EQUIPO DE TRANSP. TRACCION Y ELEVACION</v>
          </cell>
        </row>
        <row r="144">
          <cell r="B144" t="str">
            <v>2-03-03-03-00</v>
          </cell>
          <cell r="C144" t="str">
            <v>MANTENIMIENTO Y REPARACION DE QUIPO SANITARIO Y DE LABORATORIO</v>
          </cell>
        </row>
        <row r="145">
          <cell r="B145" t="str">
            <v>2-03-03-04-00</v>
          </cell>
          <cell r="C145" t="str">
            <v>MANTENIMIENTO Y REPACION DE EQUIPO EDUCACIONAL</v>
          </cell>
        </row>
        <row r="146">
          <cell r="B146" t="str">
            <v>2-03-03-05-00</v>
          </cell>
          <cell r="C146" t="str">
            <v>MANTEN. Y REPARACION EQUIPO DE COMPUTACION</v>
          </cell>
        </row>
        <row r="147">
          <cell r="B147" t="str">
            <v>2-03-03-06-00</v>
          </cell>
          <cell r="C147" t="str">
            <v>MANTENIMIENTO Y REPARACION DE EQUIPO DE OFICINA Y MUEBLES</v>
          </cell>
        </row>
        <row r="148">
          <cell r="B148" t="str">
            <v>2-03-03-07-00</v>
          </cell>
          <cell r="C148" t="str">
            <v>MANTENIMIENTO Y REPARACION DE EQUIPO DE COMUNICACIàN</v>
          </cell>
        </row>
        <row r="149">
          <cell r="B149" t="str">
            <v>2-03-03-09-00</v>
          </cell>
          <cell r="C149" t="str">
            <v>MANTENIMIENTO Y REPARACION DE OTROS EQUIPOS</v>
          </cell>
        </row>
        <row r="150">
          <cell r="B150" t="str">
            <v>2-03-04-00-00</v>
          </cell>
          <cell r="C150" t="str">
            <v>MANTENIMIENTO Y REPARACION DE OBRAS CIVILES EINSTALACIONES VARIAS</v>
          </cell>
        </row>
        <row r="151">
          <cell r="B151" t="str">
            <v>2-03-05-00-00</v>
          </cell>
          <cell r="C151" t="str">
            <v>LIMPIEZA ASEO Y FUMIGACION</v>
          </cell>
        </row>
        <row r="152">
          <cell r="B152" t="str">
            <v>2-03-06-00-00</v>
          </cell>
          <cell r="C152" t="str">
            <v>MANTENIMIENTO DE SISTEMAS INFORMATICOS</v>
          </cell>
        </row>
        <row r="153">
          <cell r="B153" t="str">
            <v>2-04-00-00-00</v>
          </cell>
          <cell r="C153" t="str">
            <v>SERVICIOS PROFESIONALES (24000-00)</v>
          </cell>
        </row>
        <row r="154">
          <cell r="B154" t="str">
            <v>2-04-01-00-00</v>
          </cell>
          <cell r="C154" t="str">
            <v>SERVICIOS MEDICOS SANITARIOS</v>
          </cell>
        </row>
        <row r="155">
          <cell r="B155" t="str">
            <v>2-04-02-00-00</v>
          </cell>
          <cell r="C155" t="str">
            <v>ESTUDIOS INVEST.ANALISIS DE FACTIBILIDAD. (24200-00)</v>
          </cell>
        </row>
        <row r="156">
          <cell r="B156" t="str">
            <v>2-04-02-01-00</v>
          </cell>
          <cell r="C156" t="str">
            <v>ESTUDIOS INVESTISTACIàN Y ANALISIS DE FACTIBILIDAD</v>
          </cell>
        </row>
        <row r="157">
          <cell r="B157" t="str">
            <v>2-04-02-02-00</v>
          </cell>
          <cell r="C157" t="str">
            <v>ESTUD.INVEST.FAC. LASPAU</v>
          </cell>
        </row>
        <row r="158">
          <cell r="B158" t="str">
            <v>2-04-03-00-00</v>
          </cell>
          <cell r="C158" t="str">
            <v>SERVICIOS TECNICOS Y PROFESIONALES JURIDICOS (24300-00)</v>
          </cell>
        </row>
        <row r="159">
          <cell r="B159" t="str">
            <v>2-04-03-01-00</v>
          </cell>
          <cell r="C159" t="str">
            <v>SERVICIOS JURIDICIOS</v>
          </cell>
        </row>
        <row r="160">
          <cell r="B160" t="str">
            <v>2-04-04-00-00</v>
          </cell>
          <cell r="C160" t="str">
            <v>SERVICIOS DE CONTABILIDAD Y ADITORIA</v>
          </cell>
        </row>
        <row r="161">
          <cell r="B161" t="str">
            <v>2-04-05-00-00</v>
          </cell>
          <cell r="C161" t="str">
            <v>SERVICIOS TECNICOS Y PROFESIONALES DE CAPAC. (24500-00)</v>
          </cell>
        </row>
        <row r="162">
          <cell r="B162" t="str">
            <v>2-04-05-01-00</v>
          </cell>
          <cell r="C162" t="str">
            <v>SERVICIOS DE CAPACITACION.</v>
          </cell>
        </row>
        <row r="163">
          <cell r="B163" t="str">
            <v>2-04-05-02-00</v>
          </cell>
          <cell r="C163" t="str">
            <v>SERVICIO DE CAPACITACION EDUC. SUPERIOR</v>
          </cell>
        </row>
        <row r="164">
          <cell r="B164" t="str">
            <v>2-04-06-00-00</v>
          </cell>
          <cell r="C164" t="str">
            <v>SERVICIOS DE INFORMATICA Y SISTEMA COMPUTARIZADAS</v>
          </cell>
        </row>
        <row r="165">
          <cell r="B165" t="str">
            <v>2-04-09-00-00</v>
          </cell>
          <cell r="C165" t="str">
            <v>OTROS SERVICIOS TECNICOS Y PROFESIONALES N.C. (24900-00)</v>
          </cell>
        </row>
        <row r="166">
          <cell r="B166" t="str">
            <v>2-04-09-01-00</v>
          </cell>
          <cell r="C166" t="str">
            <v>OTROS SERVICIOS TECNICOS Y PROFESIONALES</v>
          </cell>
        </row>
        <row r="167">
          <cell r="B167" t="str">
            <v>2-04-09-02-00</v>
          </cell>
          <cell r="C167" t="str">
            <v>COMISION INTERVENTORA CURLP</v>
          </cell>
        </row>
        <row r="168">
          <cell r="B168" t="str">
            <v>2-05-00-00-00</v>
          </cell>
          <cell r="C168" t="str">
            <v>SERVICIOS COMERCIALES Y FINANCIEROS (25000-00)</v>
          </cell>
        </row>
        <row r="169">
          <cell r="B169" t="str">
            <v>2-05-01-00-00</v>
          </cell>
          <cell r="C169" t="str">
            <v>SERVICIOS DE TRANSPORTE (25100-00)</v>
          </cell>
        </row>
        <row r="170">
          <cell r="B170" t="str">
            <v>2-05-01-01-00</v>
          </cell>
          <cell r="C170" t="str">
            <v>SERVICIOS DE TRANSPORTE EMPLEADOS</v>
          </cell>
        </row>
        <row r="171">
          <cell r="B171" t="str">
            <v>2-05-01-02-00</v>
          </cell>
          <cell r="C171" t="str">
            <v>SERVICIO DE TRANSPORTE EVENTUALES</v>
          </cell>
        </row>
        <row r="172">
          <cell r="B172" t="str">
            <v>2-05-01-03-00</v>
          </cell>
          <cell r="C172" t="str">
            <v>SERVICIOS DE TRANSPORTE CURLA</v>
          </cell>
        </row>
        <row r="173">
          <cell r="B173" t="str">
            <v>2-05-02-00-00</v>
          </cell>
          <cell r="C173" t="str">
            <v>SERVICIOS DE ALMACENAMIENTO</v>
          </cell>
        </row>
        <row r="174">
          <cell r="B174" t="str">
            <v>2-05-03-00-00</v>
          </cell>
          <cell r="C174" t="str">
            <v>IMPRENTA, PUBLIC. Y REPRODUC. (25300-00)</v>
          </cell>
        </row>
        <row r="175">
          <cell r="B175" t="str">
            <v>2-05-03-01-00</v>
          </cell>
          <cell r="C175" t="str">
            <v>SERVICIOS DE IMPRENTA PUBLIC.Y REPRODUCCION</v>
          </cell>
        </row>
        <row r="176">
          <cell r="B176" t="str">
            <v>2-05-03-02-00</v>
          </cell>
          <cell r="C176" t="str">
            <v>IMPRENTA Y PUBLICIDAD Y REPRODUC.</v>
          </cell>
        </row>
        <row r="177">
          <cell r="B177" t="str">
            <v>2-05-03-03-00</v>
          </cell>
          <cell r="C177" t="str">
            <v>SERV. IMPRENTA, PUBLICACIONES Y REPRODUCCIONES PROYECTO VINCULACION UNAH SOCIEDA</v>
          </cell>
        </row>
        <row r="178">
          <cell r="B178" t="str">
            <v>2-05-03-04-00</v>
          </cell>
          <cell r="C178" t="str">
            <v>IMPRENTA PUBLIC.Y REPRODUCCION PROYECTO FORTALECIMIENTO DE ORG. ESTUDIANTIL</v>
          </cell>
        </row>
        <row r="179">
          <cell r="B179" t="str">
            <v>2-05-04-00-00</v>
          </cell>
          <cell r="C179" t="str">
            <v>PRIMAS Y GASTOS DE SEGUROS</v>
          </cell>
        </row>
        <row r="180">
          <cell r="B180" t="str">
            <v>2-05-05-00-00</v>
          </cell>
          <cell r="C180" t="str">
            <v>COMISIONES Y GASTOS BANCARIOS</v>
          </cell>
        </row>
        <row r="181">
          <cell r="B181" t="str">
            <v>2-05-05-01-00</v>
          </cell>
          <cell r="C181" t="str">
            <v>COMISIONES Y GASTOS DE SEGUROS</v>
          </cell>
        </row>
        <row r="182">
          <cell r="B182" t="str">
            <v>2-05-06-00-00</v>
          </cell>
          <cell r="C182" t="str">
            <v>PUBLICIDAD Y PROPAGANDA</v>
          </cell>
        </row>
        <row r="183">
          <cell r="B183" t="str">
            <v>2-05-06-01-00</v>
          </cell>
          <cell r="C183" t="str">
            <v>PUBLICIDAD Y PROPAGANDA</v>
          </cell>
        </row>
        <row r="184">
          <cell r="B184" t="str">
            <v>2-05-06-02-00</v>
          </cell>
          <cell r="C184" t="str">
            <v>PUBLICIDAD Y PROPAGANDA EDUC.SUPERIOR</v>
          </cell>
        </row>
        <row r="185">
          <cell r="B185" t="str">
            <v>2-05-06-03-00</v>
          </cell>
          <cell r="C185" t="str">
            <v>PUBLICIDAD Y PROPAGANDA PROYECTO FORTALECIMIENTO ORG. ESTUDIANTILES</v>
          </cell>
        </row>
        <row r="186">
          <cell r="B186" t="str">
            <v>2-05-07-00-00</v>
          </cell>
          <cell r="C186" t="str">
            <v>SERVICIOS DE INTERNET</v>
          </cell>
        </row>
        <row r="187">
          <cell r="B187" t="str">
            <v>2-05-07-01-00</v>
          </cell>
          <cell r="C187" t="str">
            <v>SERVICIOS DE INTERNET</v>
          </cell>
        </row>
        <row r="188">
          <cell r="B188" t="str">
            <v>2-05-07-02-00</v>
          </cell>
          <cell r="C188" t="str">
            <v>SERVICIO DE INTERNET CONVENIO HONDUTEL-UNAH</v>
          </cell>
        </row>
        <row r="189">
          <cell r="B189" t="str">
            <v>2-05-07-03-00</v>
          </cell>
          <cell r="C189" t="str">
            <v>SERV. DE INTERNET PROYECTO VINCULACION UNAH SOCIEDAD</v>
          </cell>
        </row>
        <row r="190">
          <cell r="B190" t="str">
            <v>2-05-09-00-00</v>
          </cell>
          <cell r="C190" t="str">
            <v>OTROS SERVICIOS COMERCIALES Y FINANCIEROS N.C.</v>
          </cell>
        </row>
        <row r="191">
          <cell r="B191" t="str">
            <v>2-05-09-01-00</v>
          </cell>
          <cell r="C191" t="str">
            <v>OTROS SERVICIOS COMERCIALES Y FINANCIEROS</v>
          </cell>
        </row>
        <row r="192">
          <cell r="B192" t="str">
            <v>2-05-09-02-00</v>
          </cell>
          <cell r="C192" t="str">
            <v>SEGUROS CELULARES</v>
          </cell>
        </row>
        <row r="193">
          <cell r="B193" t="str">
            <v>2-05-09-03-00</v>
          </cell>
          <cell r="C193" t="str">
            <v>OTROS SERVICIOS COMERCIALES Y FINANCIEROS N.C PROYECTO FORTALECIMIENTO ORG. ESTU</v>
          </cell>
        </row>
        <row r="194">
          <cell r="B194" t="str">
            <v>2-06-00-00-00</v>
          </cell>
          <cell r="C194" t="str">
            <v>PASAJES, VIATICOS (26000-00)</v>
          </cell>
        </row>
        <row r="195">
          <cell r="B195" t="str">
            <v>2-06-01-00-00</v>
          </cell>
          <cell r="C195" t="str">
            <v>PASAJES (26100-00)</v>
          </cell>
        </row>
        <row r="196">
          <cell r="B196" t="str">
            <v>2-06-02-00-00</v>
          </cell>
          <cell r="C196" t="str">
            <v>VIATICOS (26200-00)</v>
          </cell>
        </row>
        <row r="197">
          <cell r="B197" t="str">
            <v>2-07-00-00-00</v>
          </cell>
          <cell r="C197" t="str">
            <v>MULTAS Y RECARGOS Y GASTOS JUDICIALES (27000-00)</v>
          </cell>
        </row>
        <row r="198">
          <cell r="B198" t="str">
            <v>2-07-01-00-00</v>
          </cell>
          <cell r="C198" t="str">
            <v>IMPUESTOS (27100-00)</v>
          </cell>
        </row>
        <row r="199">
          <cell r="B199" t="str">
            <v>2-07-01-01-00</v>
          </cell>
          <cell r="C199" t="str">
            <v>IMPUESTOS NACIONALES</v>
          </cell>
        </row>
        <row r="200">
          <cell r="B200" t="str">
            <v>2-07-02-00-00</v>
          </cell>
          <cell r="C200" t="str">
            <v>DERECHOS Y TASAS</v>
          </cell>
        </row>
        <row r="201">
          <cell r="B201" t="str">
            <v>2-07-03-00-00</v>
          </cell>
          <cell r="C201" t="str">
            <v>MULTAS Y RECARGOS</v>
          </cell>
        </row>
        <row r="202">
          <cell r="B202" t="str">
            <v>2-07-04-00-00</v>
          </cell>
          <cell r="C202" t="str">
            <v>CANONES Y REGALIAS</v>
          </cell>
        </row>
        <row r="203">
          <cell r="B203" t="str">
            <v>2-07-05-00-00</v>
          </cell>
          <cell r="C203" t="str">
            <v>GASTOS JUDICIALES</v>
          </cell>
        </row>
        <row r="204">
          <cell r="B204" t="str">
            <v>2-09-00-00-00</v>
          </cell>
          <cell r="C204" t="str">
            <v>OTROS SERVICIOS NO PERSONALES (29000-00)</v>
          </cell>
        </row>
        <row r="205">
          <cell r="B205" t="str">
            <v>2-09-01-00-00</v>
          </cell>
          <cell r="C205" t="str">
            <v>SERVICIOS DE CEREMONIAL Y PROTOCOLO (29100-00)</v>
          </cell>
        </row>
        <row r="206">
          <cell r="B206" t="str">
            <v>2-09-01-01-00</v>
          </cell>
          <cell r="C206" t="str">
            <v>SERVICIOS CEREMONIAL Y PROTOCOLO</v>
          </cell>
        </row>
        <row r="207">
          <cell r="B207" t="str">
            <v>2-09-01-02-00</v>
          </cell>
          <cell r="C207" t="str">
            <v>REUNIONES Y EVENTOS ESPECIALES</v>
          </cell>
        </row>
        <row r="208">
          <cell r="B208" t="str">
            <v>2-09-01-03-00</v>
          </cell>
          <cell r="C208" t="str">
            <v>CEREMONIAL Y PROTOCOLO PROYECTO VINCULACION UNAH SOCIEDAD</v>
          </cell>
        </row>
        <row r="209">
          <cell r="B209" t="str">
            <v>2-09-02-00-00</v>
          </cell>
          <cell r="C209" t="str">
            <v>SERVICIOS DE VIGILANCIA</v>
          </cell>
        </row>
        <row r="210">
          <cell r="B210" t="str">
            <v>2-09-03-00-00</v>
          </cell>
          <cell r="C210" t="str">
            <v>ACTUACIONES DEPORTIVAS</v>
          </cell>
        </row>
        <row r="211">
          <cell r="B211" t="str">
            <v>2-09-04-00-00</v>
          </cell>
          <cell r="C211" t="str">
            <v>ACTUACIONES ARTISTICAS</v>
          </cell>
        </row>
        <row r="212">
          <cell r="B212" t="str">
            <v>2-06-00-00-00</v>
          </cell>
          <cell r="C212" t="str">
            <v>PASAJES, VIATICOS (26000-00)</v>
          </cell>
        </row>
        <row r="213">
          <cell r="B213" t="str">
            <v>2-06-01-00-00</v>
          </cell>
          <cell r="C213" t="str">
            <v>PASAJES (26100-00)</v>
          </cell>
        </row>
        <row r="214">
          <cell r="B214" t="str">
            <v>2-06-01-01-00</v>
          </cell>
          <cell r="C214" t="str">
            <v>PASAJES NACIONALES (26110-00)</v>
          </cell>
        </row>
        <row r="215">
          <cell r="B215" t="str">
            <v>2-06-01-01-01</v>
          </cell>
          <cell r="C215" t="str">
            <v>PASAJES NACIONALES</v>
          </cell>
        </row>
        <row r="216">
          <cell r="B216" t="str">
            <v>2-06-01-01-02</v>
          </cell>
          <cell r="C216" t="str">
            <v>PASAJES NACIONALES PROYECTO VINCULACION UNAH SOCIEDAD</v>
          </cell>
        </row>
        <row r="217">
          <cell r="B217" t="str">
            <v>2-06-01-01-03</v>
          </cell>
          <cell r="C217" t="str">
            <v>PASAJES NACIONALES ASESORIA LEGAL</v>
          </cell>
        </row>
        <row r="218">
          <cell r="B218" t="str">
            <v>2-06-01-02-00</v>
          </cell>
          <cell r="C218" t="str">
            <v>PASAJES AL EXTERIOR</v>
          </cell>
        </row>
        <row r="219">
          <cell r="B219" t="str">
            <v>2-06-01-03-00</v>
          </cell>
          <cell r="C219" t="str">
            <v>PASAJES AL EXTERIOR MAESTRIA EN DERECHO MARITIMO</v>
          </cell>
        </row>
        <row r="220">
          <cell r="B220" t="str">
            <v>2-06-01-04-00</v>
          </cell>
          <cell r="C220" t="str">
            <v>OTROS GASTOS DE PASAJES</v>
          </cell>
        </row>
        <row r="221">
          <cell r="B221" t="str">
            <v>2-06-02-00-00</v>
          </cell>
          <cell r="C221" t="str">
            <v>VIATICOS (26200-00)</v>
          </cell>
        </row>
        <row r="222">
          <cell r="B222" t="str">
            <v>2-06-02-01-00</v>
          </cell>
          <cell r="C222" t="str">
            <v>VIATICOS NACIONALES Y OTROS GASTOS DE VIAJE PROYECTO FORTALECIMIENTO ORG. ESTUDI (26200-72)</v>
          </cell>
        </row>
        <row r="223">
          <cell r="B223" t="str">
            <v>2-06-02-01-01</v>
          </cell>
          <cell r="C223" t="str">
            <v>VIATICOS NACIONALES</v>
          </cell>
        </row>
        <row r="224">
          <cell r="B224" t="str">
            <v>2-06-02-01-02</v>
          </cell>
          <cell r="C224" t="str">
            <v>VIATICOS NACIONALES</v>
          </cell>
        </row>
        <row r="225">
          <cell r="B225" t="str">
            <v>2-06-02-01-03</v>
          </cell>
          <cell r="C225" t="str">
            <v>VIATICOS NACIONALES PROYECTO VINCULACION UNAH SOCIEDAD</v>
          </cell>
        </row>
        <row r="226">
          <cell r="B226" t="str">
            <v>2-06-02-02-00</v>
          </cell>
          <cell r="C226" t="str">
            <v>VIATICOS AL EXTERIOR</v>
          </cell>
        </row>
        <row r="227">
          <cell r="B227" t="str">
            <v>2-06-02-02-01</v>
          </cell>
          <cell r="C227" t="str">
            <v>VIATICOS AL EXTERIOR</v>
          </cell>
        </row>
        <row r="228">
          <cell r="B228" t="str">
            <v>2-06-02-02-02</v>
          </cell>
          <cell r="C228" t="str">
            <v>TRANSPORTE Y OTROS GASTOS DE VIAJE</v>
          </cell>
        </row>
        <row r="229">
          <cell r="B229" t="str">
            <v>3-00-00-00-00</v>
          </cell>
          <cell r="C229" t="str">
            <v>MATERIALES Y SUMINISTROS (30000-00)</v>
          </cell>
        </row>
        <row r="230">
          <cell r="B230" t="str">
            <v>3-01-00-00-00</v>
          </cell>
          <cell r="C230" t="str">
            <v>PRODUCTOS ALIMENTICIOS AGROPECUARIOS Y FORESTALES (31000-00)</v>
          </cell>
        </row>
        <row r="231">
          <cell r="B231" t="str">
            <v>3-01-01-00-00</v>
          </cell>
          <cell r="C231" t="str">
            <v>ALIMENTOS Y BEBIDAS PARA PERSONAS (31100-00)</v>
          </cell>
        </row>
        <row r="232">
          <cell r="B232" t="str">
            <v>3-01-01-01-00</v>
          </cell>
          <cell r="C232" t="str">
            <v>ALIMENTOS B EBIDAS PARA PERSONAS</v>
          </cell>
        </row>
        <row r="233">
          <cell r="B233" t="str">
            <v>3-01-01-02-00</v>
          </cell>
          <cell r="C233" t="str">
            <v>ALIMENTOS B EBIDAS PARA PERSONAS PROYECTO FORTALECIMIENTO ORG. ESTUDIANTILES</v>
          </cell>
        </row>
        <row r="234">
          <cell r="B234" t="str">
            <v>3-01-02-00-00</v>
          </cell>
          <cell r="C234" t="str">
            <v>ALIMENTOS PARA ANIMALES</v>
          </cell>
        </row>
        <row r="235">
          <cell r="B235" t="str">
            <v>3-01-03-00-00</v>
          </cell>
          <cell r="C235" t="str">
            <v>PRODUCTOS PECUARIOS</v>
          </cell>
        </row>
        <row r="236">
          <cell r="B236" t="str">
            <v>3-01-04-00-00</v>
          </cell>
          <cell r="C236" t="str">
            <v>PRODUCTOS AGROFORESTALES</v>
          </cell>
        </row>
        <row r="237">
          <cell r="B237" t="str">
            <v>3-01-04-01-00</v>
          </cell>
          <cell r="C237" t="str">
            <v>PRODUCTOS AGROPECUARIOS</v>
          </cell>
        </row>
        <row r="238">
          <cell r="B238" t="str">
            <v>3-02-00-00-00</v>
          </cell>
          <cell r="C238" t="str">
            <v>TEXTILES Y VESTUARIOS (32000-00)</v>
          </cell>
        </row>
        <row r="239">
          <cell r="B239" t="str">
            <v>3-02-01-00-00</v>
          </cell>
          <cell r="C239" t="str">
            <v>HILADOS Y TELAS</v>
          </cell>
        </row>
        <row r="240">
          <cell r="B240" t="str">
            <v>3-02-02-00-00</v>
          </cell>
          <cell r="C240" t="str">
            <v>CONFECCIONES TEXTILES,</v>
          </cell>
        </row>
        <row r="241">
          <cell r="B241" t="str">
            <v>3-02-03-00-00</v>
          </cell>
          <cell r="C241" t="str">
            <v>ACABADOS Y TEXTILES</v>
          </cell>
        </row>
        <row r="242">
          <cell r="B242" t="str">
            <v>3-02-03-01-00</v>
          </cell>
          <cell r="C242" t="str">
            <v>PRENDA DE VESTIR</v>
          </cell>
        </row>
        <row r="243">
          <cell r="B243" t="str">
            <v>3-02-03-02-00</v>
          </cell>
          <cell r="C243" t="str">
            <v>ACABADOS Y TEXTILES</v>
          </cell>
        </row>
        <row r="244">
          <cell r="B244" t="str">
            <v>3-02-03-03-00</v>
          </cell>
          <cell r="C244" t="str">
            <v>OTROS TEXTILES Y VESTUARIOS</v>
          </cell>
        </row>
        <row r="245">
          <cell r="B245" t="str">
            <v>3-02-04-00-00</v>
          </cell>
          <cell r="C245" t="str">
            <v>CALZADOS</v>
          </cell>
        </row>
        <row r="246">
          <cell r="B246" t="str">
            <v>3-03-00-00-00</v>
          </cell>
          <cell r="C246" t="str">
            <v>PRODUCTOS DE PAPEL, CARTON E IMPRESOS (33000-00)</v>
          </cell>
        </row>
        <row r="247">
          <cell r="B247" t="str">
            <v>3-03-01-00-00</v>
          </cell>
          <cell r="C247" t="str">
            <v>PAPEL DE ESCRITORIO</v>
          </cell>
        </row>
        <row r="248">
          <cell r="B248" t="str">
            <v>3-03-02-00-00</v>
          </cell>
          <cell r="C248" t="str">
            <v>PAPEL PARA COMPUTACION</v>
          </cell>
        </row>
        <row r="249">
          <cell r="B249" t="str">
            <v>3-03-03-00-00</v>
          </cell>
          <cell r="C249" t="str">
            <v>PRODUCTOS DE ARTES GRAFICAS</v>
          </cell>
        </row>
        <row r="250">
          <cell r="B250" t="str">
            <v>3-03-04-00-00</v>
          </cell>
          <cell r="C250" t="str">
            <v>PRODUCTOS DE PAPEL Y CARTON (33400-00)</v>
          </cell>
        </row>
        <row r="251">
          <cell r="B251" t="str">
            <v>3-03-04-01-00</v>
          </cell>
          <cell r="C251" t="str">
            <v>PRODUCTOS PAPEL Y CARTON</v>
          </cell>
        </row>
        <row r="252">
          <cell r="B252" t="str">
            <v>3-03-04-02-00</v>
          </cell>
          <cell r="C252" t="str">
            <v>OTROS PRODUCTOS DE PAPEL CARTON</v>
          </cell>
        </row>
        <row r="253">
          <cell r="B253" t="str">
            <v>3-03-05-00-00</v>
          </cell>
          <cell r="C253" t="str">
            <v>LIBROS, REVISTAS Y PERIODICOS (33500-00)</v>
          </cell>
        </row>
        <row r="254">
          <cell r="B254" t="str">
            <v>3-03-05-01-00</v>
          </cell>
          <cell r="C254" t="str">
            <v>LIBROS REVISTAS Y PERIODICOS</v>
          </cell>
        </row>
        <row r="255">
          <cell r="B255" t="str">
            <v>3-03-05-02-00</v>
          </cell>
          <cell r="C255" t="str">
            <v>FORTALECIMIENTO DE LAS BIBLIOTECAS (PLAN DE REFORMA)</v>
          </cell>
        </row>
        <row r="256">
          <cell r="B256" t="str">
            <v>3-03-06-00-00</v>
          </cell>
          <cell r="C256" t="str">
            <v>TEXTOS DE ENSE¥ANZA (33600-00)</v>
          </cell>
        </row>
        <row r="257">
          <cell r="B257" t="str">
            <v>3-03-06-01-00</v>
          </cell>
          <cell r="C257" t="str">
            <v>TEXTOS DE ENSE¥ANZA LIBRERÖA</v>
          </cell>
        </row>
        <row r="258">
          <cell r="B258" t="str">
            <v>3-03-06-02-00</v>
          </cell>
          <cell r="C258" t="str">
            <v>PROGAMA COMPRA LIBROS</v>
          </cell>
        </row>
        <row r="259">
          <cell r="B259" t="str">
            <v>3-03-06-03-00</v>
          </cell>
          <cell r="C259" t="str">
            <v>COMPRA LIBROS PROGRAMA RTAC II AID</v>
          </cell>
        </row>
        <row r="260">
          <cell r="B260" t="str">
            <v>3-03-06-04-00</v>
          </cell>
          <cell r="C260" t="str">
            <v>TEXTOS DE ENSE¥ANZA</v>
          </cell>
        </row>
        <row r="261">
          <cell r="B261" t="str">
            <v>3-03-07-00-00</v>
          </cell>
          <cell r="C261" t="str">
            <v>ESPECIES Y TIMBRADOS Y VALORES (33700-00)</v>
          </cell>
        </row>
        <row r="262">
          <cell r="B262" t="str">
            <v>3-03-07-01-00</v>
          </cell>
          <cell r="C262" t="str">
            <v>ESPECIES TIMBRADOS Y VALORES</v>
          </cell>
        </row>
        <row r="263">
          <cell r="B263" t="str">
            <v>3-04-00-00-00</v>
          </cell>
          <cell r="C263" t="str">
            <v>CUEROS,PIELES Y SUS PRODUCTOS (34000-00)</v>
          </cell>
        </row>
        <row r="264">
          <cell r="B264" t="str">
            <v>3-04-01-00-00</v>
          </cell>
          <cell r="C264" t="str">
            <v>CUEROS Y PIELES</v>
          </cell>
        </row>
        <row r="265">
          <cell r="B265" t="str">
            <v>3-04-02-00-00</v>
          </cell>
          <cell r="C265" t="str">
            <v>ARTICULOS DE CUERO</v>
          </cell>
        </row>
        <row r="266">
          <cell r="B266" t="str">
            <v>3-04-03-00-00</v>
          </cell>
          <cell r="C266" t="str">
            <v>ARTICULOS DE CAUCHO (34300-00)</v>
          </cell>
        </row>
        <row r="267">
          <cell r="B267" t="str">
            <v>3-04-03-01-00</v>
          </cell>
          <cell r="C267" t="str">
            <v>ARTICULOS DE CAUCHO</v>
          </cell>
        </row>
        <row r="268">
          <cell r="B268" t="str">
            <v>3-04-03-02-00</v>
          </cell>
          <cell r="C268" t="str">
            <v>OTROS PRODUCTOS DE CUERO Y CAUCHO</v>
          </cell>
        </row>
        <row r="269">
          <cell r="B269" t="str">
            <v>3-04-04-00-00</v>
          </cell>
          <cell r="C269" t="str">
            <v>LLANTAS Y NEUMATICOS</v>
          </cell>
        </row>
        <row r="270">
          <cell r="B270" t="str">
            <v>3-05-00-00-00</v>
          </cell>
          <cell r="C270" t="str">
            <v>PRODUCTOS QUIMICOS, COMBUSTIBLES Y LUBRICANTES (35000-00)</v>
          </cell>
        </row>
        <row r="271">
          <cell r="B271" t="str">
            <v>3-05-01-00-00</v>
          </cell>
          <cell r="C271" t="str">
            <v>ELEMENTOS Y COMPUESTOS QUIMICOS</v>
          </cell>
        </row>
        <row r="272">
          <cell r="B272" t="str">
            <v>3-05-02-00-00</v>
          </cell>
          <cell r="C272" t="str">
            <v>PRODUCTOS FARMACEUTICOS Y MEDICINALES</v>
          </cell>
        </row>
        <row r="273">
          <cell r="B273" t="str">
            <v>3-05-02-01-00</v>
          </cell>
          <cell r="C273" t="str">
            <v>PRODUCTOS FARMACEUTICO Y MEDICINALES</v>
          </cell>
        </row>
        <row r="274">
          <cell r="B274" t="str">
            <v>3-05-02-02-00</v>
          </cell>
          <cell r="C274" t="str">
            <v>PRODUCTOS FARMACEUTICO Y MED.(PLAN DE REFORMA)</v>
          </cell>
        </row>
        <row r="275">
          <cell r="B275" t="str">
            <v>3-05-02-03-00</v>
          </cell>
          <cell r="C275" t="str">
            <v>PRODUC.FARMAC.Y MEDIC.(COM.HIGIENE Y SEG.)</v>
          </cell>
        </row>
        <row r="276">
          <cell r="B276" t="str">
            <v>3-05-03-00-00</v>
          </cell>
          <cell r="C276" t="str">
            <v>ABONOS Y FERTILIZANTES</v>
          </cell>
        </row>
        <row r="277">
          <cell r="B277" t="str">
            <v>3-05-04-00-00</v>
          </cell>
          <cell r="C277" t="str">
            <v>INSECTICIDAS, FUMIGANTES Y OTROS</v>
          </cell>
        </row>
        <row r="278">
          <cell r="B278" t="str">
            <v>3-05-05-00-00</v>
          </cell>
          <cell r="C278" t="str">
            <v>TINTES, PINTURAS Y COLORANTES</v>
          </cell>
        </row>
        <row r="279">
          <cell r="B279" t="str">
            <v>3-05-06-00-00</v>
          </cell>
          <cell r="C279" t="str">
            <v>COMBUSTIBLES Y LUBRICANTES</v>
          </cell>
        </row>
        <row r="280">
          <cell r="B280" t="str">
            <v>3-05-06-01-00</v>
          </cell>
          <cell r="C280" t="str">
            <v>GASOLINA</v>
          </cell>
        </row>
        <row r="281">
          <cell r="B281" t="str">
            <v>3-05-06-02-00</v>
          </cell>
          <cell r="C281" t="str">
            <v>DIESEL</v>
          </cell>
        </row>
        <row r="282">
          <cell r="B282" t="str">
            <v>3-05-06-03-00</v>
          </cell>
          <cell r="C282" t="str">
            <v>KEROSEN</v>
          </cell>
        </row>
        <row r="283">
          <cell r="B283" t="str">
            <v>3-05-06-04-00</v>
          </cell>
          <cell r="C283" t="str">
            <v>GAS LPG</v>
          </cell>
        </row>
        <row r="284">
          <cell r="B284" t="str">
            <v>3-05-06-05-00</v>
          </cell>
          <cell r="C284" t="str">
            <v>ACEITE Y GRASAS LUBRICANTES</v>
          </cell>
        </row>
        <row r="285">
          <cell r="B285" t="str">
            <v>3-05-06-06-00</v>
          </cell>
          <cell r="C285" t="str">
            <v>BUNKER</v>
          </cell>
        </row>
        <row r="286">
          <cell r="B286" t="str">
            <v>3-05-07-00-00</v>
          </cell>
          <cell r="C286" t="str">
            <v>PRODUCTOS VETERINARIOS</v>
          </cell>
        </row>
        <row r="287">
          <cell r="B287" t="str">
            <v>3-05-08-00-00</v>
          </cell>
          <cell r="C287" t="str">
            <v>PRODUCTOS DE MATERIAL PLASTICO.</v>
          </cell>
        </row>
        <row r="288">
          <cell r="B288" t="str">
            <v>3-05-09-00-00</v>
          </cell>
          <cell r="C288" t="str">
            <v>PRODUCTOS QUIMICOS</v>
          </cell>
        </row>
        <row r="289">
          <cell r="B289" t="str">
            <v>3-05-09-01-00</v>
          </cell>
          <cell r="C289" t="str">
            <v>PRODUCTOS EXPLOSIVOS Y DE PIROTECNIA</v>
          </cell>
        </row>
        <row r="290">
          <cell r="B290" t="str">
            <v>3-05-09-02-00</v>
          </cell>
          <cell r="C290" t="str">
            <v>PRODUCTOS FOTOQUIMICOS</v>
          </cell>
        </row>
        <row r="291">
          <cell r="B291" t="str">
            <v>3-05-09-03-00</v>
          </cell>
          <cell r="C291" t="str">
            <v>PRODUCTOS QUIMICOS DE USO PERSONAL</v>
          </cell>
        </row>
        <row r="292">
          <cell r="B292" t="str">
            <v>3-05-09-04-00</v>
          </cell>
          <cell r="C292" t="str">
            <v>PRODUCTOS QUIMICOS</v>
          </cell>
        </row>
        <row r="293">
          <cell r="B293" t="str">
            <v>3-06-00-00-00</v>
          </cell>
          <cell r="C293" t="str">
            <v>PRODUCTOS METALICOS</v>
          </cell>
        </row>
        <row r="294">
          <cell r="B294" t="str">
            <v>3-06-01-00-00</v>
          </cell>
          <cell r="C294" t="str">
            <v>PRODUCTOS FERROSOS</v>
          </cell>
        </row>
        <row r="295">
          <cell r="B295" t="str">
            <v>3-06-02-00-00</v>
          </cell>
          <cell r="C295" t="str">
            <v>PRODUCTOS NO FERROSOS</v>
          </cell>
        </row>
        <row r="296">
          <cell r="B296" t="str">
            <v>3-06-03-00-00</v>
          </cell>
          <cell r="C296" t="str">
            <v>ESTRUCTURAS METALICAS ACABADAS</v>
          </cell>
        </row>
        <row r="297">
          <cell r="B297" t="str">
            <v>3-06-04-00-00</v>
          </cell>
          <cell r="C297" t="str">
            <v>HERRAMIENTAS MENORES</v>
          </cell>
        </row>
        <row r="298">
          <cell r="B298" t="str">
            <v>3-06-05-00-00</v>
          </cell>
          <cell r="C298" t="str">
            <v>MATERIAL DE GUERRA Y SEGURIDAD</v>
          </cell>
        </row>
        <row r="299">
          <cell r="B299" t="str">
            <v>3-06-09-00-00</v>
          </cell>
          <cell r="C299" t="str">
            <v>OTROS PRODUCTOS METALICOS</v>
          </cell>
        </row>
        <row r="300">
          <cell r="B300" t="str">
            <v>3-07-00-00-00</v>
          </cell>
          <cell r="C300" t="str">
            <v>PRODUCTOS MINERALES NO METALICOS</v>
          </cell>
        </row>
        <row r="301">
          <cell r="B301" t="str">
            <v>3-07-01-00-00</v>
          </cell>
          <cell r="C301" t="str">
            <v>PRODUCTOS DE ARCILLA Y CERAMICA</v>
          </cell>
        </row>
        <row r="302">
          <cell r="B302" t="str">
            <v>3-07-02-00-00</v>
          </cell>
          <cell r="C302" t="str">
            <v>PRODUCTOS DE VIDRIO</v>
          </cell>
        </row>
        <row r="303">
          <cell r="B303" t="str">
            <v>3-07-03-00-00</v>
          </cell>
          <cell r="C303" t="str">
            <v>PRODUCTOS DE LOZA Y PORCELANA</v>
          </cell>
        </row>
        <row r="304">
          <cell r="B304" t="str">
            <v>3-07-04-00-00</v>
          </cell>
          <cell r="C304" t="str">
            <v>PRODUCTOS DE CEMENTO Y ASBESTO Y YESO</v>
          </cell>
        </row>
        <row r="305">
          <cell r="B305" t="str">
            <v>3-07-05-00-00</v>
          </cell>
          <cell r="C305" t="str">
            <v>CEMENTO CAL Y YESO</v>
          </cell>
        </row>
        <row r="306">
          <cell r="B306" t="str">
            <v>3-07-06-00-00</v>
          </cell>
          <cell r="C306" t="str">
            <v>PRODUCTOS AISLANTES</v>
          </cell>
        </row>
        <row r="307">
          <cell r="B307" t="str">
            <v>3-07-09-00-00</v>
          </cell>
          <cell r="C307" t="str">
            <v>OTROS PRODUCTOS DE MINERALES NO METALICOS</v>
          </cell>
        </row>
        <row r="308">
          <cell r="B308" t="str">
            <v>3-08-00-00-00</v>
          </cell>
          <cell r="C308" t="str">
            <v>MINERALES VARIOS</v>
          </cell>
        </row>
        <row r="309">
          <cell r="B309" t="str">
            <v>3-08-01-00-00</v>
          </cell>
          <cell r="C309" t="str">
            <v>MINERALES METALIFEROS</v>
          </cell>
        </row>
        <row r="310">
          <cell r="B310" t="str">
            <v>3-08-02-00-00</v>
          </cell>
          <cell r="C310" t="str">
            <v>PETROLEO CRUDO</v>
          </cell>
        </row>
        <row r="311">
          <cell r="B311" t="str">
            <v>3-08-03-00-00</v>
          </cell>
          <cell r="C311" t="str">
            <v>CARBON MINERAL</v>
          </cell>
        </row>
        <row r="312">
          <cell r="B312" t="str">
            <v>3-08-04-00-00</v>
          </cell>
          <cell r="C312" t="str">
            <v>PIEDRA ARCILLA Y ARENA</v>
          </cell>
        </row>
        <row r="313">
          <cell r="B313" t="str">
            <v>3-08-05-00-00</v>
          </cell>
          <cell r="C313" t="str">
            <v>OTROS MINERALES.</v>
          </cell>
        </row>
        <row r="314">
          <cell r="B314" t="str">
            <v>3-08-09-00-00</v>
          </cell>
          <cell r="C314" t="str">
            <v>DIVERSOS MINERALES NO METALICOS</v>
          </cell>
        </row>
        <row r="315">
          <cell r="B315" t="str">
            <v>3-09-00-00-00</v>
          </cell>
          <cell r="C315" t="str">
            <v>OTROS MATERIALES Y SUMINISTROS (39000-00)</v>
          </cell>
        </row>
        <row r="316">
          <cell r="B316" t="str">
            <v>3-09-01-00-00</v>
          </cell>
          <cell r="C316" t="str">
            <v>ELEMENTOS DE LIMPIEZA</v>
          </cell>
        </row>
        <row r="317">
          <cell r="B317" t="str">
            <v>3-09-02-00-00</v>
          </cell>
          <cell r="C317" t="str">
            <v>UTILES DE ESCRITORIO, OFICINA Y ENZE¥ANZA</v>
          </cell>
        </row>
        <row r="318">
          <cell r="B318" t="str">
            <v>3-09-02-01-00</v>
          </cell>
          <cell r="C318" t="str">
            <v>UTILES DE ESCRITORIO, OFICINA Y ENSE¥ANZA</v>
          </cell>
        </row>
        <row r="319">
          <cell r="B319" t="str">
            <v>3-09-02-02-00</v>
          </cell>
          <cell r="C319" t="str">
            <v>UTILES DE ESCRITORIO, OFICINA Y ENSE¥ANZA PROYECTO FORTALECIMIENTO ORG. ESTUDIAN</v>
          </cell>
        </row>
        <row r="320">
          <cell r="B320" t="str">
            <v>3-09-03-00-00</v>
          </cell>
          <cell r="C320" t="str">
            <v>UTILES Y MATERIALES ELECTRICOS</v>
          </cell>
        </row>
        <row r="321">
          <cell r="B321" t="str">
            <v>3-09-04-00-00</v>
          </cell>
          <cell r="C321" t="str">
            <v>UTENCILIOS DE COCINA Y COMEDOR</v>
          </cell>
        </row>
        <row r="322">
          <cell r="B322" t="str">
            <v>3-09-05-00-00</v>
          </cell>
          <cell r="C322" t="str">
            <v>INSTRUMENTOS MENORES MEDICO-QUIRURGICO Y LABORAT.</v>
          </cell>
        </row>
        <row r="323">
          <cell r="B323" t="str">
            <v>3-09-05-01-00</v>
          </cell>
          <cell r="C323" t="str">
            <v>INSTRUMENTOS MEDICOS QUIRURGICOS MENOR Y DE LABORATORIO</v>
          </cell>
        </row>
        <row r="324">
          <cell r="B324" t="str">
            <v>3-09-05-02-00</v>
          </cell>
          <cell r="C324" t="str">
            <v>UT. MENORES MEDICOS QUIRUR.(PLAN REFORMA))</v>
          </cell>
        </row>
        <row r="325">
          <cell r="B325" t="str">
            <v>3-09-06-00-00</v>
          </cell>
          <cell r="C325" t="str">
            <v>OTROS RESPUESTOS Y ACCESORIOS MENORES</v>
          </cell>
        </row>
        <row r="326">
          <cell r="B326" t="str">
            <v>3-09-08-00-00</v>
          </cell>
          <cell r="C326" t="str">
            <v>ARTICULOS PARA DEPORTES Y RECREATIVOS</v>
          </cell>
        </row>
        <row r="327">
          <cell r="B327" t="str">
            <v>3-09-10-00-00</v>
          </cell>
          <cell r="C327" t="str">
            <v>PRODUCTOS DE HOJALATA</v>
          </cell>
        </row>
        <row r="328">
          <cell r="B328" t="str">
            <v>3-09-11-00-00</v>
          </cell>
          <cell r="C328" t="str">
            <v>ACCESORIOS DE METAL</v>
          </cell>
        </row>
        <row r="329">
          <cell r="B329" t="str">
            <v>3-09-12-00-00</v>
          </cell>
          <cell r="C329" t="str">
            <v>ELEMENTOS DE FERRETERIA</v>
          </cell>
        </row>
        <row r="330">
          <cell r="B330" t="str">
            <v>3-01-00-00-00</v>
          </cell>
          <cell r="C330" t="str">
            <v>PRODUCTOS ALIMENTICIOS AGROPECUARIOS Y FORESTALES (31000-00)</v>
          </cell>
        </row>
        <row r="331">
          <cell r="B331" t="str">
            <v>3-01-04-00-00</v>
          </cell>
          <cell r="C331" t="str">
            <v>PRODUCTOS AGROFORESTALES (31400-01)</v>
          </cell>
        </row>
        <row r="332">
          <cell r="B332" t="str">
            <v>3-01-04-02-00</v>
          </cell>
          <cell r="C332" t="str">
            <v>PRODUCTOS FORESTALES (31420-00)</v>
          </cell>
        </row>
        <row r="333">
          <cell r="B333" t="str">
            <v>3-01-04-02-01</v>
          </cell>
          <cell r="C333" t="str">
            <v>PRODUCTOS FORESTALES</v>
          </cell>
        </row>
        <row r="334">
          <cell r="B334" t="str">
            <v>3-01-04-03-00</v>
          </cell>
          <cell r="C334" t="str">
            <v>OTROS PRODUCTOS ALIMENTICIOS AGROFORESTALES</v>
          </cell>
        </row>
        <row r="335">
          <cell r="B335" t="str">
            <v>3-01-05-00-00</v>
          </cell>
          <cell r="C335" t="str">
            <v>MADERA CORCHO Y SUS MANUFACTURAS</v>
          </cell>
        </row>
        <row r="336">
          <cell r="B336" t="str">
            <v>4-00-00-00-00</v>
          </cell>
          <cell r="C336" t="str">
            <v>BIENES CAPITALIZABLES (40000-00)</v>
          </cell>
        </row>
        <row r="337">
          <cell r="B337" t="str">
            <v>4-01-00-00-00</v>
          </cell>
          <cell r="C337" t="str">
            <v>BIENES PREEXISTENTES (41000-00)</v>
          </cell>
        </row>
        <row r="338">
          <cell r="B338" t="str">
            <v>4-01-01-00-00</v>
          </cell>
          <cell r="C338" t="str">
            <v>TIERRAS Y TERRENOS (41100-00)</v>
          </cell>
        </row>
        <row r="339">
          <cell r="B339" t="str">
            <v>4-01-02-00-00</v>
          </cell>
          <cell r="C339" t="str">
            <v>EDIFICIOS E INSTALACIONES (41210-00)</v>
          </cell>
        </row>
        <row r="340">
          <cell r="B340" t="str">
            <v>4-02-00-00-00</v>
          </cell>
          <cell r="C340" t="str">
            <v>MAQUINARIA Y EQUIPO (42000-00)</v>
          </cell>
        </row>
        <row r="341">
          <cell r="B341" t="str">
            <v>4-02-01-00-00</v>
          </cell>
          <cell r="C341" t="str">
            <v>EQUIPOS DE OFICINA Y MUEBLES (42140-00)</v>
          </cell>
        </row>
        <row r="342">
          <cell r="B342" t="str">
            <v>4-02-01-01-00</v>
          </cell>
          <cell r="C342" t="str">
            <v>MUEBLES VARIOS DE OFICINA</v>
          </cell>
        </row>
        <row r="343">
          <cell r="B343" t="str">
            <v>4-02-01-01-01</v>
          </cell>
          <cell r="C343" t="str">
            <v>MUEBLES VARIOS DE OFICINA</v>
          </cell>
        </row>
        <row r="344">
          <cell r="B344" t="str">
            <v>4-02-01-02-00</v>
          </cell>
          <cell r="C344" t="str">
            <v>EQUIPOS VARIOS DE OFICINA</v>
          </cell>
        </row>
        <row r="345">
          <cell r="B345" t="str">
            <v>4-02-01-02-01</v>
          </cell>
          <cell r="C345" t="str">
            <v>EQUIPOS VARIOS DE OFICINA</v>
          </cell>
        </row>
        <row r="346">
          <cell r="B346" t="str">
            <v>4-02-01-02-02</v>
          </cell>
          <cell r="C346" t="str">
            <v>EQUPOS DE OFICINA (RELOJES DIGITALES)</v>
          </cell>
        </row>
        <row r="347">
          <cell r="B347" t="str">
            <v>4-02-01-02-03</v>
          </cell>
          <cell r="C347" t="str">
            <v>EQUIPOS VARIOS DE OFICINA PROYECTO FORTALECIMIENTO ORG. ESTUDIANTILES</v>
          </cell>
        </row>
        <row r="348">
          <cell r="B348" t="str">
            <v>4-02-01-04-00</v>
          </cell>
          <cell r="C348" t="str">
            <v>ELECTRODOMESTICOS</v>
          </cell>
        </row>
        <row r="349">
          <cell r="B349" t="str">
            <v>4-02-01-10-00</v>
          </cell>
          <cell r="C349" t="str">
            <v>OTROS</v>
          </cell>
        </row>
        <row r="350">
          <cell r="B350" t="str">
            <v>4-02-02-00-00</v>
          </cell>
          <cell r="C350" t="str">
            <v>MAQUINARIA Y EQUIPO DE PRODUCCION</v>
          </cell>
        </row>
        <row r="351">
          <cell r="B351" t="str">
            <v>4-02-03-00-00</v>
          </cell>
          <cell r="C351" t="str">
            <v>EQUIPO DE TRANSPORTE TRACCION Y ELEVACION</v>
          </cell>
        </row>
        <row r="352">
          <cell r="B352" t="str">
            <v>4-02-03-01-00</v>
          </cell>
          <cell r="C352" t="str">
            <v>EQUIPO DE TRANSPORTE TRACCION Y ELEVACION</v>
          </cell>
        </row>
        <row r="353">
          <cell r="B353" t="str">
            <v>4-02-03-02-00</v>
          </cell>
          <cell r="C353" t="str">
            <v>EQUIPO DE TRANSPORTE TRACCION Y ELEVACION PROY. EDUC. SUPERIOR</v>
          </cell>
        </row>
        <row r="354">
          <cell r="B354" t="str">
            <v>4-02-04-00-00</v>
          </cell>
          <cell r="C354" t="str">
            <v>EQUIPO MEDICO Y LABORATORIO</v>
          </cell>
        </row>
        <row r="355">
          <cell r="B355" t="str">
            <v>4-02-05-00-00</v>
          </cell>
          <cell r="C355" t="str">
            <v>EQUIPO DE COMUNICACIàN Y SE¥ALAMIENTO</v>
          </cell>
        </row>
        <row r="356">
          <cell r="B356" t="str">
            <v>4-02-05-01-00</v>
          </cell>
          <cell r="C356" t="str">
            <v>EQUIPO DE COMUNICACIàN Y SE¥ALAMIENTO</v>
          </cell>
        </row>
        <row r="357">
          <cell r="B357" t="str">
            <v>4-02-05-02-00</v>
          </cell>
          <cell r="C357" t="str">
            <v>EQUIPO DE COMUNICACIàN Y SE¥ALAMIENTO PROY. EDUC. SUPERIOR</v>
          </cell>
        </row>
        <row r="358">
          <cell r="B358" t="str">
            <v>4-02-05-03-00</v>
          </cell>
          <cell r="C358" t="str">
            <v>EQUIPO DE COMUNICACIàN Y SE¥ALAMIENTO PROYECTO VINCULACION UNAH SOCIEDAD</v>
          </cell>
        </row>
        <row r="359">
          <cell r="B359" t="str">
            <v>4-02-05-04-00</v>
          </cell>
          <cell r="C359" t="str">
            <v>EQUIPO DE COMUNICACIàN Y SE¥ALAMIENTO PROYECTO FORTALECIMIENTO ORG. ESTUDIANTILE</v>
          </cell>
        </row>
        <row r="360">
          <cell r="B360" t="str">
            <v>4-02-06-00-00</v>
          </cell>
          <cell r="C360" t="str">
            <v>EQUIPOS PARA COMPUTACION</v>
          </cell>
        </row>
        <row r="361">
          <cell r="B361" t="str">
            <v>4-02-06-01-00</v>
          </cell>
          <cell r="C361" t="str">
            <v>EQUIPO DE COMPUTACION</v>
          </cell>
        </row>
        <row r="362">
          <cell r="B362" t="str">
            <v>4-02-06-02-00</v>
          </cell>
          <cell r="C362" t="str">
            <v>EQUIPO DE COMPUTACIàN PROY. EDUCACION SUPERIOR</v>
          </cell>
        </row>
        <row r="363">
          <cell r="B363" t="str">
            <v>4-02-06-03-00</v>
          </cell>
          <cell r="C363" t="str">
            <v>EQUIPO PARA COMPUTACION PROYECTO VINCULACION UNAH SOCIEDAD</v>
          </cell>
        </row>
        <row r="364">
          <cell r="B364" t="str">
            <v>4-02-06-04-00</v>
          </cell>
          <cell r="C364" t="str">
            <v>EQUIPO DE COMPUTACIàN PROYECTO FORTALECIMIENTO ORG. ESTUDIANTILES</v>
          </cell>
        </row>
        <row r="365">
          <cell r="B365" t="str">
            <v>4-02-07-00-00</v>
          </cell>
          <cell r="C365" t="str">
            <v>MUEBLES Y EQUIPO EDUCACIONALES</v>
          </cell>
        </row>
        <row r="366">
          <cell r="B366" t="str">
            <v>4-02-07-01-00</v>
          </cell>
          <cell r="C366" t="str">
            <v>MUEBLES Y EQUIPO EDUCACIONAL</v>
          </cell>
        </row>
        <row r="367">
          <cell r="B367" t="str">
            <v>4-02-07-02-00</v>
          </cell>
          <cell r="C367" t="str">
            <v>EQUIPO EDUCACIONAL Y RECREATIVO</v>
          </cell>
        </row>
        <row r="368">
          <cell r="B368" t="str">
            <v>4-02-07-03-00</v>
          </cell>
          <cell r="C368" t="str">
            <v>EQUIPO RECREATIVOS Y DEPORTIVOS</v>
          </cell>
        </row>
        <row r="369">
          <cell r="B369" t="str">
            <v>4-02-08-00-00</v>
          </cell>
          <cell r="C369" t="str">
            <v>HERRAMIENTAS Y REPUESTOS MAYORES</v>
          </cell>
        </row>
        <row r="370">
          <cell r="B370" t="str">
            <v>4-03-00-00-00</v>
          </cell>
          <cell r="C370" t="str">
            <v>LIBROS,REVISTAS</v>
          </cell>
        </row>
        <row r="371">
          <cell r="B371" t="str">
            <v>4-03-01-00-00</v>
          </cell>
          <cell r="C371" t="str">
            <v>LIBROS, REVISTAS Y OTROS ELEMENTOS COLECCIONABLES</v>
          </cell>
        </row>
        <row r="372">
          <cell r="B372" t="str">
            <v>4-03-02-00-00</v>
          </cell>
          <cell r="C372" t="str">
            <v>DISCOS Y OTRAS UNIDADES DE SONIDO</v>
          </cell>
        </row>
        <row r="373">
          <cell r="B373" t="str">
            <v>4-03-03-00-00</v>
          </cell>
          <cell r="C373" t="str">
            <v>PELICULAS Y OTRAS UNIDADES DE IMAGEN Y SONIDO</v>
          </cell>
        </row>
        <row r="374">
          <cell r="B374" t="str">
            <v>4-03-04-00-00</v>
          </cell>
          <cell r="C374" t="str">
            <v>OBRAS DE ARTE PLASTICA</v>
          </cell>
        </row>
        <row r="375">
          <cell r="B375" t="str">
            <v>4-03-05-00-00</v>
          </cell>
          <cell r="C375" t="str">
            <v>OTROS ELEMENTOS COLECCIONABLES</v>
          </cell>
        </row>
        <row r="376">
          <cell r="B376" t="str">
            <v>4-03-09-00-00</v>
          </cell>
          <cell r="C376" t="str">
            <v>OTROS ELEMENTOS COLECCIONABLES</v>
          </cell>
        </row>
        <row r="377">
          <cell r="B377" t="str">
            <v>4-04-00-00-00</v>
          </cell>
          <cell r="C377" t="str">
            <v>SEMOVIENTES</v>
          </cell>
        </row>
        <row r="378">
          <cell r="B378" t="str">
            <v>4-05-00-00-00</v>
          </cell>
          <cell r="C378" t="str">
            <v>ACTIVOS INTANGIBLES (45000-00)</v>
          </cell>
        </row>
        <row r="379">
          <cell r="B379" t="str">
            <v>4-05-01-00-00</v>
          </cell>
          <cell r="C379" t="str">
            <v>APLICACIONES INFORMATICAS (45100-00)</v>
          </cell>
        </row>
        <row r="380">
          <cell r="B380" t="str">
            <v>4-05-01-01-00</v>
          </cell>
          <cell r="C380" t="str">
            <v>APLICACIONES INFORMATICAS</v>
          </cell>
        </row>
        <row r="381">
          <cell r="B381" t="str">
            <v>4-05-01-02-00</v>
          </cell>
          <cell r="C381" t="str">
            <v>APLICACIONES INFORMATICAS PROYECTO VINCULACION UNAH SOCIEDAD</v>
          </cell>
        </row>
        <row r="382">
          <cell r="B382" t="str">
            <v>4-06-00-00-00</v>
          </cell>
          <cell r="C382" t="str">
            <v>EQUIPO MILITAR Y DE SEGURIDAD</v>
          </cell>
        </row>
        <row r="383">
          <cell r="B383" t="str">
            <v>4-06-01-00-00</v>
          </cell>
          <cell r="C383" t="str">
            <v>EQUIPO MILITAR Y DE SEGURIDAD</v>
          </cell>
        </row>
        <row r="384">
          <cell r="B384" t="str">
            <v>4-07-00-00-00</v>
          </cell>
          <cell r="C384" t="str">
            <v>CONSTRUCCIONES (47000-00)</v>
          </cell>
        </row>
        <row r="385">
          <cell r="B385" t="str">
            <v>4-07-01-00-00</v>
          </cell>
          <cell r="C385" t="str">
            <v>CONSTRUCCIONES ADICIONES Y MEJORA DE EDIF (47100-00)</v>
          </cell>
        </row>
        <row r="386">
          <cell r="B386" t="str">
            <v>4-07-01-01-00</v>
          </cell>
          <cell r="C386" t="str">
            <v>CONSTRUCCIONES Y MEJORAS DE BIENES NACIONALES EN DOMINIO PRIVADO</v>
          </cell>
        </row>
        <row r="387">
          <cell r="B387" t="str">
            <v>4-07-02-00-00</v>
          </cell>
          <cell r="C387" t="str">
            <v>CONSTRUCCIONES Y MEJORAS DE BIENES NACIONALES EN DOMINIO PUBLICO (NUEVA)</v>
          </cell>
        </row>
        <row r="388">
          <cell r="B388" t="str">
            <v>4-07-02-01-00</v>
          </cell>
          <cell r="C388" t="str">
            <v>CONSTRUCCIONES Y MEJORAS DE BIENES EN DOMINIO PUBLICO</v>
          </cell>
        </row>
        <row r="389">
          <cell r="B389" t="str">
            <v>4-07-02-02-00</v>
          </cell>
          <cell r="C389" t="str">
            <v>SUPERVISION DE CONSTRUCCIONES Y MEJORAS EN BIENES EN DOMINIO PUBLICO</v>
          </cell>
        </row>
        <row r="390">
          <cell r="B390" t="str">
            <v>4-07-03-00-00</v>
          </cell>
          <cell r="C390" t="str">
            <v>CONSOLIDACION Y MEJORAS EN BIENES CULTURALES (NUEVA)</v>
          </cell>
        </row>
        <row r="391">
          <cell r="B391" t="str">
            <v>4-07-03-01-00</v>
          </cell>
          <cell r="C391" t="str">
            <v>CONSOLIDACION Y MEJORAS EN BIENES CULTURALES</v>
          </cell>
        </row>
        <row r="392">
          <cell r="B392" t="str">
            <v>4-07-03-02-00</v>
          </cell>
          <cell r="C392" t="str">
            <v>SUPERVISION DE CONSOLIDACION Y MEJORAS EN BIENES CULTURALES</v>
          </cell>
        </row>
        <row r="393">
          <cell r="B393" t="str">
            <v>4-01-00-00-00</v>
          </cell>
          <cell r="C393" t="str">
            <v>BIENES PREEXISTENTES (41000-00)</v>
          </cell>
        </row>
        <row r="394">
          <cell r="B394" t="str">
            <v>4-01-01-00-00</v>
          </cell>
          <cell r="C394" t="str">
            <v>TIERRAS Y TERRENOS (41100-00)</v>
          </cell>
        </row>
        <row r="395">
          <cell r="B395" t="str">
            <v>4-01-01-01-00</v>
          </cell>
          <cell r="C395" t="str">
            <v>PARA CONSTRUCCION DE BIENES EN DOMINIO PRIVADO (41110-00)</v>
          </cell>
        </row>
        <row r="396">
          <cell r="B396" t="str">
            <v>4-01-01-01-01</v>
          </cell>
          <cell r="C396" t="str">
            <v>PARA CONSTRUCCION DE BIENES EN DOMINIO PRIVADO</v>
          </cell>
        </row>
        <row r="397">
          <cell r="B397" t="str">
            <v>4-01-01-01-02</v>
          </cell>
          <cell r="C397" t="str">
            <v>CONSTR.DE MEJ. DOM.EDIFICIO AULAS No.5 v.s.</v>
          </cell>
        </row>
        <row r="398">
          <cell r="B398" t="str">
            <v>4-01-01-01-03</v>
          </cell>
          <cell r="C398" t="str">
            <v>CONSTR.DE MEJ.DOM LABOR. DE INGENIERIA V.S.</v>
          </cell>
        </row>
        <row r="399">
          <cell r="B399" t="str">
            <v>4-01-01-01-04</v>
          </cell>
          <cell r="C399" t="str">
            <v>CONSTR.DE MEJ.DOM SALA DE JUICIO V.S.</v>
          </cell>
        </row>
        <row r="400">
          <cell r="B400" t="str">
            <v>4-01-01-02-00</v>
          </cell>
          <cell r="C400" t="str">
            <v>PARA CONSTRUCCION DE BIENES DE DOMINIO PUBLICOS (41120-00)</v>
          </cell>
        </row>
        <row r="401">
          <cell r="B401" t="str">
            <v>4-01-01-02-01</v>
          </cell>
          <cell r="C401" t="str">
            <v>CONSTRUCCION DE BIENES DE DOMINIO PUBLICO</v>
          </cell>
        </row>
        <row r="402">
          <cell r="B402" t="str">
            <v>4-01-01-03-00</v>
          </cell>
          <cell r="C402" t="str">
            <v>TIERRA PREDIOS Y SOLARES (41130-00)</v>
          </cell>
        </row>
        <row r="403">
          <cell r="B403" t="str">
            <v>4-01-01-03-01</v>
          </cell>
          <cell r="C403" t="str">
            <v>TIERRA PREDIOS Y SOLARES (COMPRA DE TERRENO EN CRUNO)</v>
          </cell>
        </row>
        <row r="404">
          <cell r="B404" t="str">
            <v>4-01-02-00-00</v>
          </cell>
          <cell r="C404" t="str">
            <v>EDIFICIOS E INSTALACIONES (41210-00)</v>
          </cell>
        </row>
        <row r="405">
          <cell r="B405" t="str">
            <v>4-01-02-01-00</v>
          </cell>
          <cell r="C405" t="str">
            <v>EDIFICIOS Y LOCALES</v>
          </cell>
        </row>
        <row r="406">
          <cell r="B406" t="str">
            <v>4-01-02-04-00</v>
          </cell>
          <cell r="C406" t="str">
            <v>INSTALACIONES VARIAS (41240-00)</v>
          </cell>
        </row>
        <row r="407">
          <cell r="B407" t="str">
            <v>4-01-02-00-00</v>
          </cell>
          <cell r="C407" t="str">
            <v>EDIFICIOS E INSTALACIONES (41210-00)</v>
          </cell>
        </row>
        <row r="408">
          <cell r="B408" t="str">
            <v>4-01-02-04-00</v>
          </cell>
          <cell r="C408" t="str">
            <v>INSTALACIONES VARIAS (41240-00)</v>
          </cell>
        </row>
        <row r="409">
          <cell r="B409" t="str">
            <v>4-01-02-04-01</v>
          </cell>
          <cell r="C409" t="str">
            <v>INSTALACIONES VARIAS</v>
          </cell>
        </row>
        <row r="410">
          <cell r="B410" t="str">
            <v>4-01-02-04-02</v>
          </cell>
          <cell r="C410" t="str">
            <v>INSTALACIONES VARIAS EDIFICIO DE QUIMICA Y FARMACIA</v>
          </cell>
        </row>
        <row r="411">
          <cell r="B411" t="str">
            <v>4-01-02-04-03</v>
          </cell>
          <cell r="C411" t="str">
            <v>INSTALACIONES VARIAS AULAS NO. 6 (41240-05)</v>
          </cell>
        </row>
        <row r="412">
          <cell r="B412" t="str">
            <v>5-00-00-00-00</v>
          </cell>
          <cell r="C412" t="str">
            <v>TRANSFERENCIAS (50000-00)</v>
          </cell>
        </row>
        <row r="413">
          <cell r="B413" t="str">
            <v>5-01-00-00-00</v>
          </cell>
          <cell r="C413" t="str">
            <v>TRANSFERENCIAS CORRIENTES AL SECTOR PRIVADO (51000-00)</v>
          </cell>
        </row>
        <row r="414">
          <cell r="B414" t="str">
            <v>5-01-01-00-00</v>
          </cell>
          <cell r="C414" t="str">
            <v>PRESTACIONES DE LA SEGURIDAD SOCIAL (NUEVA)</v>
          </cell>
        </row>
        <row r="415">
          <cell r="B415" t="str">
            <v>5-01-01-01-00</v>
          </cell>
          <cell r="C415" t="str">
            <v>JUBILACIONES Y RETIROS</v>
          </cell>
        </row>
        <row r="416">
          <cell r="B416" t="str">
            <v>5-01-01-02-00</v>
          </cell>
          <cell r="C416" t="str">
            <v>PENSIONES</v>
          </cell>
        </row>
        <row r="417">
          <cell r="B417" t="str">
            <v>5-01-02-00-00</v>
          </cell>
          <cell r="C417" t="str">
            <v>PRESTACIONES DE ASISTENCIA SOCIAL (51200-00)</v>
          </cell>
        </row>
        <row r="418">
          <cell r="B418" t="str">
            <v>5-01-03-00-00</v>
          </cell>
          <cell r="C418" t="str">
            <v>DONACIONES A INSTITUCIONES PRIVADAS SIN FINES DE LUCRO (51300-00)</v>
          </cell>
        </row>
        <row r="419">
          <cell r="B419" t="str">
            <v>5-01-03-01-00</v>
          </cell>
          <cell r="C419" t="str">
            <v>DONACIONES IHADFA</v>
          </cell>
        </row>
        <row r="420">
          <cell r="B420" t="str">
            <v>5-01-03-02-00</v>
          </cell>
          <cell r="C420" t="str">
            <v>ASIG.EQUIPO DE FUTBALL CURNO (LIGA LUCAS MENDEZ)</v>
          </cell>
        </row>
        <row r="421">
          <cell r="B421" t="str">
            <v>5-01-03-03-00</v>
          </cell>
          <cell r="C421" t="str">
            <v>ASIG.EQUIPO DE FUTBALL LIGA DIONICIO HERRERA</v>
          </cell>
        </row>
        <row r="422">
          <cell r="B422" t="str">
            <v>5-01-03-04-00</v>
          </cell>
          <cell r="C422" t="str">
            <v>DONACIONES INJUVEN</v>
          </cell>
        </row>
        <row r="423">
          <cell r="B423" t="str">
            <v>5-01-04-00-00</v>
          </cell>
          <cell r="C423" t="str">
            <v>SUBSIDIOS A EMPRESAS PRIVADAS</v>
          </cell>
        </row>
        <row r="424">
          <cell r="B424" t="str">
            <v>5-02-00-00-00</v>
          </cell>
          <cell r="C424" t="str">
            <v>TRANSFERENCIAS CORRIENTES UNIDADES DEL SECTOR PUBLICO (NUEVA)</v>
          </cell>
        </row>
        <row r="425">
          <cell r="B425" t="str">
            <v>5-02-01-00-00</v>
          </cell>
          <cell r="C425" t="str">
            <v>DONACIONES A UNIDADES DEL GOBIERNO CENTRAL (NUEVA)</v>
          </cell>
        </row>
        <row r="426">
          <cell r="B426" t="str">
            <v>5-02-01-01-00</v>
          </cell>
          <cell r="C426" t="str">
            <v>DONACIONES A INSTITUCIONES DE LA ADMINISTRACION CENTRAL</v>
          </cell>
        </row>
        <row r="427">
          <cell r="B427" t="str">
            <v>5-02-01-02-00</v>
          </cell>
          <cell r="C427" t="str">
            <v>DONACIONES A INSTITUCIONES DESCENTRALIZADAS</v>
          </cell>
        </row>
        <row r="428">
          <cell r="B428" t="str">
            <v>5-02-01-03-00</v>
          </cell>
          <cell r="C428" t="str">
            <v>DONACIONES A INSTITUCIONES DE LA SEGURIDAD SOCIAL</v>
          </cell>
        </row>
        <row r="429">
          <cell r="B429" t="str">
            <v>5-02-02-00-00</v>
          </cell>
          <cell r="C429" t="str">
            <v>DONACIONES A GOBIERNOS LOCALES</v>
          </cell>
        </row>
        <row r="430">
          <cell r="B430" t="str">
            <v>5-02-03-00-00</v>
          </cell>
          <cell r="C430" t="str">
            <v>DONACIONES A OTRAS INSTITUCIONES PUBLICAS FINANCIERAS NO EMPRESARIALES</v>
          </cell>
        </row>
        <row r="431">
          <cell r="B431" t="str">
            <v>5-02-04-00-00</v>
          </cell>
          <cell r="C431" t="str">
            <v>SUBSIDIOS A EMPRESAS PUBLICAS</v>
          </cell>
        </row>
        <row r="432">
          <cell r="B432" t="str">
            <v>5-03-00-00-00</v>
          </cell>
          <cell r="C432" t="str">
            <v>TRANSFERENCIAS CORRIENTES SECTOR EXTERNO (53000-00)</v>
          </cell>
        </row>
        <row r="433">
          <cell r="B433" t="str">
            <v>5-03-01-00-00</v>
          </cell>
          <cell r="C433" t="str">
            <v>DONACIONES A GOBIERNOS EXTRANJEROS</v>
          </cell>
        </row>
        <row r="434">
          <cell r="B434" t="str">
            <v>5-03-02-00-00</v>
          </cell>
          <cell r="C434" t="str">
            <v>TRANSFERENCIAS CORR. SECTOR EXTERNO (53200-00)</v>
          </cell>
        </row>
        <row r="435">
          <cell r="B435" t="str">
            <v>5-04-00-00-00</v>
          </cell>
          <cell r="C435" t="str">
            <v>TRANSFERENCIAS DE CAPITAL AL SECTOR PRIVADO (NUEVA)</v>
          </cell>
        </row>
        <row r="436">
          <cell r="B436" t="str">
            <v>5-04-01-00-00</v>
          </cell>
          <cell r="C436" t="str">
            <v>PRESTACIONES DE ASISTENCIA SOCIAL (NUEVA)</v>
          </cell>
        </row>
        <row r="437">
          <cell r="B437" t="str">
            <v>5-04-01-01-00</v>
          </cell>
          <cell r="C437" t="str">
            <v>AYUDA SOCIAL A PERSONAS</v>
          </cell>
        </row>
        <row r="438">
          <cell r="B438" t="str">
            <v>5-04-02-00-00</v>
          </cell>
          <cell r="C438" t="str">
            <v>DONACIONES A ASOCIACIONES CIVILES SIN FINES DE LUCRO</v>
          </cell>
        </row>
        <row r="439">
          <cell r="B439" t="str">
            <v>5-05-00-00-00</v>
          </cell>
          <cell r="C439" t="str">
            <v>TRANSFERENCIAS DE CAPITAL A UNIDADES DEL SECTOR PUBLICO (NUEVA)</v>
          </cell>
        </row>
        <row r="440">
          <cell r="B440" t="str">
            <v>5-05-01-00-00</v>
          </cell>
          <cell r="C440" t="str">
            <v>DONACIONES A UNIDADES DEL GOBIERNO CENTRAL (NUEVA)</v>
          </cell>
        </row>
        <row r="441">
          <cell r="B441" t="str">
            <v>5-05-01-01-00</v>
          </cell>
          <cell r="C441" t="str">
            <v>DONACIONES A INSTITUCIONES DE LA ADMINISTRACION CENTRAL</v>
          </cell>
        </row>
        <row r="442">
          <cell r="B442" t="str">
            <v>5-05-01-02-00</v>
          </cell>
          <cell r="C442" t="str">
            <v>DONACIONES A INSTITUCIONES DESCENTRALIZADAS</v>
          </cell>
        </row>
        <row r="443">
          <cell r="B443" t="str">
            <v>5-05-02-00-00</v>
          </cell>
          <cell r="C443" t="str">
            <v>DONACIONES A GOBIERNOS LOCALES</v>
          </cell>
        </row>
        <row r="444">
          <cell r="B444" t="str">
            <v>5-05-03-00-00</v>
          </cell>
          <cell r="C444" t="str">
            <v>DONACIONES A OTRAS INSTITUCIONES PUBLICAS FINANCIERAS</v>
          </cell>
        </row>
        <row r="445">
          <cell r="B445" t="str">
            <v>5-05-04-00-00</v>
          </cell>
          <cell r="C445" t="str">
            <v>SUBSIDIOS A EMPRESAS PUBLICAS</v>
          </cell>
        </row>
        <row r="446">
          <cell r="B446" t="str">
            <v>5-06-00-00-00</v>
          </cell>
          <cell r="C446" t="str">
            <v>TRANSFERENCIAS DE CAPITAL AL SECTOR EXTERNO</v>
          </cell>
        </row>
        <row r="447">
          <cell r="B447" t="str">
            <v>5-06-01-00-00</v>
          </cell>
          <cell r="C447" t="str">
            <v>DONACIONES A GOBIERNOS EXTRANJEROS</v>
          </cell>
        </row>
        <row r="448">
          <cell r="B448" t="str">
            <v>5-06-02-00-00</v>
          </cell>
          <cell r="C448" t="str">
            <v>DONACIONES A ORGANISMOS INTERNACIONALES</v>
          </cell>
        </row>
        <row r="449">
          <cell r="B449" t="str">
            <v>5-01-00-00-00</v>
          </cell>
          <cell r="C449" t="str">
            <v>TRANSFERENCIAS CORRIENTES AL SECTOR PRIVADO (51000-00)</v>
          </cell>
        </row>
        <row r="450">
          <cell r="B450" t="str">
            <v>5-01-02-00-00</v>
          </cell>
          <cell r="C450" t="str">
            <v>PRESTACIONES DE ASISTENCIA SOCIAL (51200-00)</v>
          </cell>
        </row>
        <row r="451">
          <cell r="B451" t="str">
            <v>5-01-02-01-00</v>
          </cell>
          <cell r="C451" t="str">
            <v>BECAS (51210-00)</v>
          </cell>
        </row>
        <row r="452">
          <cell r="B452" t="str">
            <v>5-01-02-01-01</v>
          </cell>
          <cell r="C452" t="str">
            <v>BECAS</v>
          </cell>
        </row>
        <row r="453">
          <cell r="B453" t="str">
            <v>5-01-02-01-02</v>
          </cell>
          <cell r="C453" t="str">
            <v>BECAS ESTUDIANTES DE PREGRADO (PLAN REFORMA)</v>
          </cell>
        </row>
        <row r="454">
          <cell r="B454" t="str">
            <v>5-01-02-01-03</v>
          </cell>
          <cell r="C454" t="str">
            <v>BECAS CONVENIO MINISTERIO SALUD -IHSS-UNAH</v>
          </cell>
        </row>
        <row r="455">
          <cell r="B455" t="str">
            <v>5-01-02-01-04</v>
          </cell>
          <cell r="C455" t="str">
            <v>BECAS DE ACTUALIZACION Y CAPACITACION DOCENTE</v>
          </cell>
        </row>
        <row r="456">
          <cell r="B456" t="str">
            <v>5-01-02-01-05</v>
          </cell>
          <cell r="C456" t="str">
            <v>BECAS EXCELENCIA ACADEMICA</v>
          </cell>
        </row>
        <row r="457">
          <cell r="B457" t="str">
            <v>5-01-02-01-06</v>
          </cell>
          <cell r="C457" t="str">
            <v>BECAS PARA HIJOS DE LOS TRABAJADORES</v>
          </cell>
        </row>
        <row r="458">
          <cell r="B458" t="str">
            <v>5-01-02-01-07</v>
          </cell>
          <cell r="C458" t="str">
            <v>BECAS POST GRADO ECONOMIA</v>
          </cell>
        </row>
        <row r="459">
          <cell r="B459" t="str">
            <v>5-01-02-01-08</v>
          </cell>
          <cell r="C459" t="str">
            <v>BECAS POST-GRADO DE TRABAJO SOCIAL</v>
          </cell>
        </row>
        <row r="460">
          <cell r="B460" t="str">
            <v>5-01-02-01-09</v>
          </cell>
          <cell r="C460" t="str">
            <v>BECAS PROFESIONALIZANTES DOCENTE (PLAN DE REFORMA)</v>
          </cell>
        </row>
        <row r="461">
          <cell r="B461" t="str">
            <v>5-01-02-01-10</v>
          </cell>
          <cell r="C461" t="str">
            <v>PRESTAMOS A ESTUDIANTES</v>
          </cell>
        </row>
        <row r="462">
          <cell r="B462" t="str">
            <v>5-01-02-01-11</v>
          </cell>
          <cell r="C462" t="str">
            <v>BECAS TALLERES EMPLEADOS A ESTUDIANTES</v>
          </cell>
        </row>
        <row r="463">
          <cell r="B463" t="str">
            <v>5-01-02-01-12</v>
          </cell>
          <cell r="C463" t="str">
            <v>BECAS EXTERNAS DE INVESTIGACION</v>
          </cell>
        </row>
        <row r="464">
          <cell r="B464" t="str">
            <v>5-01-02-01-13</v>
          </cell>
          <cell r="C464" t="str">
            <v>BECAS SUSTANTIVAS DE INVESTIGACIÓN</v>
          </cell>
        </row>
        <row r="465">
          <cell r="B465" t="str">
            <v>5-01-02-01-14</v>
          </cell>
          <cell r="C465" t="str">
            <v>BECAS DE INVEST, PARA ESTUD. DE PREGRADO</v>
          </cell>
        </row>
        <row r="466">
          <cell r="B466" t="str">
            <v>5-01-02-01-15</v>
          </cell>
          <cell r="C466" t="str">
            <v>BECAS DE INVEST. PARA DOC.DE POST-GRADO</v>
          </cell>
        </row>
        <row r="467">
          <cell r="B467" t="str">
            <v>5-01-02-01-16</v>
          </cell>
          <cell r="C467" t="str">
            <v>BECAS BÁSICAS DE INVESTIGACIÓN</v>
          </cell>
        </row>
        <row r="468">
          <cell r="B468" t="str">
            <v>5-01-02-01-17</v>
          </cell>
          <cell r="C468" t="str">
            <v>BECAS RELEVO GENERACIONAL</v>
          </cell>
        </row>
        <row r="469">
          <cell r="B469" t="str">
            <v>5-01-02-01-18</v>
          </cell>
          <cell r="C469" t="str">
            <v>BECAS DE EQUIDAD</v>
          </cell>
        </row>
        <row r="470">
          <cell r="B470" t="str">
            <v>5-01-02-01-19</v>
          </cell>
          <cell r="C470" t="str">
            <v>PREMIOS AL INVESTIGADOR</v>
          </cell>
        </row>
        <row r="471">
          <cell r="B471" t="str">
            <v>5-01-02-01-20</v>
          </cell>
          <cell r="C471" t="str">
            <v>BECAS DE INV. PARA ESTUDIANTES DE POSTGRADO</v>
          </cell>
        </row>
        <row r="472">
          <cell r="B472" t="str">
            <v>5-01-02-01-21</v>
          </cell>
          <cell r="C472" t="str">
            <v>Becas Especiales de Investigación</v>
          </cell>
        </row>
        <row r="473">
          <cell r="B473" t="str">
            <v>5-01-02-01-22</v>
          </cell>
          <cell r="C473" t="str">
            <v>Préstamos Educativos</v>
          </cell>
        </row>
        <row r="474">
          <cell r="B474" t="str">
            <v>5-01-02-02-00</v>
          </cell>
          <cell r="C474" t="str">
            <v>AYUDA SOCIALES A PERSONAS</v>
          </cell>
        </row>
        <row r="475">
          <cell r="B475" t="str">
            <v>5-01-02-02-01</v>
          </cell>
          <cell r="C475" t="str">
            <v>PREMIO INVESTIGADOR LARGA TRAYECTORIA</v>
          </cell>
        </row>
        <row r="476">
          <cell r="B476" t="str">
            <v>5-01-02-02-02</v>
          </cell>
          <cell r="C476" t="str">
            <v>PREMIOS AL INVESTIGADOR</v>
          </cell>
        </row>
        <row r="477">
          <cell r="B477" t="str">
            <v>5-01-02-02-03</v>
          </cell>
          <cell r="C477" t="str">
            <v>PREMIOS A ESTUDIANTES DE SECUNDARIA</v>
          </cell>
        </row>
        <row r="478">
          <cell r="B478" t="str">
            <v>5-01-02-02-04</v>
          </cell>
          <cell r="C478" t="str">
            <v>SUBSIDIOS CORO DE LA UNAH</v>
          </cell>
        </row>
        <row r="479">
          <cell r="B479" t="str">
            <v>5-01-02-02-05</v>
          </cell>
          <cell r="C479" t="str">
            <v>SUBSIDIOS ESCUELA RAMON AMAYA AMADOR</v>
          </cell>
        </row>
        <row r="480">
          <cell r="B480" t="str">
            <v>5-01-02-02-06</v>
          </cell>
          <cell r="C480" t="str">
            <v>SUBVENCION A EMPLEADOS</v>
          </cell>
        </row>
        <row r="481">
          <cell r="B481" t="str">
            <v>5-01-02-02-07</v>
          </cell>
          <cell r="C481" t="str">
            <v>SUBVENCION AL SINDICATO</v>
          </cell>
        </row>
        <row r="482">
          <cell r="B482" t="str">
            <v>5-01-02-02-08</v>
          </cell>
          <cell r="C482" t="str">
            <v>SUBVENCION DEPORTIVA</v>
          </cell>
        </row>
        <row r="483">
          <cell r="B483" t="str">
            <v>5-01-02-02-09</v>
          </cell>
          <cell r="C483" t="str">
            <v>GRATIFICACIONES A PARTICULARES</v>
          </cell>
        </row>
        <row r="484">
          <cell r="B484" t="str">
            <v>5-01-02-02-10</v>
          </cell>
          <cell r="C484" t="str">
            <v>GRATIFIC.PARTICULAR (PREMIOS ARTES)</v>
          </cell>
        </row>
        <row r="485">
          <cell r="B485" t="str">
            <v>5-01-02-02-11</v>
          </cell>
          <cell r="C485" t="str">
            <v>AYUDAS SOCIALES A PERSONAS</v>
          </cell>
        </row>
        <row r="486">
          <cell r="B486" t="str">
            <v>5-01-02-02-12</v>
          </cell>
          <cell r="C486" t="str">
            <v>GRATIFICACIOENS A PARTIC.(PREMIOS AL FESTIVAL</v>
          </cell>
        </row>
        <row r="487">
          <cell r="B487" t="str">
            <v>5-01-02-02-13</v>
          </cell>
          <cell r="C487" t="str">
            <v>PREMIO IDEAS SOBRE TECNOLOGIAS E INNOVACION</v>
          </cell>
        </row>
        <row r="488">
          <cell r="B488" t="str">
            <v>5-01-02-02-14</v>
          </cell>
          <cell r="C488" t="str">
            <v>Premio Ciencia y Tecnología</v>
          </cell>
        </row>
        <row r="489">
          <cell r="B489" t="str">
            <v>5-01-02-02-15</v>
          </cell>
          <cell r="C489" t="str">
            <v>Premio Mejoramiento y Calidad de Vida</v>
          </cell>
        </row>
        <row r="490">
          <cell r="B490" t="str">
            <v>5-01-02-02-16</v>
          </cell>
          <cell r="C490" t="str">
            <v>Larga Trayectoria</v>
          </cell>
        </row>
        <row r="491">
          <cell r="B491" t="str">
            <v>5-01-02-02-17</v>
          </cell>
          <cell r="C491" t="str">
            <v>Investigador en Consolidación</v>
          </cell>
        </row>
        <row r="492">
          <cell r="B492" t="str">
            <v>5-01-02-02-18</v>
          </cell>
          <cell r="C492" t="str">
            <v>Investigador en Formación Profesor</v>
          </cell>
        </row>
        <row r="493">
          <cell r="B493" t="str">
            <v>5-01-02-02-19</v>
          </cell>
          <cell r="C493" t="str">
            <v>Investigador en Formación Estudiante</v>
          </cell>
        </row>
        <row r="494">
          <cell r="B494" t="str">
            <v>5-01-02-02-20</v>
          </cell>
          <cell r="C494" t="str">
            <v>Profesor Investigador</v>
          </cell>
        </row>
        <row r="495">
          <cell r="B495" t="str">
            <v>5-01-02-02-21</v>
          </cell>
          <cell r="C495" t="str">
            <v>Estudiante Investigador</v>
          </cell>
        </row>
        <row r="496">
          <cell r="B496" t="str">
            <v>5-01-02-02-22</v>
          </cell>
          <cell r="C496" t="str">
            <v>Premio Ensayo Sobre Investigación, Transferencia Tecnológica</v>
          </cell>
        </row>
        <row r="497">
          <cell r="B497" t="str">
            <v>5-01-02-02-23</v>
          </cell>
          <cell r="C497" t="str">
            <v>Premio a la Innovación en la Gestión de la Investigación.</v>
          </cell>
        </row>
        <row r="498">
          <cell r="B498" t="str">
            <v>5-01-02-02-24</v>
          </cell>
          <cell r="C498" t="str">
            <v>AYUDA SOCIALES A PERSONAS (MAESTRIA FIL. Y LETRAS)</v>
          </cell>
        </row>
        <row r="499">
          <cell r="B499" t="str">
            <v>5-01-02-02-25</v>
          </cell>
          <cell r="C499" t="str">
            <v>AYUDA SOCIALES A PERSONAS (MAESTRIA CIEN. POL. Y CINE)</v>
          </cell>
        </row>
        <row r="500">
          <cell r="B500" t="str">
            <v>5-01-02-03-00</v>
          </cell>
          <cell r="C500" t="str">
            <v>PRESTAMO A ESTUDIANTES</v>
          </cell>
        </row>
        <row r="501">
          <cell r="B501" t="str">
            <v>5-03-00-00-00</v>
          </cell>
          <cell r="C501" t="str">
            <v>TRANSFERENCIAS CORRIENTES SECTOR EXTERNO (53000-00)</v>
          </cell>
        </row>
        <row r="502">
          <cell r="B502" t="str">
            <v>5-03-02-00-00</v>
          </cell>
          <cell r="C502" t="str">
            <v>TRANSFERENCIAS CORR. SECTOR EXTERNO (53200-00)</v>
          </cell>
        </row>
        <row r="503">
          <cell r="B503" t="str">
            <v>5-03-02-01-00</v>
          </cell>
          <cell r="C503" t="str">
            <v>DONACIONES A ORG. INTERNAC. CUOTAS ORDINARIAS (53210-00)</v>
          </cell>
        </row>
        <row r="504">
          <cell r="B504" t="str">
            <v>5-03-02-01-01</v>
          </cell>
          <cell r="C504" t="str">
            <v>UNION DE UNIVERSIDADES DE LA UDUAL</v>
          </cell>
        </row>
        <row r="505">
          <cell r="B505" t="str">
            <v>5-03-02-01-02</v>
          </cell>
          <cell r="C505" t="str">
            <v>CONS. UNAH INTER-AMERICANA DES. ECONOMICO SOC.</v>
          </cell>
        </row>
        <row r="506">
          <cell r="B506" t="str">
            <v>5-03-02-01-03</v>
          </cell>
          <cell r="C506" t="str">
            <v>MEMBRESIA ASOC. PANAM. DE CREDITO EDUC.</v>
          </cell>
        </row>
        <row r="507">
          <cell r="B507" t="str">
            <v>5-03-02-01-04</v>
          </cell>
          <cell r="C507" t="str">
            <v>SECRETARIA GENERAL CSUCA</v>
          </cell>
        </row>
        <row r="508">
          <cell r="B508" t="str">
            <v>5-03-02-01-05</v>
          </cell>
          <cell r="C508" t="str">
            <v>ANCIAMIENTO GASTOS CORRIENTES (FLACSO)</v>
          </cell>
        </row>
        <row r="509">
          <cell r="B509" t="str">
            <v>5-03-02-01-06</v>
          </cell>
          <cell r="C509" t="str">
            <v>CONT. PARA ORG. DE LA CEDE C.A. DE ACREDIT. DE POST-GRADOS</v>
          </cell>
        </row>
        <row r="510">
          <cell r="B510" t="str">
            <v>5-03-02-01-07</v>
          </cell>
          <cell r="C510" t="str">
            <v>APORTES A LA FUNDACION PRO ARTE Y CULTURA (FUNDARTE)</v>
          </cell>
        </row>
        <row r="511">
          <cell r="B511" t="str">
            <v>5-03-02-01-11</v>
          </cell>
          <cell r="C511" t="str">
            <v>ASOCIACION DE T.V. IBEROAMERICANA EDUCATIVA</v>
          </cell>
        </row>
        <row r="512">
          <cell r="B512" t="str">
            <v>5-03-02-01-12</v>
          </cell>
          <cell r="C512" t="str">
            <v>MEMBRECIA DE LA RLB</v>
          </cell>
        </row>
        <row r="513">
          <cell r="B513" t="str">
            <v>5-03-02-01-13</v>
          </cell>
          <cell r="C513" t="str">
            <v>ORGANISMOS DE DEFENSA DE LOS DERECHOS HUMANOS</v>
          </cell>
        </row>
        <row r="514">
          <cell r="B514" t="str">
            <v>5-03-02-01-14</v>
          </cell>
          <cell r="C514" t="str">
            <v>MEMBRECIA HINARI</v>
          </cell>
        </row>
        <row r="515">
          <cell r="B515" t="str">
            <v>5-03-02-01-15</v>
          </cell>
          <cell r="C515" t="str">
            <v>AGENCIA DE ACREDITACION CA DE POSTGRADO</v>
          </cell>
        </row>
        <row r="516">
          <cell r="B516" t="str">
            <v>5-03-02-01-16</v>
          </cell>
          <cell r="C516" t="str">
            <v>MEMBRECIA (RED INCA)</v>
          </cell>
        </row>
        <row r="517">
          <cell r="B517" t="str">
            <v>5-03-02-01-17</v>
          </cell>
          <cell r="C517" t="str">
            <v>MEMBRECIA (RED PILA)</v>
          </cell>
        </row>
        <row r="518">
          <cell r="B518" t="str">
            <v>6-00-00-00-00</v>
          </cell>
          <cell r="C518" t="str">
            <v>ACTIVOS FINANCIEROS (60000-00)</v>
          </cell>
        </row>
        <row r="519">
          <cell r="B519" t="str">
            <v>6-01-00-00-00</v>
          </cell>
          <cell r="C519" t="str">
            <v>PARTICIPACION DE CAPITAL Y COMPRA DE ACCIONES (NUEVA)</v>
          </cell>
        </row>
        <row r="520">
          <cell r="B520" t="str">
            <v>6-01-01-00-00</v>
          </cell>
          <cell r="C520" t="str">
            <v>APORTES DE CAPITAL A EMPRESAS PRIVADAS (NUEVA)</v>
          </cell>
        </row>
        <row r="521">
          <cell r="B521" t="str">
            <v>6-01-01-01-00</v>
          </cell>
          <cell r="C521" t="str">
            <v>APORTES DE CAPITAL A EMPRESA PRIVADA NO FINANCIERA</v>
          </cell>
        </row>
        <row r="522">
          <cell r="B522" t="str">
            <v>6-01-01-02-00</v>
          </cell>
          <cell r="C522" t="str">
            <v>APORTES DE CAPITAL A EMPRESAS PRIVADAS FINANCIERAS</v>
          </cell>
        </row>
        <row r="523">
          <cell r="B523" t="str">
            <v>6-01-02-00-00</v>
          </cell>
          <cell r="C523" t="str">
            <v>APORTES DE CAPITAL A EMPRESAS PUBLICAS NACIONALES (NUEVA)</v>
          </cell>
        </row>
        <row r="524">
          <cell r="B524" t="str">
            <v>6-01-02-01-00</v>
          </cell>
          <cell r="C524" t="str">
            <v>APORTES DE CAPITAL A EMPRESAS PUBLICAS NO FINANCIERAS</v>
          </cell>
        </row>
        <row r="525">
          <cell r="B525" t="str">
            <v>6-01-02-02-00</v>
          </cell>
          <cell r="C525" t="str">
            <v>APORTES DE CAPITAL A EMPRESAS PUBLICAS FINANCIERAS</v>
          </cell>
        </row>
        <row r="526">
          <cell r="B526" t="str">
            <v>6-01-03-00-00</v>
          </cell>
          <cell r="C526" t="str">
            <v>APORTES DE CAPITAL A ORGANISMOS INTERNACIONALES</v>
          </cell>
        </row>
        <row r="527">
          <cell r="B527" t="str">
            <v>6-01-04-00-00</v>
          </cell>
          <cell r="C527" t="str">
            <v>APOTES DE CAPITAL A OTROAS ORGANIZACIONES DE SECTOR EXTERNO</v>
          </cell>
        </row>
        <row r="528">
          <cell r="B528" t="str">
            <v>6-02-00-00-00</v>
          </cell>
          <cell r="C528" t="str">
            <v>PRESTAMOS A CORTO PLAZO (NUEVA)</v>
          </cell>
        </row>
        <row r="529">
          <cell r="B529" t="str">
            <v>6-02-01-00-00</v>
          </cell>
          <cell r="C529" t="str">
            <v>PRESTAMOS A CORTO PLAZO AL SECTOR PRIVADO (NUEVA)</v>
          </cell>
        </row>
        <row r="530">
          <cell r="B530" t="str">
            <v>6-02-01-01-00</v>
          </cell>
          <cell r="C530" t="str">
            <v>PRESTAMOS A CORTO PLAZO A PERSONAS</v>
          </cell>
        </row>
        <row r="531">
          <cell r="B531" t="str">
            <v>6-02-01-02-00</v>
          </cell>
          <cell r="C531" t="str">
            <v>PRESTAMOS A CORTO PLAZO A INSITUCIONES PRIVADAS SIN FINES DE LUCRO</v>
          </cell>
        </row>
        <row r="532">
          <cell r="B532" t="str">
            <v>6-02-02-00-00</v>
          </cell>
          <cell r="C532" t="str">
            <v>PRESTAMOS A CORTO PLAZO A GOBIERNO CENTRAL</v>
          </cell>
        </row>
        <row r="533">
          <cell r="B533" t="str">
            <v>6-02-03-00-00</v>
          </cell>
          <cell r="C533" t="str">
            <v>PRESTAMOS A CORTO PLAZO A GOBIERNOS LOCALES</v>
          </cell>
        </row>
        <row r="534">
          <cell r="B534" t="str">
            <v>6-02-04-00-00</v>
          </cell>
          <cell r="C534" t="str">
            <v>PRESTAMOS A CORTO PLAZO A OTRAS INSTITUCIONES PUBLICAS FINANCIERAS</v>
          </cell>
        </row>
        <row r="535">
          <cell r="B535" t="str">
            <v>6-02-05-00-00</v>
          </cell>
          <cell r="C535" t="str">
            <v>PRESTAMOS A CORTO PLAZO A EMPRESAS PUBLICAS NO FINANCIERAS</v>
          </cell>
        </row>
        <row r="536">
          <cell r="B536" t="str">
            <v>6-02-06-00-00</v>
          </cell>
          <cell r="C536" t="str">
            <v>PRESTAMOS A CORTO PLAZO AL SECTOR EXTERNO</v>
          </cell>
        </row>
        <row r="537">
          <cell r="B537" t="str">
            <v>6-03-00-00-00</v>
          </cell>
          <cell r="C537" t="str">
            <v>PRESTAMOS A LARGO PLAZO</v>
          </cell>
        </row>
        <row r="538">
          <cell r="B538" t="str">
            <v>6-03-01-00-00</v>
          </cell>
          <cell r="C538" t="str">
            <v>PRESTAMOS A LARGO PLAZO AL SECTOR PRIVADO</v>
          </cell>
        </row>
        <row r="539">
          <cell r="B539" t="str">
            <v>6-03-02-00-00</v>
          </cell>
          <cell r="C539" t="str">
            <v>PRESTAMOS A LARGO PLAZO AL GOBIERNO CENTRAL</v>
          </cell>
        </row>
        <row r="540">
          <cell r="B540" t="str">
            <v>6-03-03-00-00</v>
          </cell>
          <cell r="C540" t="str">
            <v>PRESTAMOS A LARGO PLAZO A GOBIERNOS LOCALES</v>
          </cell>
        </row>
        <row r="541">
          <cell r="B541" t="str">
            <v>6-03-04-00-00</v>
          </cell>
          <cell r="C541" t="str">
            <v>PRESTAMOS A LARGO PLAZO A OTRAS INSTITUCIONES PUBLICAS FINANCIERAS</v>
          </cell>
        </row>
        <row r="542">
          <cell r="B542" t="str">
            <v>6-03-05-00-00</v>
          </cell>
          <cell r="C542" t="str">
            <v>PRESTAMOS A LARGO PLAZO A EMPRESAS PUBLICAS</v>
          </cell>
        </row>
        <row r="543">
          <cell r="B543" t="str">
            <v>6-04-00-00-00</v>
          </cell>
          <cell r="C543" t="str">
            <v>TITULOS Y VALORES</v>
          </cell>
        </row>
        <row r="544">
          <cell r="B544" t="str">
            <v>6-04-02-00-00</v>
          </cell>
          <cell r="C544" t="str">
            <v>TIT. Y VAL. A LARGO PLAZO (RESERVA 10% DIFERENCIAL VTA. DE BONOS)</v>
          </cell>
        </row>
        <row r="545">
          <cell r="B545" t="str">
            <v>7-00-00-00-00</v>
          </cell>
          <cell r="C545" t="str">
            <v>DEUDA Y OTROS PASIVOS (70000-00)</v>
          </cell>
        </row>
        <row r="546">
          <cell r="B546" t="str">
            <v>7-01-00-00-00</v>
          </cell>
          <cell r="C546" t="str">
            <v>SERVICIO DE LA DEUDA PUBLICA A INTERNA A CORTO PLAZO (71000-00)</v>
          </cell>
        </row>
        <row r="547">
          <cell r="B547" t="str">
            <v>7-01-01-00-00</v>
          </cell>
          <cell r="C547" t="str">
            <v>AMORTIZACION DE LA DEUDA PUBLICA CORTO PLAZO (71100-00)</v>
          </cell>
        </row>
        <row r="548">
          <cell r="B548" t="str">
            <v>7-01-01-01-00</v>
          </cell>
          <cell r="C548" t="str">
            <v>GTOS DEVENG. Y NO PAGADOS CORRES.AL EJERC.ANTERIOR</v>
          </cell>
        </row>
        <row r="549">
          <cell r="B549" t="str">
            <v>7-01-01-02-00</v>
          </cell>
          <cell r="C549" t="str">
            <v>DEUDA EMPELADOS UNAH</v>
          </cell>
        </row>
        <row r="550">
          <cell r="B550" t="str">
            <v>7-01-01-03-00</v>
          </cell>
          <cell r="C550" t="str">
            <v>DEFICI ACTUARIAL INPREUNAH</v>
          </cell>
        </row>
        <row r="551">
          <cell r="B551" t="str">
            <v>7-01-01-04-00</v>
          </cell>
          <cell r="C551" t="str">
            <v>DEUDA IMPREUNAH A¥OS ANTERIORES.</v>
          </cell>
        </row>
        <row r="552">
          <cell r="B552" t="str">
            <v>7-01-01-05-00</v>
          </cell>
          <cell r="C552" t="str">
            <v>AMORTIZACIÓN PRÉSTAMOS A LARGO PLAZO</v>
          </cell>
        </row>
        <row r="553">
          <cell r="B553" t="str">
            <v>7-01-02-00-00</v>
          </cell>
          <cell r="C553" t="str">
            <v>INTERESES DE LA DEUDA PUBLICA INTERNA A CORTO PLAZO (NUEVA)</v>
          </cell>
        </row>
        <row r="554">
          <cell r="B554" t="str">
            <v>7-01-02-01-00</v>
          </cell>
          <cell r="C554" t="str">
            <v>INTERESES DE TITULOS Y VALORES</v>
          </cell>
        </row>
        <row r="555">
          <cell r="B555" t="str">
            <v>7-01-02-02-00</v>
          </cell>
          <cell r="C555" t="str">
            <v>INTERESES POR PRESTAMOS DEL SECTOR PRIVADO</v>
          </cell>
        </row>
        <row r="556">
          <cell r="B556" t="str">
            <v>7-01-02-06-00</v>
          </cell>
          <cell r="C556" t="str">
            <v>INTERESES POR PRESTAMOS DE GOBIERNOS LOCALES</v>
          </cell>
        </row>
        <row r="557">
          <cell r="B557" t="str">
            <v>7-01-02-09-00</v>
          </cell>
          <cell r="C557" t="str">
            <v>INTERESES OTRAS DEUDAS A CORTO PLAZO</v>
          </cell>
        </row>
        <row r="558">
          <cell r="B558" t="str">
            <v>7-01-03-00-00</v>
          </cell>
          <cell r="C558" t="str">
            <v>COMISIONES Y OTROS GASTOS DE LA DEUDA PUBLICA INTERNA A CORTO PLAZO</v>
          </cell>
        </row>
        <row r="559">
          <cell r="B559" t="str">
            <v>7-01-04-00-00</v>
          </cell>
          <cell r="C559" t="str">
            <v>INTERESES POR MORA Y MULTAS DE LA DEUDA PUBLICA INTERNA A CORTO PLAZO</v>
          </cell>
        </row>
        <row r="560">
          <cell r="B560" t="str">
            <v>7-02-00-00-00</v>
          </cell>
          <cell r="C560" t="str">
            <v>SERVICIO DE LA DEUDA PUBLICA A INTERNA A LARGO PLAZO (72000-00)</v>
          </cell>
        </row>
        <row r="561">
          <cell r="B561" t="str">
            <v>7-02-01-00-00</v>
          </cell>
          <cell r="C561" t="str">
            <v>AMORTIZACION PRESTAMOS DEL SECTOR PRIVADO (72100-00)</v>
          </cell>
        </row>
        <row r="562">
          <cell r="B562" t="str">
            <v>7-02-00-00-00</v>
          </cell>
          <cell r="C562" t="str">
            <v>SERVICIO DE LA DEUDA PUBLICA A INTERNA A LARGO PLAZO (72000-00)</v>
          </cell>
        </row>
        <row r="563">
          <cell r="B563" t="str">
            <v>7-02-01-00-00</v>
          </cell>
          <cell r="C563" t="str">
            <v>AMORTIZACION PRESTAMOS DEL SECTOR PRIVADO (72100-00)</v>
          </cell>
        </row>
        <row r="564">
          <cell r="B564" t="str">
            <v>7-02-01-01-00</v>
          </cell>
          <cell r="C564" t="str">
            <v>ATENCION DEUDAS SALARIALES (AJUSTES SAL.MINIMO) (72110-00)</v>
          </cell>
        </row>
        <row r="565">
          <cell r="B565" t="str">
            <v>7-02-01-01-01</v>
          </cell>
          <cell r="C565" t="str">
            <v>ATENCIONES DEUDAS SALARIALES</v>
          </cell>
        </row>
        <row r="566">
          <cell r="B566" t="str">
            <v>7-02-01-02-00</v>
          </cell>
          <cell r="C566" t="str">
            <v>NEGOCIACION CONTRATO COLECTIVO</v>
          </cell>
        </row>
        <row r="567">
          <cell r="B567" t="str">
            <v>7-02-01-03-00</v>
          </cell>
          <cell r="C567" t="str">
            <v>DEUDA PERSONAL DOCENTE</v>
          </cell>
        </row>
        <row r="568">
          <cell r="B568" t="str">
            <v>7-02-01-04-00</v>
          </cell>
          <cell r="C568" t="str">
            <v>RECLASIFICACION PERSONAL DOCENTE Y ADMON</v>
          </cell>
        </row>
        <row r="569">
          <cell r="B569" t="str">
            <v>7-03-00-00-00</v>
          </cell>
          <cell r="C569" t="str">
            <v>SERVICIO DE LA DEUDA PUBLICA A EXTERNA A CORTO PLAZO</v>
          </cell>
        </row>
        <row r="570">
          <cell r="B570" t="str">
            <v>7-03-01-00-00</v>
          </cell>
          <cell r="C570" t="str">
            <v>AMORTIZACION DE LA DEUDA PUBLICA EXTERNA A CORTO PLAZO</v>
          </cell>
        </row>
        <row r="571">
          <cell r="B571" t="str">
            <v>7-03-02-00-00</v>
          </cell>
          <cell r="C571" t="str">
            <v>INTERESES DE LA DEUDA PUBLICA EXTERNA A CORTO PLAZO</v>
          </cell>
        </row>
        <row r="572">
          <cell r="B572" t="str">
            <v>7-03-03-00-00</v>
          </cell>
          <cell r="C572" t="str">
            <v>COMISIONES Y OTROS GASTOS DE LA DEUDA PUBLICA EXTERNA A CORTO PLAZO</v>
          </cell>
        </row>
        <row r="573">
          <cell r="B573" t="str">
            <v>7-04-00-00-00</v>
          </cell>
          <cell r="C573" t="str">
            <v>SERVICIO DE LA DEUDA PUBLICA A EXTERNA A LARGO PLAZO</v>
          </cell>
        </row>
        <row r="574">
          <cell r="B574" t="str">
            <v>7-04-01-00-00</v>
          </cell>
          <cell r="C574" t="str">
            <v>AMORTIZACION DE LA DEUDA PUBLICA EXTERNA A LARGO PLAZO</v>
          </cell>
        </row>
        <row r="575">
          <cell r="B575" t="str">
            <v>7-04-02-00-00</v>
          </cell>
          <cell r="C575" t="str">
            <v>INTERESES DE LA DEUDA PUBLICA EXTERNA A LARGO PLAZO</v>
          </cell>
        </row>
        <row r="576">
          <cell r="B576" t="str">
            <v>7-04-03-00-00</v>
          </cell>
          <cell r="C576" t="str">
            <v>COMISIONES Y OTROS GASTOS DE LA DEUDA PUBLICA EXTERNA A LARGO PLAZO</v>
          </cell>
        </row>
        <row r="577">
          <cell r="B577" t="str">
            <v>7-05-00-00-00</v>
          </cell>
          <cell r="C577" t="str">
            <v>OTRAS OBLIGACIONES A CARGO DEL TESORO</v>
          </cell>
        </row>
        <row r="578">
          <cell r="B578" t="str">
            <v>7-05-01-00-00</v>
          </cell>
          <cell r="C578" t="str">
            <v>AMORTIZACIONES</v>
          </cell>
        </row>
        <row r="579">
          <cell r="B579" t="str">
            <v>7-05-02-00-00</v>
          </cell>
          <cell r="C579" t="str">
            <v>INTERESES</v>
          </cell>
        </row>
        <row r="580">
          <cell r="B580" t="str">
            <v>7-05-03-00-00</v>
          </cell>
          <cell r="C580" t="str">
            <v>COMISIONES</v>
          </cell>
        </row>
        <row r="581">
          <cell r="B581" t="str">
            <v>9-00-00-00-00</v>
          </cell>
          <cell r="C581" t="str">
            <v>OTROS GASTOS</v>
          </cell>
        </row>
        <row r="582">
          <cell r="B582" t="str">
            <v>9-01-00-00-00</v>
          </cell>
          <cell r="C582" t="str">
            <v>INTERESES DE INSTITUCIONES PUBLICAS FINANCIERAS</v>
          </cell>
        </row>
        <row r="583">
          <cell r="B583" t="str">
            <v>9-01-01-00-00</v>
          </cell>
          <cell r="C583" t="str">
            <v>INTERESES POR DEPOSITOS EN CAJA DE AHORRO</v>
          </cell>
        </row>
        <row r="584">
          <cell r="B584" t="str">
            <v>9-01-02-00-00</v>
          </cell>
          <cell r="C584" t="str">
            <v>INTERESES POR DEPOSITOS A PLAZO FIJO</v>
          </cell>
        </row>
        <row r="585">
          <cell r="B585" t="str">
            <v>9-01-03-00-00</v>
          </cell>
          <cell r="C585" t="str">
            <v>INTERESES POR FONDOS COMUNES DE INVERSION</v>
          </cell>
        </row>
        <row r="586">
          <cell r="B586" t="str">
            <v>9-01-04-00-00</v>
          </cell>
          <cell r="C586" t="str">
            <v>OTROS INTERESES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sheetName val="Vinculación Univ. Sociedad"/>
      <sheetName val="Docencia y Profesorado Universi"/>
      <sheetName val="Graduados"/>
      <sheetName val="Gestión del Conocimiento"/>
      <sheetName val="Estudiantes"/>
      <sheetName val="Gestion Administrativa"/>
      <sheetName val="Gestion Academica"/>
      <sheetName val="Gobernabilidad"/>
      <sheetName val="NIVEL DE ES Y  SISTEMA NACIONAL"/>
      <sheetName val="Lo Esencial"/>
      <sheetName val="Hoja1"/>
    </sheetNames>
    <sheetDataSet>
      <sheetData sheetId="0" refreshError="1"/>
      <sheetData sheetId="1" refreshError="1"/>
      <sheetData sheetId="2" refreshError="1">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1-01-09-00-00</v>
          </cell>
          <cell r="C36" t="str">
            <v>OTROS SERVICIOS PERSONALES. (11900-00)</v>
          </cell>
        </row>
        <row r="37">
          <cell r="B37" t="str">
            <v>1-01-09-09-00</v>
          </cell>
          <cell r="C37" t="str">
            <v>OTROS SERVICIOS PERSONALES.</v>
          </cell>
        </row>
        <row r="38">
          <cell r="B38" t="str">
            <v>1-02-00-00-00</v>
          </cell>
          <cell r="C38" t="str">
            <v>PERSONAL NO PERMANENTE (12000-00)</v>
          </cell>
        </row>
        <row r="39">
          <cell r="B39" t="str">
            <v>1-02-01-00-00</v>
          </cell>
          <cell r="C39" t="str">
            <v>SUELDOS BASICOS</v>
          </cell>
        </row>
        <row r="40">
          <cell r="B40" t="str">
            <v>1-02-02-00-00</v>
          </cell>
          <cell r="C40" t="str">
            <v>JORNALES (12200-00)</v>
          </cell>
        </row>
        <row r="41">
          <cell r="B41" t="str">
            <v>1-02-02-01-00</v>
          </cell>
          <cell r="C41" t="str">
            <v>JORNALES</v>
          </cell>
        </row>
        <row r="42">
          <cell r="B42" t="str">
            <v>1-02-03-00-00</v>
          </cell>
          <cell r="C42" t="str">
            <v>ADICIONES</v>
          </cell>
        </row>
        <row r="43">
          <cell r="B43" t="str">
            <v>1-02-04-00-00</v>
          </cell>
          <cell r="C43" t="str">
            <v>AGUINALDO Y DECIMOCUARTO MES (12400-00)</v>
          </cell>
        </row>
        <row r="44">
          <cell r="B44" t="str">
            <v>1-02-04-01-00</v>
          </cell>
          <cell r="C44" t="str">
            <v>DECIMO TERCER MES</v>
          </cell>
        </row>
        <row r="45">
          <cell r="B45" t="str">
            <v>1-02-04-02-00</v>
          </cell>
          <cell r="C45" t="str">
            <v>DECIMOCUARTO MES</v>
          </cell>
        </row>
        <row r="46">
          <cell r="B46" t="str">
            <v>1-02-05-00-00</v>
          </cell>
          <cell r="C46" t="str">
            <v>CONTRIBUCIONES PATRONAL. (12500-00)</v>
          </cell>
        </row>
        <row r="47">
          <cell r="B47" t="str">
            <v>1-02-05-01-00</v>
          </cell>
          <cell r="C47" t="str">
            <v>JUBILACIONES</v>
          </cell>
        </row>
        <row r="48">
          <cell r="B48" t="str">
            <v>1-02-05-02-00</v>
          </cell>
          <cell r="C48" t="str">
            <v>CONTRIBUCIONES AL INSTITUTO NACIONAL DE PREVISION DEL MAGISTERIO</v>
          </cell>
        </row>
        <row r="49">
          <cell r="B49" t="str">
            <v>1-02-05-03-00</v>
          </cell>
          <cell r="C49" t="str">
            <v>CONTRIBUCIONES AL INSTITUTO DE PREVISION MILITAR</v>
          </cell>
        </row>
        <row r="50">
          <cell r="B50" t="str">
            <v>1-02-05-04-00</v>
          </cell>
          <cell r="C50" t="str">
            <v>CONTRIBUCIONES AL INSTITUTO DE PREVISION SOCIAL DE LOS EMPLEADOS</v>
          </cell>
        </row>
        <row r="51">
          <cell r="B51" t="str">
            <v>1-02-05-05-00</v>
          </cell>
          <cell r="C51" t="str">
            <v>CONTRIBUCION PARA SEGURO SOCIAL</v>
          </cell>
        </row>
        <row r="52">
          <cell r="B52" t="str">
            <v>1-02-05-06-00</v>
          </cell>
          <cell r="C52" t="str">
            <v>CONTRIBUCIONES AL INSTITUTO NACIONAL DEL FORMACION PROFESIONAL</v>
          </cell>
        </row>
        <row r="53">
          <cell r="B53" t="str">
            <v>1-02-05-09-00</v>
          </cell>
          <cell r="C53" t="str">
            <v>OTROS CONTRIBUCIONES PATRONALES</v>
          </cell>
        </row>
        <row r="54">
          <cell r="B54" t="str">
            <v>1-02-09-00-00</v>
          </cell>
          <cell r="C54" t="str">
            <v>OTROS SERVICIOS PERSONALES (12900-00)</v>
          </cell>
        </row>
        <row r="55">
          <cell r="B55" t="str">
            <v>1-02-09-01-00</v>
          </cell>
          <cell r="C55" t="str">
            <v>CONTRATOS ESPECIALES</v>
          </cell>
        </row>
        <row r="56">
          <cell r="B56" t="str">
            <v>1-02-09-02-00</v>
          </cell>
          <cell r="C56" t="str">
            <v>INTERNADO ROTATORIO</v>
          </cell>
        </row>
        <row r="57">
          <cell r="B57" t="str">
            <v>1-02-09-03-00</v>
          </cell>
          <cell r="C57" t="str">
            <v>PROYECTO LENGUAJE SE¥AS</v>
          </cell>
        </row>
        <row r="58">
          <cell r="B58" t="str">
            <v>1-02-09-04-00</v>
          </cell>
          <cell r="C58" t="str">
            <v>PROGRAMA DE SERVICIOS A ESTUDIANTES DISCAPACITADOS</v>
          </cell>
        </row>
        <row r="59">
          <cell r="B59" t="str">
            <v>1-02-09-05-00</v>
          </cell>
          <cell r="C59" t="str">
            <v>CARRERA ING. EN SISTEMAS.</v>
          </cell>
        </row>
        <row r="60">
          <cell r="B60" t="str">
            <v>1-02-09-06-00</v>
          </cell>
          <cell r="C60" t="str">
            <v>SERVICIOS DE PROFESIONALES Y TECNICOS</v>
          </cell>
        </row>
        <row r="61">
          <cell r="B61" t="str">
            <v>1-02-09-07-00</v>
          </cell>
          <cell r="C61" t="str">
            <v>SUELDOS DE SUST.PERSONAL CON LICENCIA</v>
          </cell>
        </row>
        <row r="62">
          <cell r="B62" t="str">
            <v>1-02-09-08-00</v>
          </cell>
          <cell r="C62" t="str">
            <v>SUELDOS DE EMPLEADOS DE EMERGENCIA</v>
          </cell>
        </row>
        <row r="63">
          <cell r="B63" t="str">
            <v>1-04-00-00-00</v>
          </cell>
          <cell r="C63" t="str">
            <v>RETRIBUCIONES EXTRAORDINARIAS (14000-00)</v>
          </cell>
        </row>
        <row r="64">
          <cell r="B64" t="str">
            <v>1-04-01-00-00</v>
          </cell>
          <cell r="C64" t="str">
            <v>HORAS EXTRAORIDINARIAS (14100-00)</v>
          </cell>
        </row>
        <row r="65">
          <cell r="B65" t="str">
            <v>1-04-01-01-00</v>
          </cell>
          <cell r="C65" t="str">
            <v>HORAS EXTRAORDINARIAS</v>
          </cell>
        </row>
        <row r="66">
          <cell r="B66" t="str">
            <v>1-04-02-00-00</v>
          </cell>
          <cell r="C66" t="str">
            <v>GASTOS DE REPRESENTACION (14200-00)</v>
          </cell>
        </row>
        <row r="67">
          <cell r="B67" t="str">
            <v>1-04-02-01-00</v>
          </cell>
          <cell r="C67" t="str">
            <v>GASTOS DE REPRESENTACION</v>
          </cell>
        </row>
        <row r="68">
          <cell r="B68" t="str">
            <v>1-04-03-00-00</v>
          </cell>
          <cell r="C68" t="str">
            <v>GASTOS DE REPRESENTACION EN EL PAIS</v>
          </cell>
        </row>
        <row r="69">
          <cell r="B69" t="str">
            <v>1-05-00-00-00</v>
          </cell>
          <cell r="C69" t="str">
            <v>ASISTENCIA SOCIAL AL PERSONAL (15000-00)</v>
          </cell>
        </row>
        <row r="70">
          <cell r="B70" t="str">
            <v>1-05-01-00-00</v>
          </cell>
          <cell r="C70" t="str">
            <v>ASISTENCIAS SOCIALES VARIAS (15100-00)</v>
          </cell>
        </row>
        <row r="71">
          <cell r="B71" t="str">
            <v>1-05-01-01-00</v>
          </cell>
          <cell r="C71" t="str">
            <v>ASISTENCIA SOCIAL VARIAS</v>
          </cell>
        </row>
        <row r="72">
          <cell r="B72" t="str">
            <v>1-05-09-00-00</v>
          </cell>
          <cell r="C72" t="str">
            <v>OTROS ASISTENCIAS SOCIALES AL PERSONAL (15900-00)</v>
          </cell>
        </row>
        <row r="73">
          <cell r="B73" t="str">
            <v>1-05-09-01-00</v>
          </cell>
          <cell r="C73" t="str">
            <v>A¥O SABATICO</v>
          </cell>
        </row>
        <row r="74">
          <cell r="B74" t="str">
            <v>1-05-09-02-00</v>
          </cell>
          <cell r="C74" t="str">
            <v>COMPENSACION EXTRAORDINARIA TERCER PERIODO INTENSIVO</v>
          </cell>
        </row>
        <row r="75">
          <cell r="B75" t="str">
            <v>1-05-09-03-00</v>
          </cell>
          <cell r="C75" t="str">
            <v>CURSOS INTERSEMESTRALES (MEDICINA)</v>
          </cell>
        </row>
        <row r="76">
          <cell r="B76" t="str">
            <v>1-06-00-00-00</v>
          </cell>
          <cell r="C76" t="str">
            <v>BENEFICIOS Y COMPENSACIONES (16000-00)</v>
          </cell>
        </row>
        <row r="77">
          <cell r="B77" t="str">
            <v>1-06-01-00-00</v>
          </cell>
          <cell r="C77" t="str">
            <v>INDEMNIZACIONES POR CAUSA DE MUERTE</v>
          </cell>
        </row>
        <row r="78">
          <cell r="B78" t="str">
            <v>1-06-02-00-00</v>
          </cell>
          <cell r="C78" t="str">
            <v>PRESTAMOS CLAUSULA 117 Y 121</v>
          </cell>
        </row>
        <row r="79">
          <cell r="B79" t="str">
            <v>1-06-03-00-00</v>
          </cell>
          <cell r="C79" t="str">
            <v>PRESTACIONES LABORALES (16100-00)</v>
          </cell>
        </row>
        <row r="80">
          <cell r="B80" t="str">
            <v>1-06-03-01-00</v>
          </cell>
          <cell r="C80" t="str">
            <v>PRESTACIONES LABORALES.</v>
          </cell>
        </row>
        <row r="81">
          <cell r="B81" t="str">
            <v>1-06-03-02-00</v>
          </cell>
          <cell r="C81" t="str">
            <v>DEMANDAS JUDICIALES</v>
          </cell>
        </row>
        <row r="82">
          <cell r="B82" t="str">
            <v>1-06-04-00-00</v>
          </cell>
          <cell r="C82" t="str">
            <v>INDEMNIZACIONES POR CAUSA DE MUERTE (16200-00)</v>
          </cell>
        </row>
        <row r="83">
          <cell r="B83" t="str">
            <v>1-06-04-01-00</v>
          </cell>
          <cell r="C83" t="str">
            <v>INDEMNIZACIONES POR CAUSA DE MUERTE</v>
          </cell>
        </row>
        <row r="84">
          <cell r="B84" t="str">
            <v>1-06-05-00-00</v>
          </cell>
          <cell r="C84" t="str">
            <v>PRESTAMOS CLAUSULA 117 Y 121 (16300-00)</v>
          </cell>
        </row>
        <row r="85">
          <cell r="B85" t="str">
            <v>1-06-05-01-00</v>
          </cell>
          <cell r="C85" t="str">
            <v>PRESTAMOS CLAUSULA 117 Y 121</v>
          </cell>
        </row>
        <row r="86">
          <cell r="B86" t="str">
            <v>1-01-00-00-00</v>
          </cell>
          <cell r="C86" t="str">
            <v>PERSONAL PERMANENTE (11000-00)</v>
          </cell>
        </row>
        <row r="87">
          <cell r="B87" t="str">
            <v>1-01-07-00-00</v>
          </cell>
          <cell r="C87" t="str">
            <v>CONTRIBUCIONES PATRONALES (11700-00)</v>
          </cell>
        </row>
        <row r="88">
          <cell r="B88" t="str">
            <v>1-01-07-04-00</v>
          </cell>
          <cell r="C88" t="str">
            <v>APORTACIONES PATRONALES (11740-00)</v>
          </cell>
        </row>
        <row r="89">
          <cell r="B89" t="str">
            <v>1-01-07-04-01</v>
          </cell>
          <cell r="C89" t="str">
            <v>APORTACIONES PATRONAL INPREUNAH</v>
          </cell>
        </row>
        <row r="90">
          <cell r="B90" t="str">
            <v>1-01-07-05-00</v>
          </cell>
          <cell r="C90" t="str">
            <v>CONTRIBUCIONES PATRONALES PARA IHSS</v>
          </cell>
        </row>
        <row r="91">
          <cell r="B91" t="str">
            <v>1-01-07-06-00</v>
          </cell>
          <cell r="C91" t="str">
            <v>CONTRIBUCIONES AL INSTITUTO NACIONAL DEL FORMACION PROFESIONAL</v>
          </cell>
        </row>
        <row r="92">
          <cell r="B92" t="str">
            <v>1-01-07-09-00</v>
          </cell>
          <cell r="C92" t="str">
            <v>OTRAS CONTRIBUCIONES PATRONALES (11790-00)</v>
          </cell>
        </row>
        <row r="93">
          <cell r="B93" t="str">
            <v>1-01-07-09-01</v>
          </cell>
          <cell r="C93" t="str">
            <v>CONTRIBUCIONES PATRONAL SEGURO MEDICO</v>
          </cell>
        </row>
        <row r="94">
          <cell r="B94" t="str">
            <v>1-01-07-09-02</v>
          </cell>
          <cell r="C94" t="str">
            <v>HIGIENE YS EGURIDAD</v>
          </cell>
        </row>
        <row r="95">
          <cell r="B95" t="str">
            <v>1-01-07-09-03</v>
          </cell>
          <cell r="C95" t="str">
            <v>IMPLEMENTOS DE TRABAJO</v>
          </cell>
        </row>
        <row r="96">
          <cell r="B96" t="str">
            <v>1-01-07-09-04</v>
          </cell>
          <cell r="C96" t="str">
            <v>SERVICIOS DE EXODONCIA</v>
          </cell>
        </row>
        <row r="97">
          <cell r="B97" t="str">
            <v>1-02-00-00-00</v>
          </cell>
          <cell r="C97" t="str">
            <v>PERSONAL NO PERMANENTE (12000-00)</v>
          </cell>
        </row>
        <row r="98">
          <cell r="B98" t="str">
            <v>1-02-09-00-00</v>
          </cell>
          <cell r="C98" t="str">
            <v>OTROS SERVICIOS PERSONALES (12900-00)</v>
          </cell>
        </row>
        <row r="99">
          <cell r="B99" t="str">
            <v>1-02-09-09-00</v>
          </cell>
          <cell r="C99" t="str">
            <v>OTROS SERVICIOS PERSONALES (NUEVA)</v>
          </cell>
        </row>
        <row r="100">
          <cell r="B100" t="str">
            <v>1-02-09-09-01</v>
          </cell>
          <cell r="C100" t="str">
            <v>OTROS SERVICIOS PERSONALES PROYECTO VINCULACION UNAH SOCIEDAD</v>
          </cell>
        </row>
        <row r="101">
          <cell r="B101" t="str">
            <v>1-02-09-10-00</v>
          </cell>
          <cell r="C101" t="str">
            <v>SERV. PROF. Y TEC.VICE RECTORIA ACADEMICA</v>
          </cell>
        </row>
        <row r="102">
          <cell r="B102" t="str">
            <v>1-02-09-11-00</v>
          </cell>
          <cell r="C102" t="str">
            <v>SUELDOS DE SUST,PERSONAL CON INCAPACIDAD</v>
          </cell>
        </row>
        <row r="103">
          <cell r="B103" t="str">
            <v>1-02-09-12-00</v>
          </cell>
          <cell r="C103" t="str">
            <v>SERV,PROFE.Y TEC. VICE RECTORIA RELACIONES INTERN.</v>
          </cell>
        </row>
        <row r="104">
          <cell r="B104" t="str">
            <v>1-02-09-13-00</v>
          </cell>
          <cell r="C104" t="str">
            <v>SERV.PROFE. Y TEC. VICE RECTORIA ORIENTACION Y ASUNTOS ESTUD.</v>
          </cell>
        </row>
        <row r="105">
          <cell r="B105" t="str">
            <v>1-02-09-14-00</v>
          </cell>
          <cell r="C105" t="str">
            <v>SERV. DE PROFESIONALES Y TECNICOS EDUC, SUPERIOR</v>
          </cell>
        </row>
        <row r="106">
          <cell r="B106" t="str">
            <v>1-02-09-15-00</v>
          </cell>
          <cell r="C106" t="str">
            <v>INTITUTO HONDURE¥O DE CIENCIAS DE LA TIERRA</v>
          </cell>
        </row>
        <row r="107">
          <cell r="B107" t="str">
            <v>1-02-09-16-00</v>
          </cell>
          <cell r="C107" t="str">
            <v>INSTITUTO DE MICROBIOLOGIA</v>
          </cell>
        </row>
        <row r="108">
          <cell r="B108" t="str">
            <v>1-02-09-17-00</v>
          </cell>
          <cell r="C108" t="str">
            <v>INSTITUTO DE SEGURIDAD Y PAZ</v>
          </cell>
        </row>
        <row r="109">
          <cell r="B109" t="str">
            <v>1-03-00-00-00</v>
          </cell>
          <cell r="C109" t="str">
            <v>ASIGNACIONES FAMILIARES</v>
          </cell>
        </row>
        <row r="110">
          <cell r="B110" t="str">
            <v>2-00-00-00-00</v>
          </cell>
          <cell r="C110" t="str">
            <v>SERVICIOS NO PERSONALES (20000-00)</v>
          </cell>
        </row>
        <row r="111">
          <cell r="B111" t="str">
            <v>2-01-00-00-00</v>
          </cell>
          <cell r="C111" t="str">
            <v>SERVICIOS BASICOS (21000-00)</v>
          </cell>
        </row>
        <row r="112">
          <cell r="B112" t="str">
            <v>2-01-01-00-00</v>
          </cell>
          <cell r="C112" t="str">
            <v>ENERGIA ELECTRICA</v>
          </cell>
        </row>
        <row r="113">
          <cell r="B113" t="str">
            <v>2-01-02-00-00</v>
          </cell>
          <cell r="C113" t="str">
            <v>AGUA</v>
          </cell>
        </row>
        <row r="114">
          <cell r="B114" t="str">
            <v>2-01-03-00-00</v>
          </cell>
          <cell r="C114" t="str">
            <v>GAS</v>
          </cell>
        </row>
        <row r="115">
          <cell r="B115" t="str">
            <v>2-01-04-00-00</v>
          </cell>
          <cell r="C115" t="str">
            <v>COMUNICACIONES (21400-00)</v>
          </cell>
        </row>
        <row r="116">
          <cell r="B116" t="str">
            <v>2-01-04-01-00</v>
          </cell>
          <cell r="C116" t="str">
            <v>CORREO POSTAL</v>
          </cell>
        </row>
        <row r="117">
          <cell r="B117" t="str">
            <v>2-01-04-02-00</v>
          </cell>
          <cell r="C117" t="str">
            <v>TELEFONIA FIJA</v>
          </cell>
        </row>
        <row r="118">
          <cell r="B118" t="str">
            <v>2-01-04-03-00</v>
          </cell>
          <cell r="C118" t="str">
            <v>TELEFONIA CELULAR</v>
          </cell>
        </row>
        <row r="119">
          <cell r="B119" t="str">
            <v>2-01-04-04-00</v>
          </cell>
          <cell r="C119" t="str">
            <v>TELEX Y TELEFAX</v>
          </cell>
        </row>
        <row r="120">
          <cell r="B120" t="str">
            <v>2-01-04-09-00</v>
          </cell>
          <cell r="C120" t="str">
            <v>OTROS SERVICIOS BASICOS</v>
          </cell>
        </row>
        <row r="121">
          <cell r="B121" t="str">
            <v>2-01-05-00-00</v>
          </cell>
          <cell r="C121" t="str">
            <v>PROYECCION CONSUMO DE ENERGIA NUEVAS EDIFICACIONES</v>
          </cell>
        </row>
        <row r="122">
          <cell r="B122" t="str">
            <v>2-02-00-00-00</v>
          </cell>
          <cell r="C122" t="str">
            <v>ALQUILERES Y DERECHOS SOBRE BIENES INTANGIBLES (22000-00)</v>
          </cell>
        </row>
        <row r="123">
          <cell r="B123" t="str">
            <v>2-02-01-00-00</v>
          </cell>
          <cell r="C123" t="str">
            <v>ALQUILER DE EDIFICIOS Y LOCALES (22100-00)</v>
          </cell>
        </row>
        <row r="124">
          <cell r="B124" t="str">
            <v>2-02-01-01-00</v>
          </cell>
          <cell r="C124" t="str">
            <v>ALQUILERES DE EDIFICIOS Y LOCALES</v>
          </cell>
        </row>
        <row r="125">
          <cell r="B125" t="str">
            <v>2-02-02-00-00</v>
          </cell>
          <cell r="C125" t="str">
            <v>ALQUILER DE EQUIPO Y MAQUINARIA (22200-00)</v>
          </cell>
        </row>
        <row r="126">
          <cell r="B126" t="str">
            <v>2-02-02-01-00</v>
          </cell>
          <cell r="C126" t="str">
            <v>ALQUILERES DE EQUIPO Y MAQUINARIA DE PRODUCCION</v>
          </cell>
        </row>
        <row r="127">
          <cell r="B127" t="str">
            <v>2-02-02-02-00</v>
          </cell>
          <cell r="C127" t="str">
            <v>ALQUILER DE EQUIPO DE TRANSPORTE TRAC,Y ELEV.</v>
          </cell>
        </row>
        <row r="128">
          <cell r="B128" t="str">
            <v>2-02-02-03-00</v>
          </cell>
          <cell r="C128" t="str">
            <v>ALQUILER DE EQUIPO SANITARIO Y DE LABORATORIO</v>
          </cell>
        </row>
        <row r="129">
          <cell r="B129" t="str">
            <v>2-02-02-04-00</v>
          </cell>
          <cell r="C129" t="str">
            <v>ALQUILER DE EQUIPO EDUCACIONAL</v>
          </cell>
        </row>
        <row r="130">
          <cell r="B130" t="str">
            <v>2-02-02-05-00</v>
          </cell>
          <cell r="C130" t="str">
            <v>ALQUILER EQUIPO DE COMPUTACION</v>
          </cell>
        </row>
        <row r="131">
          <cell r="B131" t="str">
            <v>2-02-02-06-00</v>
          </cell>
          <cell r="C131" t="str">
            <v>ALQUILER DE EQUIPO DE OFICINA Y MUEBLES</v>
          </cell>
        </row>
        <row r="132">
          <cell r="B132" t="str">
            <v>2-02-02-07-00</v>
          </cell>
          <cell r="C132" t="str">
            <v>ALQUILER DE EQUIPO DE COMUNICACION</v>
          </cell>
        </row>
        <row r="133">
          <cell r="B133" t="str">
            <v>2-02-03-00-00</v>
          </cell>
          <cell r="C133" t="str">
            <v>ALQUILER DE TIERRAS Y TERRENOS (22300-00)</v>
          </cell>
        </row>
        <row r="134">
          <cell r="B134" t="str">
            <v>2-02-03-01-00</v>
          </cell>
          <cell r="C134" t="str">
            <v>MANT. Y REP. DE EDIFIC.MEJ.TECHOS Y AREAS DEP.CURLA</v>
          </cell>
        </row>
        <row r="135">
          <cell r="B135" t="str">
            <v>2-02-04-00-00</v>
          </cell>
          <cell r="C135" t="str">
            <v>DERECHOS SOBRE BIENES INTANGIBLES</v>
          </cell>
        </row>
        <row r="136">
          <cell r="B136" t="str">
            <v>2-02-09-00-00</v>
          </cell>
          <cell r="C136" t="str">
            <v>OTROS ALQUILERES</v>
          </cell>
        </row>
        <row r="137">
          <cell r="B137" t="str">
            <v>2-03-00-00-00</v>
          </cell>
          <cell r="C137" t="str">
            <v>MANTENIMIENTO,REPARACION Y LIMPIEZA (23000-00)</v>
          </cell>
        </row>
        <row r="138">
          <cell r="B138" t="str">
            <v>2-03-01-00-00</v>
          </cell>
          <cell r="C138" t="str">
            <v>MANTENIMIENTO Y REPARACION DE EDIFIC.Y LOCALES.</v>
          </cell>
        </row>
        <row r="139">
          <cell r="B139" t="str">
            <v>2-03-02-00-00</v>
          </cell>
          <cell r="C139" t="str">
            <v>MANTENIMIENTO Y REPARAC DE EQUIPO Y MEDIO DE TRANSPORTE (23200-01)</v>
          </cell>
        </row>
        <row r="140">
          <cell r="B140" t="str">
            <v>2-03-02-01-00</v>
          </cell>
          <cell r="C140" t="str">
            <v>MANTENIMIENTO Y REPARACION DE EQUIPOS Y MEDIOS DE TRANSPORTE</v>
          </cell>
        </row>
        <row r="141">
          <cell r="B141" t="str">
            <v>2-03-03-00-00</v>
          </cell>
          <cell r="C141" t="str">
            <v>MANTENIMIENTO Y REPARACION MAQUINARIA Y EQUIPO (23300-00)</v>
          </cell>
        </row>
        <row r="142">
          <cell r="B142" t="str">
            <v>2-03-03-01-00</v>
          </cell>
          <cell r="C142" t="str">
            <v>MANTENIMIENTO Y REPARACION DE EQUIPO Y MAQUINARIA DE PRODUCCION</v>
          </cell>
        </row>
        <row r="143">
          <cell r="B143" t="str">
            <v>2-03-03-02-00</v>
          </cell>
          <cell r="C143" t="str">
            <v>MANTENIMIENTO Y REPARAC DE EQUIPO DE TRANSP. TRACCION Y ELEVACION</v>
          </cell>
        </row>
        <row r="144">
          <cell r="B144" t="str">
            <v>2-03-03-03-00</v>
          </cell>
          <cell r="C144" t="str">
            <v>MANTENIMIENTO Y REPARACION DE QUIPO SANITARIO Y DE LABORATORIO</v>
          </cell>
        </row>
        <row r="145">
          <cell r="B145" t="str">
            <v>2-03-03-04-00</v>
          </cell>
          <cell r="C145" t="str">
            <v>MANTENIMIENTO Y REPACION DE EQUIPO EDUCACIONAL</v>
          </cell>
        </row>
        <row r="146">
          <cell r="B146" t="str">
            <v>2-03-03-05-00</v>
          </cell>
          <cell r="C146" t="str">
            <v>MANTEN. Y REPARACION EQUIPO DE COMPUTACION</v>
          </cell>
        </row>
        <row r="147">
          <cell r="B147" t="str">
            <v>2-03-03-06-00</v>
          </cell>
          <cell r="C147" t="str">
            <v>MANTENIMIENTO Y REPARACION DE EQUIPO DE OFICINA Y MUEBLES</v>
          </cell>
        </row>
        <row r="148">
          <cell r="B148" t="str">
            <v>2-03-03-07-00</v>
          </cell>
          <cell r="C148" t="str">
            <v>MANTENIMIENTO Y REPARACION DE EQUIPO DE COMUNICACIàN</v>
          </cell>
        </row>
        <row r="149">
          <cell r="B149" t="str">
            <v>2-03-03-09-00</v>
          </cell>
          <cell r="C149" t="str">
            <v>MANTENIMIENTO Y REPARACION DE OTROS EQUIPOS</v>
          </cell>
        </row>
        <row r="150">
          <cell r="B150" t="str">
            <v>2-03-04-00-00</v>
          </cell>
          <cell r="C150" t="str">
            <v>MANTENIMIENTO Y REPARACION DE OBRAS CIVILES EINSTALACIONES VARIAS</v>
          </cell>
        </row>
        <row r="151">
          <cell r="B151" t="str">
            <v>2-03-05-00-00</v>
          </cell>
          <cell r="C151" t="str">
            <v>LIMPIEZA ASEO Y FUMIGACION</v>
          </cell>
        </row>
        <row r="152">
          <cell r="B152" t="str">
            <v>2-03-06-00-00</v>
          </cell>
          <cell r="C152" t="str">
            <v>MANTENIMIENTO DE SISTEMAS INFORMATICOS</v>
          </cell>
        </row>
        <row r="153">
          <cell r="B153" t="str">
            <v>2-04-00-00-00</v>
          </cell>
          <cell r="C153" t="str">
            <v>SERVICIOS PROFESIONALES (24000-00)</v>
          </cell>
        </row>
        <row r="154">
          <cell r="B154" t="str">
            <v>2-04-01-00-00</v>
          </cell>
          <cell r="C154" t="str">
            <v>SERVICIOS MEDICOS SANITARIOS</v>
          </cell>
        </row>
        <row r="155">
          <cell r="B155" t="str">
            <v>2-04-02-00-00</v>
          </cell>
          <cell r="C155" t="str">
            <v>ESTUDIOS INVEST.ANALISIS DE FACTIBILIDAD. (24200-00)</v>
          </cell>
        </row>
        <row r="156">
          <cell r="B156" t="str">
            <v>2-04-02-01-00</v>
          </cell>
          <cell r="C156" t="str">
            <v>ESTUDIOS INVESTISTACIàN Y ANALISIS DE FACTIBILIDAD</v>
          </cell>
        </row>
        <row r="157">
          <cell r="B157" t="str">
            <v>2-04-02-02-00</v>
          </cell>
          <cell r="C157" t="str">
            <v>ESTUD.INVEST.FAC. LASPAU</v>
          </cell>
        </row>
        <row r="158">
          <cell r="B158" t="str">
            <v>2-04-03-00-00</v>
          </cell>
          <cell r="C158" t="str">
            <v>SERVICIOS TECNICOS Y PROFESIONALES JURIDICOS (24300-00)</v>
          </cell>
        </row>
        <row r="159">
          <cell r="B159" t="str">
            <v>2-04-03-01-00</v>
          </cell>
          <cell r="C159" t="str">
            <v>SERVICIOS JURIDICIOS</v>
          </cell>
        </row>
        <row r="160">
          <cell r="B160" t="str">
            <v>2-04-04-00-00</v>
          </cell>
          <cell r="C160" t="str">
            <v>SERVICIOS DE CONTABILIDAD Y ADITORIA</v>
          </cell>
        </row>
        <row r="161">
          <cell r="B161" t="str">
            <v>2-04-05-00-00</v>
          </cell>
          <cell r="C161" t="str">
            <v>SERVICIOS TECNICOS Y PROFESIONALES DE CAPAC. (24500-00)</v>
          </cell>
        </row>
        <row r="162">
          <cell r="B162" t="str">
            <v>2-04-05-01-00</v>
          </cell>
          <cell r="C162" t="str">
            <v>SERVICIOS DE CAPACITACION.</v>
          </cell>
        </row>
        <row r="163">
          <cell r="B163" t="str">
            <v>2-04-05-02-00</v>
          </cell>
          <cell r="C163" t="str">
            <v>SERVICIO DE CAPACITACION EDUC. SUPERIOR</v>
          </cell>
        </row>
        <row r="164">
          <cell r="B164" t="str">
            <v>2-04-06-00-00</v>
          </cell>
          <cell r="C164" t="str">
            <v>SERVICIOS DE INFORMATICA Y SISTEMA COMPUTARIZADAS</v>
          </cell>
        </row>
        <row r="165">
          <cell r="B165" t="str">
            <v>2-04-09-00-00</v>
          </cell>
          <cell r="C165" t="str">
            <v>OTROS SERVICIOS TECNICOS Y PROFESIONALES N.C. (24900-00)</v>
          </cell>
        </row>
        <row r="166">
          <cell r="B166" t="str">
            <v>2-04-09-01-00</v>
          </cell>
          <cell r="C166" t="str">
            <v>OTROS SERVICIOS TECNICOS Y PROFESIONALES</v>
          </cell>
        </row>
        <row r="167">
          <cell r="B167" t="str">
            <v>2-04-09-02-00</v>
          </cell>
          <cell r="C167" t="str">
            <v>COMISION INTERVENTORA CURLP</v>
          </cell>
        </row>
        <row r="168">
          <cell r="B168" t="str">
            <v>2-05-00-00-00</v>
          </cell>
          <cell r="C168" t="str">
            <v>SERVICIOS COMERCIALES Y FINANCIEROS (25000-00)</v>
          </cell>
        </row>
        <row r="169">
          <cell r="B169" t="str">
            <v>2-05-01-00-00</v>
          </cell>
          <cell r="C169" t="str">
            <v>SERVICIOS DE TRANSPORTE (25100-00)</v>
          </cell>
        </row>
        <row r="170">
          <cell r="B170" t="str">
            <v>2-05-01-01-00</v>
          </cell>
          <cell r="C170" t="str">
            <v>SERVICIOS DE TRANSPORTE EMPLEADOS</v>
          </cell>
        </row>
        <row r="171">
          <cell r="B171" t="str">
            <v>2-05-01-02-00</v>
          </cell>
          <cell r="C171" t="str">
            <v>SERVICIO DE TRANSPORTE EVENTUALES</v>
          </cell>
        </row>
        <row r="172">
          <cell r="B172" t="str">
            <v>2-05-01-03-00</v>
          </cell>
          <cell r="C172" t="str">
            <v>SERVICIOS DE TRANSPORTE CURLA</v>
          </cell>
        </row>
        <row r="173">
          <cell r="B173" t="str">
            <v>2-05-02-00-00</v>
          </cell>
          <cell r="C173" t="str">
            <v>SERVICIOS DE ALMACENAMIENTO</v>
          </cell>
        </row>
        <row r="174">
          <cell r="B174" t="str">
            <v>2-05-03-00-00</v>
          </cell>
          <cell r="C174" t="str">
            <v>IMPRENTA, PUBLIC. Y REPRODUC. (25300-00)</v>
          </cell>
        </row>
        <row r="175">
          <cell r="B175" t="str">
            <v>2-05-03-01-00</v>
          </cell>
          <cell r="C175" t="str">
            <v>SERVICIOS DE IMPRENTA PUBLIC.Y REPRODUCCION</v>
          </cell>
        </row>
        <row r="176">
          <cell r="B176" t="str">
            <v>2-05-03-02-00</v>
          </cell>
          <cell r="C176" t="str">
            <v>IMPRENTA Y PUBLICIDAD Y REPRODUC.</v>
          </cell>
        </row>
        <row r="177">
          <cell r="B177" t="str">
            <v>2-05-03-03-00</v>
          </cell>
          <cell r="C177" t="str">
            <v>SERV. IMPRENTA, PUBLICACIONES Y REPRODUCCIONES PROYECTO VINCULACION UNAH SOCIEDA</v>
          </cell>
        </row>
        <row r="178">
          <cell r="B178" t="str">
            <v>2-05-03-04-00</v>
          </cell>
          <cell r="C178" t="str">
            <v>IMPRENTA PUBLIC.Y REPRODUCCION PROYECTO FORTALECIMIENTO DE ORG. ESTUDIANTIL</v>
          </cell>
        </row>
        <row r="179">
          <cell r="B179" t="str">
            <v>2-05-04-00-00</v>
          </cell>
          <cell r="C179" t="str">
            <v>PRIMAS Y GASTOS DE SEGUROS</v>
          </cell>
        </row>
        <row r="180">
          <cell r="B180" t="str">
            <v>2-05-05-00-00</v>
          </cell>
          <cell r="C180" t="str">
            <v>COMISIONES Y GASTOS BANCARIOS</v>
          </cell>
        </row>
        <row r="181">
          <cell r="B181" t="str">
            <v>2-05-05-01-00</v>
          </cell>
          <cell r="C181" t="str">
            <v>COMISIONES Y GASTOS DE SEGUROS</v>
          </cell>
        </row>
        <row r="182">
          <cell r="B182" t="str">
            <v>2-05-06-00-00</v>
          </cell>
          <cell r="C182" t="str">
            <v>PUBLICIDAD Y PROPAGANDA</v>
          </cell>
        </row>
        <row r="183">
          <cell r="B183" t="str">
            <v>2-05-06-01-00</v>
          </cell>
          <cell r="C183" t="str">
            <v>PUBLICIDAD Y PROPAGANDA</v>
          </cell>
        </row>
        <row r="184">
          <cell r="B184" t="str">
            <v>2-05-06-02-00</v>
          </cell>
          <cell r="C184" t="str">
            <v>PUBLICIDAD Y PROPAGANDA EDUC.SUPERIOR</v>
          </cell>
        </row>
        <row r="185">
          <cell r="B185" t="str">
            <v>2-05-06-03-00</v>
          </cell>
          <cell r="C185" t="str">
            <v>PUBLICIDAD Y PROPAGANDA PROYECTO FORTALECIMIENTO ORG. ESTUDIANTILES</v>
          </cell>
        </row>
        <row r="186">
          <cell r="B186" t="str">
            <v>2-05-07-00-00</v>
          </cell>
          <cell r="C186" t="str">
            <v>SERVICIOS DE INTERNET</v>
          </cell>
        </row>
        <row r="187">
          <cell r="B187" t="str">
            <v>2-05-07-01-00</v>
          </cell>
          <cell r="C187" t="str">
            <v>SERVICIOS DE INTERNET</v>
          </cell>
        </row>
        <row r="188">
          <cell r="B188" t="str">
            <v>2-05-07-02-00</v>
          </cell>
          <cell r="C188" t="str">
            <v>SERVICIO DE INTERNET CONVENIO HONDUTEL-UNAH</v>
          </cell>
        </row>
        <row r="189">
          <cell r="B189" t="str">
            <v>2-05-07-03-00</v>
          </cell>
          <cell r="C189" t="str">
            <v>SERV. DE INTERNET PROYECTO VINCULACION UNAH SOCIEDAD</v>
          </cell>
        </row>
        <row r="190">
          <cell r="B190" t="str">
            <v>2-05-09-00-00</v>
          </cell>
          <cell r="C190" t="str">
            <v>OTROS SERVICIOS COMERCIALES Y FINANCIEROS N.C.</v>
          </cell>
        </row>
        <row r="191">
          <cell r="B191" t="str">
            <v>2-05-09-01-00</v>
          </cell>
          <cell r="C191" t="str">
            <v>OTROS SERVICIOS COMERCIALES Y FINANCIEROS</v>
          </cell>
        </row>
        <row r="192">
          <cell r="B192" t="str">
            <v>2-05-09-02-00</v>
          </cell>
          <cell r="C192" t="str">
            <v>SEGUROS CELULARES</v>
          </cell>
        </row>
        <row r="193">
          <cell r="B193" t="str">
            <v>2-05-09-03-00</v>
          </cell>
          <cell r="C193" t="str">
            <v>OTROS SERVICIOS COMERCIALES Y FINANCIEROS N.C PROYECTO FORTALECIMIENTO ORG. ESTU</v>
          </cell>
        </row>
        <row r="194">
          <cell r="B194" t="str">
            <v>2-06-00-00-00</v>
          </cell>
          <cell r="C194" t="str">
            <v>PASAJES, VIATICOS (26000-00)</v>
          </cell>
        </row>
        <row r="195">
          <cell r="B195" t="str">
            <v>2-06-01-00-00</v>
          </cell>
          <cell r="C195" t="str">
            <v>PASAJES (26100-00)</v>
          </cell>
        </row>
        <row r="196">
          <cell r="B196" t="str">
            <v>2-06-02-00-00</v>
          </cell>
          <cell r="C196" t="str">
            <v>VIATICOS (26200-00)</v>
          </cell>
        </row>
        <row r="197">
          <cell r="B197" t="str">
            <v>2-07-00-00-00</v>
          </cell>
          <cell r="C197" t="str">
            <v>MULTAS Y RECARGOS Y GASTOS JUDICIALES (27000-00)</v>
          </cell>
        </row>
        <row r="198">
          <cell r="B198" t="str">
            <v>2-07-01-00-00</v>
          </cell>
          <cell r="C198" t="str">
            <v>IMPUESTOS (27100-00)</v>
          </cell>
        </row>
        <row r="199">
          <cell r="B199" t="str">
            <v>2-07-01-01-00</v>
          </cell>
          <cell r="C199" t="str">
            <v>IMPUESTOS NACIONALES</v>
          </cell>
        </row>
        <row r="200">
          <cell r="B200" t="str">
            <v>2-07-02-00-00</v>
          </cell>
          <cell r="C200" t="str">
            <v>DERECHOS Y TASAS</v>
          </cell>
        </row>
        <row r="201">
          <cell r="B201" t="str">
            <v>2-07-03-00-00</v>
          </cell>
          <cell r="C201" t="str">
            <v>MULTAS Y RECARGOS</v>
          </cell>
        </row>
        <row r="202">
          <cell r="B202" t="str">
            <v>2-07-04-00-00</v>
          </cell>
          <cell r="C202" t="str">
            <v>CANONES Y REGALIAS</v>
          </cell>
        </row>
        <row r="203">
          <cell r="B203" t="str">
            <v>2-07-05-00-00</v>
          </cell>
          <cell r="C203" t="str">
            <v>GASTOS JUDICIALES</v>
          </cell>
        </row>
        <row r="204">
          <cell r="B204" t="str">
            <v>2-09-00-00-00</v>
          </cell>
          <cell r="C204" t="str">
            <v>OTROS SERVICIOS NO PERSONALES (29000-00)</v>
          </cell>
        </row>
        <row r="205">
          <cell r="B205" t="str">
            <v>2-09-01-00-00</v>
          </cell>
          <cell r="C205" t="str">
            <v>SERVICIOS DE CEREMONIAL Y PROTOCOLO (29100-00)</v>
          </cell>
        </row>
        <row r="206">
          <cell r="B206" t="str">
            <v>2-09-01-01-00</v>
          </cell>
          <cell r="C206" t="str">
            <v>SERVICIOS CEREMONIAL Y PROTOCOLO</v>
          </cell>
        </row>
        <row r="207">
          <cell r="B207" t="str">
            <v>2-09-01-02-00</v>
          </cell>
          <cell r="C207" t="str">
            <v>REUNIONES Y EVENTOS ESPECIALES</v>
          </cell>
        </row>
        <row r="208">
          <cell r="B208" t="str">
            <v>2-09-01-03-00</v>
          </cell>
          <cell r="C208" t="str">
            <v>CEREMONIAL Y PROTOCOLO PROYECTO VINCULACION UNAH SOCIEDAD</v>
          </cell>
        </row>
        <row r="209">
          <cell r="B209" t="str">
            <v>2-09-02-00-00</v>
          </cell>
          <cell r="C209" t="str">
            <v>SERVICIOS DE VIGILANCIA</v>
          </cell>
        </row>
        <row r="210">
          <cell r="B210" t="str">
            <v>2-09-03-00-00</v>
          </cell>
          <cell r="C210" t="str">
            <v>ACTUACIONES DEPORTIVAS</v>
          </cell>
        </row>
        <row r="211">
          <cell r="B211" t="str">
            <v>2-09-04-00-00</v>
          </cell>
          <cell r="C211" t="str">
            <v>ACTUACIONES ARTISTICAS</v>
          </cell>
        </row>
        <row r="212">
          <cell r="B212" t="str">
            <v>2-06-00-00-00</v>
          </cell>
          <cell r="C212" t="str">
            <v>PASAJES, VIATICOS (26000-00)</v>
          </cell>
        </row>
        <row r="213">
          <cell r="B213" t="str">
            <v>2-06-01-00-00</v>
          </cell>
          <cell r="C213" t="str">
            <v>PASAJES (26100-00)</v>
          </cell>
        </row>
        <row r="214">
          <cell r="B214" t="str">
            <v>2-06-01-01-00</v>
          </cell>
          <cell r="C214" t="str">
            <v>PASAJES NACIONALES (26110-00)</v>
          </cell>
        </row>
        <row r="215">
          <cell r="B215" t="str">
            <v>2-06-01-01-01</v>
          </cell>
          <cell r="C215" t="str">
            <v>PASAJES NACIONALES</v>
          </cell>
        </row>
        <row r="216">
          <cell r="B216" t="str">
            <v>2-06-01-01-02</v>
          </cell>
          <cell r="C216" t="str">
            <v>PASAJES NACIONALES PROYECTO VINCULACION UNAH SOCIEDAD</v>
          </cell>
        </row>
        <row r="217">
          <cell r="B217" t="str">
            <v>2-06-01-01-03</v>
          </cell>
          <cell r="C217" t="str">
            <v>PASAJES NACIONALES ASESORIA LEGAL</v>
          </cell>
        </row>
        <row r="218">
          <cell r="B218" t="str">
            <v>2-06-01-02-00</v>
          </cell>
          <cell r="C218" t="str">
            <v>PASAJES AL EXTERIOR</v>
          </cell>
        </row>
        <row r="219">
          <cell r="B219" t="str">
            <v>2-06-01-03-00</v>
          </cell>
          <cell r="C219" t="str">
            <v>PASAJES AL EXTERIOR MAESTRIA EN DERECHO MARITIMO</v>
          </cell>
        </row>
        <row r="220">
          <cell r="B220" t="str">
            <v>2-06-01-04-00</v>
          </cell>
          <cell r="C220" t="str">
            <v>OTROS GASTOS DE PASAJES</v>
          </cell>
        </row>
        <row r="221">
          <cell r="B221" t="str">
            <v>2-06-02-00-00</v>
          </cell>
          <cell r="C221" t="str">
            <v>VIATICOS (26200-00)</v>
          </cell>
        </row>
        <row r="222">
          <cell r="B222" t="str">
            <v>2-06-02-01-00</v>
          </cell>
          <cell r="C222" t="str">
            <v>VIATICOS NACIONALES Y OTROS GASTOS DE VIAJE PROYECTO FORTALECIMIENTO ORG. ESTUDI (26200-72)</v>
          </cell>
        </row>
        <row r="223">
          <cell r="B223" t="str">
            <v>2-06-02-01-01</v>
          </cell>
          <cell r="C223" t="str">
            <v>VIATICOS NACIONALES</v>
          </cell>
        </row>
        <row r="224">
          <cell r="B224" t="str">
            <v>2-06-02-01-02</v>
          </cell>
          <cell r="C224" t="str">
            <v>VIATICOS NACIONALES</v>
          </cell>
        </row>
        <row r="225">
          <cell r="B225" t="str">
            <v>2-06-02-01-03</v>
          </cell>
          <cell r="C225" t="str">
            <v>VIATICOS NACIONALES PROYECTO VINCULACION UNAH SOCIEDAD</v>
          </cell>
        </row>
        <row r="226">
          <cell r="B226" t="str">
            <v>2-06-02-02-00</v>
          </cell>
          <cell r="C226" t="str">
            <v>VIATICOS AL EXTERIOR</v>
          </cell>
        </row>
        <row r="227">
          <cell r="B227" t="str">
            <v>2-06-02-02-01</v>
          </cell>
          <cell r="C227" t="str">
            <v>VIATICOS AL EXTERIOR</v>
          </cell>
        </row>
        <row r="228">
          <cell r="B228" t="str">
            <v>2-06-02-02-02</v>
          </cell>
          <cell r="C228" t="str">
            <v>TRANSPORTE Y OTROS GASTOS DE VIAJE</v>
          </cell>
        </row>
        <row r="229">
          <cell r="B229" t="str">
            <v>3-00-00-00-00</v>
          </cell>
          <cell r="C229" t="str">
            <v>MATERIALES Y SUMINISTROS (30000-00)</v>
          </cell>
        </row>
        <row r="230">
          <cell r="B230" t="str">
            <v>3-01-00-00-00</v>
          </cell>
          <cell r="C230" t="str">
            <v>PRODUCTOS ALIMENTICIOS AGROPECUARIOS Y FORESTALES (31000-00)</v>
          </cell>
        </row>
        <row r="231">
          <cell r="B231" t="str">
            <v>3-01-01-00-00</v>
          </cell>
          <cell r="C231" t="str">
            <v>ALIMENTOS Y BEBIDAS PARA PERSONAS (31100-00)</v>
          </cell>
        </row>
        <row r="232">
          <cell r="B232" t="str">
            <v>3-01-01-01-00</v>
          </cell>
          <cell r="C232" t="str">
            <v>ALIMENTOS B EBIDAS PARA PERSONAS</v>
          </cell>
        </row>
        <row r="233">
          <cell r="B233" t="str">
            <v>3-01-01-02-00</v>
          </cell>
          <cell r="C233" t="str">
            <v>ALIMENTOS B EBIDAS PARA PERSONAS PROYECTO FORTALECIMIENTO ORG. ESTUDIANTILES</v>
          </cell>
        </row>
        <row r="234">
          <cell r="B234" t="str">
            <v>3-01-02-00-00</v>
          </cell>
          <cell r="C234" t="str">
            <v>ALIMENTOS PARA ANIMALES</v>
          </cell>
        </row>
        <row r="235">
          <cell r="B235" t="str">
            <v>3-01-03-00-00</v>
          </cell>
          <cell r="C235" t="str">
            <v>PRODUCTOS PECUARIOS</v>
          </cell>
        </row>
        <row r="236">
          <cell r="B236" t="str">
            <v>3-01-04-00-00</v>
          </cell>
          <cell r="C236" t="str">
            <v>PRODUCTOS AGROFORESTALES</v>
          </cell>
        </row>
        <row r="237">
          <cell r="B237" t="str">
            <v>3-01-04-01-00</v>
          </cell>
          <cell r="C237" t="str">
            <v>PRODUCTOS AGROPECUARIOS</v>
          </cell>
        </row>
        <row r="238">
          <cell r="B238" t="str">
            <v>3-02-00-00-00</v>
          </cell>
          <cell r="C238" t="str">
            <v>TEXTILES Y VESTUARIOS (32000-00)</v>
          </cell>
        </row>
        <row r="239">
          <cell r="B239" t="str">
            <v>3-02-01-00-00</v>
          </cell>
          <cell r="C239" t="str">
            <v>HILADOS Y TELAS</v>
          </cell>
        </row>
        <row r="240">
          <cell r="B240" t="str">
            <v>3-02-02-00-00</v>
          </cell>
          <cell r="C240" t="str">
            <v>CONFECCIONES TEXTILES,</v>
          </cell>
        </row>
        <row r="241">
          <cell r="B241" t="str">
            <v>3-02-03-00-00</v>
          </cell>
          <cell r="C241" t="str">
            <v>ACABADOS Y TEXTILES</v>
          </cell>
        </row>
        <row r="242">
          <cell r="B242" t="str">
            <v>3-02-03-01-00</v>
          </cell>
          <cell r="C242" t="str">
            <v>PRENDA DE VESTIR</v>
          </cell>
        </row>
        <row r="243">
          <cell r="B243" t="str">
            <v>3-02-03-02-00</v>
          </cell>
          <cell r="C243" t="str">
            <v>ACABADOS Y TEXTILES</v>
          </cell>
        </row>
        <row r="244">
          <cell r="B244" t="str">
            <v>3-02-03-03-00</v>
          </cell>
          <cell r="C244" t="str">
            <v>OTROS TEXTILES Y VESTUARIOS</v>
          </cell>
        </row>
        <row r="245">
          <cell r="B245" t="str">
            <v>3-02-04-00-00</v>
          </cell>
          <cell r="C245" t="str">
            <v>CALZADOS</v>
          </cell>
        </row>
        <row r="246">
          <cell r="B246" t="str">
            <v>3-03-00-00-00</v>
          </cell>
          <cell r="C246" t="str">
            <v>PRODUCTOS DE PAPEL, CARTON E IMPRESOS (33000-00)</v>
          </cell>
        </row>
        <row r="247">
          <cell r="B247" t="str">
            <v>3-03-01-00-00</v>
          </cell>
          <cell r="C247" t="str">
            <v>PAPEL DE ESCRITORIO</v>
          </cell>
        </row>
        <row r="248">
          <cell r="B248" t="str">
            <v>3-03-02-00-00</v>
          </cell>
          <cell r="C248" t="str">
            <v>PAPEL PARA COMPUTACION</v>
          </cell>
        </row>
        <row r="249">
          <cell r="B249" t="str">
            <v>3-03-03-00-00</v>
          </cell>
          <cell r="C249" t="str">
            <v>PRODUCTOS DE ARTES GRAFICAS</v>
          </cell>
        </row>
        <row r="250">
          <cell r="B250" t="str">
            <v>3-03-04-00-00</v>
          </cell>
          <cell r="C250" t="str">
            <v>PRODUCTOS DE PAPEL Y CARTON (33400-00)</v>
          </cell>
        </row>
        <row r="251">
          <cell r="B251" t="str">
            <v>3-03-04-01-00</v>
          </cell>
          <cell r="C251" t="str">
            <v>PRODUCTOS PAPEL Y CARTON</v>
          </cell>
        </row>
        <row r="252">
          <cell r="B252" t="str">
            <v>3-03-04-02-00</v>
          </cell>
          <cell r="C252" t="str">
            <v>OTROS PRODUCTOS DE PAPEL CARTON</v>
          </cell>
        </row>
        <row r="253">
          <cell r="B253" t="str">
            <v>3-03-05-00-00</v>
          </cell>
          <cell r="C253" t="str">
            <v>LIBROS, REVISTAS Y PERIODICOS (33500-00)</v>
          </cell>
        </row>
        <row r="254">
          <cell r="B254" t="str">
            <v>3-03-05-01-00</v>
          </cell>
          <cell r="C254" t="str">
            <v>LIBROS REVISTAS Y PERIODICOS</v>
          </cell>
        </row>
        <row r="255">
          <cell r="B255" t="str">
            <v>3-03-05-02-00</v>
          </cell>
          <cell r="C255" t="str">
            <v>FORTALECIMIENTO DE LAS BIBLIOTECAS (PLAN DE REFORMA)</v>
          </cell>
        </row>
        <row r="256">
          <cell r="B256" t="str">
            <v>3-03-06-00-00</v>
          </cell>
          <cell r="C256" t="str">
            <v>TEXTOS DE ENSE¥ANZA (33600-00)</v>
          </cell>
        </row>
        <row r="257">
          <cell r="B257" t="str">
            <v>3-03-06-01-00</v>
          </cell>
          <cell r="C257" t="str">
            <v>TEXTOS DE ENSE¥ANZA LIBRERÖA</v>
          </cell>
        </row>
        <row r="258">
          <cell r="B258" t="str">
            <v>3-03-06-02-00</v>
          </cell>
          <cell r="C258" t="str">
            <v>PROGAMA COMPRA LIBROS</v>
          </cell>
        </row>
        <row r="259">
          <cell r="B259" t="str">
            <v>3-03-06-03-00</v>
          </cell>
          <cell r="C259" t="str">
            <v>COMPRA LIBROS PROGRAMA RTAC II AID</v>
          </cell>
        </row>
        <row r="260">
          <cell r="B260" t="str">
            <v>3-03-06-04-00</v>
          </cell>
          <cell r="C260" t="str">
            <v>TEXTOS DE ENSE¥ANZA</v>
          </cell>
        </row>
        <row r="261">
          <cell r="B261" t="str">
            <v>3-03-07-00-00</v>
          </cell>
          <cell r="C261" t="str">
            <v>ESPECIES Y TIMBRADOS Y VALORES (33700-00)</v>
          </cell>
        </row>
        <row r="262">
          <cell r="B262" t="str">
            <v>3-03-07-01-00</v>
          </cell>
          <cell r="C262" t="str">
            <v>ESPECIES TIMBRADOS Y VALORES</v>
          </cell>
        </row>
        <row r="263">
          <cell r="B263" t="str">
            <v>3-04-00-00-00</v>
          </cell>
          <cell r="C263" t="str">
            <v>CUEROS,PIELES Y SUS PRODUCTOS (34000-00)</v>
          </cell>
        </row>
        <row r="264">
          <cell r="B264" t="str">
            <v>3-04-01-00-00</v>
          </cell>
          <cell r="C264" t="str">
            <v>CUEROS Y PIELES</v>
          </cell>
        </row>
        <row r="265">
          <cell r="B265" t="str">
            <v>3-04-02-00-00</v>
          </cell>
          <cell r="C265" t="str">
            <v>ARTICULOS DE CUERO</v>
          </cell>
        </row>
        <row r="266">
          <cell r="B266" t="str">
            <v>3-04-03-00-00</v>
          </cell>
          <cell r="C266" t="str">
            <v>ARTICULOS DE CAUCHO (34300-00)</v>
          </cell>
        </row>
        <row r="267">
          <cell r="B267" t="str">
            <v>3-04-03-01-00</v>
          </cell>
          <cell r="C267" t="str">
            <v>ARTICULOS DE CAUCHO</v>
          </cell>
        </row>
        <row r="268">
          <cell r="B268" t="str">
            <v>3-04-03-02-00</v>
          </cell>
          <cell r="C268" t="str">
            <v>OTROS PRODUCTOS DE CUERO Y CAUCHO</v>
          </cell>
        </row>
        <row r="269">
          <cell r="B269" t="str">
            <v>3-04-04-00-00</v>
          </cell>
          <cell r="C269" t="str">
            <v>LLANTAS Y NEUMATICOS</v>
          </cell>
        </row>
        <row r="270">
          <cell r="B270" t="str">
            <v>3-05-00-00-00</v>
          </cell>
          <cell r="C270" t="str">
            <v>PRODUCTOS QUIMICOS, COMBUSTIBLES Y LUBRICANTES (35000-00)</v>
          </cell>
        </row>
        <row r="271">
          <cell r="B271" t="str">
            <v>3-05-01-00-00</v>
          </cell>
          <cell r="C271" t="str">
            <v>ELEMENTOS Y COMPUESTOS QUIMICOS</v>
          </cell>
        </row>
        <row r="272">
          <cell r="B272" t="str">
            <v>3-05-02-00-00</v>
          </cell>
          <cell r="C272" t="str">
            <v>PRODUCTOS FARMACEUTICOS Y MEDICINALES</v>
          </cell>
        </row>
        <row r="273">
          <cell r="B273" t="str">
            <v>3-05-02-01-00</v>
          </cell>
          <cell r="C273" t="str">
            <v>PRODUCTOS FARMACEUTICO Y MEDICINALES</v>
          </cell>
        </row>
        <row r="274">
          <cell r="B274" t="str">
            <v>3-05-02-02-00</v>
          </cell>
          <cell r="C274" t="str">
            <v>PRODUCTOS FARMACEUTICO Y MED.(PLAN DE REFORMA)</v>
          </cell>
        </row>
        <row r="275">
          <cell r="B275" t="str">
            <v>3-05-02-03-00</v>
          </cell>
          <cell r="C275" t="str">
            <v>PRODUC.FARMAC.Y MEDIC.(COM.HIGIENE Y SEG.)</v>
          </cell>
        </row>
        <row r="276">
          <cell r="B276" t="str">
            <v>3-05-03-00-00</v>
          </cell>
          <cell r="C276" t="str">
            <v>ABONOS Y FERTILIZANTES</v>
          </cell>
        </row>
        <row r="277">
          <cell r="B277" t="str">
            <v>3-05-04-00-00</v>
          </cell>
          <cell r="C277" t="str">
            <v>INSECTICIDAS, FUMIGANTES Y OTROS</v>
          </cell>
        </row>
        <row r="278">
          <cell r="B278" t="str">
            <v>3-05-05-00-00</v>
          </cell>
          <cell r="C278" t="str">
            <v>TINTES, PINTURAS Y COLORANTES</v>
          </cell>
        </row>
        <row r="279">
          <cell r="B279" t="str">
            <v>3-05-06-00-00</v>
          </cell>
          <cell r="C279" t="str">
            <v>COMBUSTIBLES Y LUBRICANTES</v>
          </cell>
        </row>
        <row r="280">
          <cell r="B280" t="str">
            <v>3-05-06-01-00</v>
          </cell>
          <cell r="C280" t="str">
            <v>GASOLINA</v>
          </cell>
        </row>
        <row r="281">
          <cell r="B281" t="str">
            <v>3-05-06-02-00</v>
          </cell>
          <cell r="C281" t="str">
            <v>DIESEL</v>
          </cell>
        </row>
        <row r="282">
          <cell r="B282" t="str">
            <v>3-05-06-03-00</v>
          </cell>
          <cell r="C282" t="str">
            <v>KEROSEN</v>
          </cell>
        </row>
        <row r="283">
          <cell r="B283" t="str">
            <v>3-05-06-04-00</v>
          </cell>
          <cell r="C283" t="str">
            <v>GAS LPG</v>
          </cell>
        </row>
        <row r="284">
          <cell r="B284" t="str">
            <v>3-05-06-05-00</v>
          </cell>
          <cell r="C284" t="str">
            <v>ACEITE Y GRASAS LUBRICANTES</v>
          </cell>
        </row>
        <row r="285">
          <cell r="B285" t="str">
            <v>3-05-06-06-00</v>
          </cell>
          <cell r="C285" t="str">
            <v>BUNKER</v>
          </cell>
        </row>
        <row r="286">
          <cell r="B286" t="str">
            <v>3-05-07-00-00</v>
          </cell>
          <cell r="C286" t="str">
            <v>PRODUCTOS VETERINARIOS</v>
          </cell>
        </row>
        <row r="287">
          <cell r="B287" t="str">
            <v>3-05-08-00-00</v>
          </cell>
          <cell r="C287" t="str">
            <v>PRODUCTOS DE MATERIAL PLASTICO.</v>
          </cell>
        </row>
        <row r="288">
          <cell r="B288" t="str">
            <v>3-05-09-00-00</v>
          </cell>
          <cell r="C288" t="str">
            <v>PRODUCTOS QUIMICOS</v>
          </cell>
        </row>
        <row r="289">
          <cell r="B289" t="str">
            <v>3-05-09-01-00</v>
          </cell>
          <cell r="C289" t="str">
            <v>PRODUCTOS EXPLOSIVOS Y DE PIROTECNIA</v>
          </cell>
        </row>
        <row r="290">
          <cell r="B290" t="str">
            <v>3-05-09-02-00</v>
          </cell>
          <cell r="C290" t="str">
            <v>PRODUCTOS FOTOQUIMICOS</v>
          </cell>
        </row>
        <row r="291">
          <cell r="B291" t="str">
            <v>3-05-09-03-00</v>
          </cell>
          <cell r="C291" t="str">
            <v>PRODUCTOS QUIMICOS DE USO PERSONAL</v>
          </cell>
        </row>
        <row r="292">
          <cell r="B292" t="str">
            <v>3-05-09-04-00</v>
          </cell>
          <cell r="C292" t="str">
            <v>PRODUCTOS QUIMICOS</v>
          </cell>
        </row>
        <row r="293">
          <cell r="B293" t="str">
            <v>3-06-00-00-00</v>
          </cell>
          <cell r="C293" t="str">
            <v>PRODUCTOS METALICOS</v>
          </cell>
        </row>
        <row r="294">
          <cell r="B294" t="str">
            <v>3-06-01-00-00</v>
          </cell>
          <cell r="C294" t="str">
            <v>PRODUCTOS FERROSOS</v>
          </cell>
        </row>
        <row r="295">
          <cell r="B295" t="str">
            <v>3-06-02-00-00</v>
          </cell>
          <cell r="C295" t="str">
            <v>PRODUCTOS NO FERROSOS</v>
          </cell>
        </row>
        <row r="296">
          <cell r="B296" t="str">
            <v>3-06-03-00-00</v>
          </cell>
          <cell r="C296" t="str">
            <v>ESTRUCTURAS METALICAS ACABADAS</v>
          </cell>
        </row>
        <row r="297">
          <cell r="B297" t="str">
            <v>3-06-04-00-00</v>
          </cell>
          <cell r="C297" t="str">
            <v>HERRAMIENTAS MENORES</v>
          </cell>
        </row>
        <row r="298">
          <cell r="B298" t="str">
            <v>3-06-05-00-00</v>
          </cell>
          <cell r="C298" t="str">
            <v>MATERIAL DE GUERRA Y SEGURIDAD</v>
          </cell>
        </row>
        <row r="299">
          <cell r="B299" t="str">
            <v>3-06-09-00-00</v>
          </cell>
          <cell r="C299" t="str">
            <v>OTROS PRODUCTOS METALICOS</v>
          </cell>
        </row>
        <row r="300">
          <cell r="B300" t="str">
            <v>3-07-00-00-00</v>
          </cell>
          <cell r="C300" t="str">
            <v>PRODUCTOS MINERALES NO METALICOS</v>
          </cell>
        </row>
        <row r="301">
          <cell r="B301" t="str">
            <v>3-07-01-00-00</v>
          </cell>
          <cell r="C301" t="str">
            <v>PRODUCTOS DE ARCILLA Y CERAMICA</v>
          </cell>
        </row>
        <row r="302">
          <cell r="B302" t="str">
            <v>3-07-02-00-00</v>
          </cell>
          <cell r="C302" t="str">
            <v>PRODUCTOS DE VIDRIO</v>
          </cell>
        </row>
        <row r="303">
          <cell r="B303" t="str">
            <v>3-07-03-00-00</v>
          </cell>
          <cell r="C303" t="str">
            <v>PRODUCTOS DE LOZA Y PORCELANA</v>
          </cell>
        </row>
        <row r="304">
          <cell r="B304" t="str">
            <v>3-07-04-00-00</v>
          </cell>
          <cell r="C304" t="str">
            <v>PRODUCTOS DE CEMENTO Y ASBESTO Y YESO</v>
          </cell>
        </row>
        <row r="305">
          <cell r="B305" t="str">
            <v>3-07-05-00-00</v>
          </cell>
          <cell r="C305" t="str">
            <v>CEMENTO CAL Y YESO</v>
          </cell>
        </row>
        <row r="306">
          <cell r="B306" t="str">
            <v>3-07-06-00-00</v>
          </cell>
          <cell r="C306" t="str">
            <v>PRODUCTOS AISLANTES</v>
          </cell>
        </row>
        <row r="307">
          <cell r="B307" t="str">
            <v>3-07-09-00-00</v>
          </cell>
          <cell r="C307" t="str">
            <v>OTROS PRODUCTOS DE MINERALES NO METALICOS</v>
          </cell>
        </row>
        <row r="308">
          <cell r="B308" t="str">
            <v>3-08-00-00-00</v>
          </cell>
          <cell r="C308" t="str">
            <v>MINERALES VARIOS</v>
          </cell>
        </row>
        <row r="309">
          <cell r="B309" t="str">
            <v>3-08-01-00-00</v>
          </cell>
          <cell r="C309" t="str">
            <v>MINERALES METALIFEROS</v>
          </cell>
        </row>
        <row r="310">
          <cell r="B310" t="str">
            <v>3-08-02-00-00</v>
          </cell>
          <cell r="C310" t="str">
            <v>PETROLEO CRUDO</v>
          </cell>
        </row>
        <row r="311">
          <cell r="B311" t="str">
            <v>3-08-03-00-00</v>
          </cell>
          <cell r="C311" t="str">
            <v>CARBON MINERAL</v>
          </cell>
        </row>
        <row r="312">
          <cell r="B312" t="str">
            <v>3-08-04-00-00</v>
          </cell>
          <cell r="C312" t="str">
            <v>PIEDRA ARCILLA Y ARENA</v>
          </cell>
        </row>
        <row r="313">
          <cell r="B313" t="str">
            <v>3-08-05-00-00</v>
          </cell>
          <cell r="C313" t="str">
            <v>OTROS MINERALES.</v>
          </cell>
        </row>
        <row r="314">
          <cell r="B314" t="str">
            <v>3-08-09-00-00</v>
          </cell>
          <cell r="C314" t="str">
            <v>DIVERSOS MINERALES NO METALICOS</v>
          </cell>
        </row>
        <row r="315">
          <cell r="B315" t="str">
            <v>3-09-00-00-00</v>
          </cell>
          <cell r="C315" t="str">
            <v>OTROS MATERIALES Y SUMINISTROS (39000-00)</v>
          </cell>
        </row>
        <row r="316">
          <cell r="B316" t="str">
            <v>3-09-01-00-00</v>
          </cell>
          <cell r="C316" t="str">
            <v>ELEMENTOS DE LIMPIEZA</v>
          </cell>
        </row>
        <row r="317">
          <cell r="B317" t="str">
            <v>3-09-02-00-00</v>
          </cell>
          <cell r="C317" t="str">
            <v>UTILES DE ESCRITORIO, OFICINA Y ENZE¥ANZA</v>
          </cell>
        </row>
        <row r="318">
          <cell r="B318" t="str">
            <v>3-09-02-01-00</v>
          </cell>
          <cell r="C318" t="str">
            <v>UTILES DE ESCRITORIO, OFICINA Y ENSE¥ANZA</v>
          </cell>
        </row>
        <row r="319">
          <cell r="B319" t="str">
            <v>3-09-02-02-00</v>
          </cell>
          <cell r="C319" t="str">
            <v>UTILES DE ESCRITORIO, OFICINA Y ENSE¥ANZA PROYECTO FORTALECIMIENTO ORG. ESTUDIAN</v>
          </cell>
        </row>
        <row r="320">
          <cell r="B320" t="str">
            <v>3-09-03-00-00</v>
          </cell>
          <cell r="C320" t="str">
            <v>UTILES Y MATERIALES ELECTRICOS</v>
          </cell>
        </row>
        <row r="321">
          <cell r="B321" t="str">
            <v>3-09-04-00-00</v>
          </cell>
          <cell r="C321" t="str">
            <v>UTENCILIOS DE COCINA Y COMEDOR</v>
          </cell>
        </row>
        <row r="322">
          <cell r="B322" t="str">
            <v>3-09-05-00-00</v>
          </cell>
          <cell r="C322" t="str">
            <v>INSTRUMENTOS MENORES MEDICO-QUIRURGICO Y LABORAT.</v>
          </cell>
        </row>
        <row r="323">
          <cell r="B323" t="str">
            <v>3-09-05-01-00</v>
          </cell>
          <cell r="C323" t="str">
            <v>INSTRUMENTOS MEDICOS QUIRURGICOS MENOR Y DE LABORATORIO</v>
          </cell>
        </row>
        <row r="324">
          <cell r="B324" t="str">
            <v>3-09-05-02-00</v>
          </cell>
          <cell r="C324" t="str">
            <v>UT. MENORES MEDICOS QUIRUR.(PLAN REFORMA))</v>
          </cell>
        </row>
        <row r="325">
          <cell r="B325" t="str">
            <v>3-09-06-00-00</v>
          </cell>
          <cell r="C325" t="str">
            <v>OTROS RESPUESTOS Y ACCESORIOS MENORES</v>
          </cell>
        </row>
        <row r="326">
          <cell r="B326" t="str">
            <v>3-09-08-00-00</v>
          </cell>
          <cell r="C326" t="str">
            <v>ARTICULOS PARA DEPORTES Y RECREATIVOS</v>
          </cell>
        </row>
        <row r="327">
          <cell r="B327" t="str">
            <v>3-09-10-00-00</v>
          </cell>
          <cell r="C327" t="str">
            <v>PRODUCTOS DE HOJALATA</v>
          </cell>
        </row>
        <row r="328">
          <cell r="B328" t="str">
            <v>3-09-11-00-00</v>
          </cell>
          <cell r="C328" t="str">
            <v>ACCESORIOS DE METAL</v>
          </cell>
        </row>
        <row r="329">
          <cell r="B329" t="str">
            <v>3-09-12-00-00</v>
          </cell>
          <cell r="C329" t="str">
            <v>ELEMENTOS DE FERRETERIA</v>
          </cell>
        </row>
        <row r="330">
          <cell r="B330" t="str">
            <v>3-01-00-00-00</v>
          </cell>
          <cell r="C330" t="str">
            <v>PRODUCTOS ALIMENTICIOS AGROPECUARIOS Y FORESTALES (31000-00)</v>
          </cell>
        </row>
        <row r="331">
          <cell r="B331" t="str">
            <v>3-01-04-00-00</v>
          </cell>
          <cell r="C331" t="str">
            <v>PRODUCTOS AGROFORESTALES (31400-01)</v>
          </cell>
        </row>
        <row r="332">
          <cell r="B332" t="str">
            <v>3-01-04-02-00</v>
          </cell>
          <cell r="C332" t="str">
            <v>PRODUCTOS FORESTALES (31420-00)</v>
          </cell>
        </row>
        <row r="333">
          <cell r="B333" t="str">
            <v>3-01-04-02-01</v>
          </cell>
          <cell r="C333" t="str">
            <v>PRODUCTOS FORESTALES</v>
          </cell>
        </row>
        <row r="334">
          <cell r="B334" t="str">
            <v>3-01-04-03-00</v>
          </cell>
          <cell r="C334" t="str">
            <v>OTROS PRODUCTOS ALIMENTICIOS AGROFORESTALES</v>
          </cell>
        </row>
        <row r="335">
          <cell r="B335" t="str">
            <v>3-01-05-00-00</v>
          </cell>
          <cell r="C335" t="str">
            <v>MADERA CORCHO Y SUS MANUFACTURAS</v>
          </cell>
        </row>
        <row r="336">
          <cell r="B336" t="str">
            <v>4-00-00-00-00</v>
          </cell>
          <cell r="C336" t="str">
            <v>BIENES CAPITALIZABLES (40000-00)</v>
          </cell>
        </row>
        <row r="337">
          <cell r="B337" t="str">
            <v>4-01-00-00-00</v>
          </cell>
          <cell r="C337" t="str">
            <v>BIENES PREEXISTENTES (41000-00)</v>
          </cell>
        </row>
        <row r="338">
          <cell r="B338" t="str">
            <v>4-01-01-00-00</v>
          </cell>
          <cell r="C338" t="str">
            <v>TIERRAS Y TERRENOS (41100-00)</v>
          </cell>
        </row>
        <row r="339">
          <cell r="B339" t="str">
            <v>4-01-02-00-00</v>
          </cell>
          <cell r="C339" t="str">
            <v>EDIFICIOS E INSTALACIONES (41210-00)</v>
          </cell>
        </row>
        <row r="340">
          <cell r="B340" t="str">
            <v>4-02-00-00-00</v>
          </cell>
          <cell r="C340" t="str">
            <v>MAQUINARIA Y EQUIPO (42000-00)</v>
          </cell>
        </row>
        <row r="341">
          <cell r="B341" t="str">
            <v>4-02-01-00-00</v>
          </cell>
          <cell r="C341" t="str">
            <v>EQUIPOS DE OFICINA Y MUEBLES (42140-00)</v>
          </cell>
        </row>
        <row r="342">
          <cell r="B342" t="str">
            <v>4-02-01-01-00</v>
          </cell>
          <cell r="C342" t="str">
            <v>MUEBLES VARIOS DE OFICINA</v>
          </cell>
        </row>
        <row r="343">
          <cell r="B343" t="str">
            <v>4-02-01-01-01</v>
          </cell>
          <cell r="C343" t="str">
            <v>MUEBLES VARIOS DE OFICINA</v>
          </cell>
        </row>
        <row r="344">
          <cell r="B344" t="str">
            <v>4-02-01-02-00</v>
          </cell>
          <cell r="C344" t="str">
            <v>EQUIPOS VARIOS DE OFICINA</v>
          </cell>
        </row>
        <row r="345">
          <cell r="B345" t="str">
            <v>4-02-01-02-01</v>
          </cell>
          <cell r="C345" t="str">
            <v>EQUIPOS VARIOS DE OFICINA</v>
          </cell>
        </row>
        <row r="346">
          <cell r="B346" t="str">
            <v>4-02-01-02-02</v>
          </cell>
          <cell r="C346" t="str">
            <v>EQUPOS DE OFICINA (RELOJES DIGITALES)</v>
          </cell>
        </row>
        <row r="347">
          <cell r="B347" t="str">
            <v>4-02-01-02-03</v>
          </cell>
          <cell r="C347" t="str">
            <v>EQUIPOS VARIOS DE OFICINA PROYECTO FORTALECIMIENTO ORG. ESTUDIANTILES</v>
          </cell>
        </row>
        <row r="348">
          <cell r="B348" t="str">
            <v>4-02-01-04-00</v>
          </cell>
          <cell r="C348" t="str">
            <v>ELECTRODOMESTICOS</v>
          </cell>
        </row>
        <row r="349">
          <cell r="B349" t="str">
            <v>4-02-01-10-00</v>
          </cell>
          <cell r="C349" t="str">
            <v>OTROS</v>
          </cell>
        </row>
        <row r="350">
          <cell r="B350" t="str">
            <v>4-02-02-00-00</v>
          </cell>
          <cell r="C350" t="str">
            <v>MAQUINARIA Y EQUIPO DE PRODUCCION</v>
          </cell>
        </row>
        <row r="351">
          <cell r="B351" t="str">
            <v>4-02-03-00-00</v>
          </cell>
          <cell r="C351" t="str">
            <v>EQUIPO DE TRANSPORTE TRACCION Y ELEVACION</v>
          </cell>
        </row>
        <row r="352">
          <cell r="B352" t="str">
            <v>4-02-03-01-00</v>
          </cell>
          <cell r="C352" t="str">
            <v>EQUIPO DE TRANSPORTE TRACCION Y ELEVACION</v>
          </cell>
        </row>
        <row r="353">
          <cell r="B353" t="str">
            <v>4-02-03-02-00</v>
          </cell>
          <cell r="C353" t="str">
            <v>EQUIPO DE TRANSPORTE TRACCION Y ELEVACION PROY. EDUC. SUPERIOR</v>
          </cell>
        </row>
        <row r="354">
          <cell r="B354" t="str">
            <v>4-02-04-00-00</v>
          </cell>
          <cell r="C354" t="str">
            <v>EQUIPO MEDICO Y LABORATORIO</v>
          </cell>
        </row>
        <row r="355">
          <cell r="B355" t="str">
            <v>4-02-05-00-00</v>
          </cell>
          <cell r="C355" t="str">
            <v>EQUIPO DE COMUNICACIàN Y SE¥ALAMIENTO</v>
          </cell>
        </row>
        <row r="356">
          <cell r="B356" t="str">
            <v>4-02-05-01-00</v>
          </cell>
          <cell r="C356" t="str">
            <v>EQUIPO DE COMUNICACIàN Y SE¥ALAMIENTO</v>
          </cell>
        </row>
        <row r="357">
          <cell r="B357" t="str">
            <v>4-02-05-02-00</v>
          </cell>
          <cell r="C357" t="str">
            <v>EQUIPO DE COMUNICACIàN Y SE¥ALAMIENTO PROY. EDUC. SUPERIOR</v>
          </cell>
        </row>
        <row r="358">
          <cell r="B358" t="str">
            <v>4-02-05-03-00</v>
          </cell>
          <cell r="C358" t="str">
            <v>EQUIPO DE COMUNICACIàN Y SE¥ALAMIENTO PROYECTO VINCULACION UNAH SOCIEDAD</v>
          </cell>
        </row>
        <row r="359">
          <cell r="B359" t="str">
            <v>4-02-05-04-00</v>
          </cell>
          <cell r="C359" t="str">
            <v>EQUIPO DE COMUNICACIàN Y SE¥ALAMIENTO PROYECTO FORTALECIMIENTO ORG. ESTUDIANTILE</v>
          </cell>
        </row>
        <row r="360">
          <cell r="B360" t="str">
            <v>4-02-06-00-00</v>
          </cell>
          <cell r="C360" t="str">
            <v>EQUIPOS PARA COMPUTACION</v>
          </cell>
        </row>
        <row r="361">
          <cell r="B361" t="str">
            <v>4-02-06-01-00</v>
          </cell>
          <cell r="C361" t="str">
            <v>EQUIPO DE COMPUTACION</v>
          </cell>
        </row>
        <row r="362">
          <cell r="B362" t="str">
            <v>4-02-06-02-00</v>
          </cell>
          <cell r="C362" t="str">
            <v>EQUIPO DE COMPUTACIàN PROY. EDUCACION SUPERIOR</v>
          </cell>
        </row>
        <row r="363">
          <cell r="B363" t="str">
            <v>4-02-06-03-00</v>
          </cell>
          <cell r="C363" t="str">
            <v>EQUIPO PARA COMPUTACION PROYECTO VINCULACION UNAH SOCIEDAD</v>
          </cell>
        </row>
        <row r="364">
          <cell r="B364" t="str">
            <v>4-02-06-04-00</v>
          </cell>
          <cell r="C364" t="str">
            <v>EQUIPO DE COMPUTACIàN PROYECTO FORTALECIMIENTO ORG. ESTUDIANTILES</v>
          </cell>
        </row>
        <row r="365">
          <cell r="B365" t="str">
            <v>4-02-07-00-00</v>
          </cell>
          <cell r="C365" t="str">
            <v>MUEBLES Y EQUIPO EDUCACIONALES</v>
          </cell>
        </row>
        <row r="366">
          <cell r="B366" t="str">
            <v>4-02-07-01-00</v>
          </cell>
          <cell r="C366" t="str">
            <v>MUEBLES Y EQUIPO EDUCACIONAL</v>
          </cell>
        </row>
        <row r="367">
          <cell r="B367" t="str">
            <v>4-02-07-02-00</v>
          </cell>
          <cell r="C367" t="str">
            <v>EQUIPO EDUCACIONAL Y RECREATIVO</v>
          </cell>
        </row>
        <row r="368">
          <cell r="B368" t="str">
            <v>4-02-07-03-00</v>
          </cell>
          <cell r="C368" t="str">
            <v>EQUIPO RECREATIVOS Y DEPORTIVOS</v>
          </cell>
        </row>
        <row r="369">
          <cell r="B369" t="str">
            <v>4-02-08-00-00</v>
          </cell>
          <cell r="C369" t="str">
            <v>HERRAMIENTAS Y REPUESTOS MAYORES</v>
          </cell>
        </row>
        <row r="370">
          <cell r="B370" t="str">
            <v>4-03-00-00-00</v>
          </cell>
          <cell r="C370" t="str">
            <v>LIBROS,REVISTAS</v>
          </cell>
        </row>
        <row r="371">
          <cell r="B371" t="str">
            <v>4-03-01-00-00</v>
          </cell>
          <cell r="C371" t="str">
            <v>LIBROS, REVISTAS Y OTROS ELEMENTOS COLECCIONABLES</v>
          </cell>
        </row>
        <row r="372">
          <cell r="B372" t="str">
            <v>4-03-02-00-00</v>
          </cell>
          <cell r="C372" t="str">
            <v>DISCOS Y OTRAS UNIDADES DE SONIDO</v>
          </cell>
        </row>
        <row r="373">
          <cell r="B373" t="str">
            <v>4-03-03-00-00</v>
          </cell>
          <cell r="C373" t="str">
            <v>PELICULAS Y OTRAS UNIDADES DE IMAGEN Y SONIDO</v>
          </cell>
        </row>
        <row r="374">
          <cell r="B374" t="str">
            <v>4-03-04-00-00</v>
          </cell>
          <cell r="C374" t="str">
            <v>OBRAS DE ARTE PLASTICA</v>
          </cell>
        </row>
        <row r="375">
          <cell r="B375" t="str">
            <v>4-03-05-00-00</v>
          </cell>
          <cell r="C375" t="str">
            <v>OTROS ELEMENTOS COLECCIONABLES</v>
          </cell>
        </row>
        <row r="376">
          <cell r="B376" t="str">
            <v>4-03-09-00-00</v>
          </cell>
          <cell r="C376" t="str">
            <v>OTROS ELEMENTOS COLECCIONABLES</v>
          </cell>
        </row>
        <row r="377">
          <cell r="B377" t="str">
            <v>4-04-00-00-00</v>
          </cell>
          <cell r="C377" t="str">
            <v>SEMOVIENTES</v>
          </cell>
        </row>
        <row r="378">
          <cell r="B378" t="str">
            <v>4-05-00-00-00</v>
          </cell>
          <cell r="C378" t="str">
            <v>ACTIVOS INTANGIBLES (45000-00)</v>
          </cell>
        </row>
        <row r="379">
          <cell r="B379" t="str">
            <v>4-05-01-00-00</v>
          </cell>
          <cell r="C379" t="str">
            <v>APLICACIONES INFORMATICAS (45100-00)</v>
          </cell>
        </row>
        <row r="380">
          <cell r="B380" t="str">
            <v>4-05-01-01-00</v>
          </cell>
          <cell r="C380" t="str">
            <v>APLICACIONES INFORMATICAS</v>
          </cell>
        </row>
        <row r="381">
          <cell r="B381" t="str">
            <v>4-05-01-02-00</v>
          </cell>
          <cell r="C381" t="str">
            <v>APLICACIONES INFORMATICAS PROYECTO VINCULACION UNAH SOCIEDAD</v>
          </cell>
        </row>
        <row r="382">
          <cell r="B382" t="str">
            <v>4-06-00-00-00</v>
          </cell>
          <cell r="C382" t="str">
            <v>EQUIPO MILITAR Y DE SEGURIDAD</v>
          </cell>
        </row>
        <row r="383">
          <cell r="B383" t="str">
            <v>4-06-01-00-00</v>
          </cell>
          <cell r="C383" t="str">
            <v>EQUIPO MILITAR Y DE SEGURIDAD</v>
          </cell>
        </row>
        <row r="384">
          <cell r="B384" t="str">
            <v>4-07-00-00-00</v>
          </cell>
          <cell r="C384" t="str">
            <v>CONSTRUCCIONES (47000-00)</v>
          </cell>
        </row>
        <row r="385">
          <cell r="B385" t="str">
            <v>4-07-01-00-00</v>
          </cell>
          <cell r="C385" t="str">
            <v>CONSTRUCCIONES ADICIONES Y MEJORA DE EDIF (47100-00)</v>
          </cell>
        </row>
        <row r="386">
          <cell r="B386" t="str">
            <v>4-07-01-01-00</v>
          </cell>
          <cell r="C386" t="str">
            <v>CONSTRUCCIONES Y MEJORAS DE BIENES NACIONALES EN DOMINIO PRIVADO</v>
          </cell>
        </row>
        <row r="387">
          <cell r="B387" t="str">
            <v>4-07-02-00-00</v>
          </cell>
          <cell r="C387" t="str">
            <v>CONSTRUCCIONES Y MEJORAS DE BIENES NACIONALES EN DOMINIO PUBLICO (NUEVA)</v>
          </cell>
        </row>
        <row r="388">
          <cell r="B388" t="str">
            <v>4-07-02-01-00</v>
          </cell>
          <cell r="C388" t="str">
            <v>CONSTRUCCIONES Y MEJORAS DE BIENES EN DOMINIO PUBLICO</v>
          </cell>
        </row>
        <row r="389">
          <cell r="B389" t="str">
            <v>4-07-02-02-00</v>
          </cell>
          <cell r="C389" t="str">
            <v>SUPERVISION DE CONSTRUCCIONES Y MEJORAS EN BIENES EN DOMINIO PUBLICO</v>
          </cell>
        </row>
        <row r="390">
          <cell r="B390" t="str">
            <v>4-07-03-00-00</v>
          </cell>
          <cell r="C390" t="str">
            <v>CONSOLIDACION Y MEJORAS EN BIENES CULTURALES (NUEVA)</v>
          </cell>
        </row>
        <row r="391">
          <cell r="B391" t="str">
            <v>4-07-03-01-00</v>
          </cell>
          <cell r="C391" t="str">
            <v>CONSOLIDACION Y MEJORAS EN BIENES CULTURALES</v>
          </cell>
        </row>
        <row r="392">
          <cell r="B392" t="str">
            <v>4-07-03-02-00</v>
          </cell>
          <cell r="C392" t="str">
            <v>SUPERVISION DE CONSOLIDACION Y MEJORAS EN BIENES CULTURALES</v>
          </cell>
        </row>
        <row r="393">
          <cell r="B393" t="str">
            <v>4-01-00-00-00</v>
          </cell>
          <cell r="C393" t="str">
            <v>BIENES PREEXISTENTES (41000-00)</v>
          </cell>
        </row>
        <row r="394">
          <cell r="B394" t="str">
            <v>4-01-01-00-00</v>
          </cell>
          <cell r="C394" t="str">
            <v>TIERRAS Y TERRENOS (41100-00)</v>
          </cell>
        </row>
        <row r="395">
          <cell r="B395" t="str">
            <v>4-01-01-01-00</v>
          </cell>
          <cell r="C395" t="str">
            <v>PARA CONSTRUCCION DE BIENES EN DOMINIO PRIVADO (41110-00)</v>
          </cell>
        </row>
        <row r="396">
          <cell r="B396" t="str">
            <v>4-01-01-01-01</v>
          </cell>
          <cell r="C396" t="str">
            <v>PARA CONSTRUCCION DE BIENES EN DOMINIO PRIVADO</v>
          </cell>
        </row>
        <row r="397">
          <cell r="B397" t="str">
            <v>4-01-01-01-02</v>
          </cell>
          <cell r="C397" t="str">
            <v>CONSTR.DE MEJ. DOM.EDIFICIO AULAS No.5 v.s.</v>
          </cell>
        </row>
        <row r="398">
          <cell r="B398" t="str">
            <v>4-01-01-01-03</v>
          </cell>
          <cell r="C398" t="str">
            <v>CONSTR.DE MEJ.DOM LABOR. DE INGENIERIA V.S.</v>
          </cell>
        </row>
        <row r="399">
          <cell r="B399" t="str">
            <v>4-01-01-01-04</v>
          </cell>
          <cell r="C399" t="str">
            <v>CONSTR.DE MEJ.DOM SALA DE JUICIO V.S.</v>
          </cell>
        </row>
        <row r="400">
          <cell r="B400" t="str">
            <v>4-01-01-02-00</v>
          </cell>
          <cell r="C400" t="str">
            <v>PARA CONSTRUCCION DE BIENES DE DOMINIO PUBLICOS (41120-00)</v>
          </cell>
        </row>
        <row r="401">
          <cell r="B401" t="str">
            <v>4-01-01-02-01</v>
          </cell>
          <cell r="C401" t="str">
            <v>CONSTRUCCION DE BIENES DE DOMINIO PUBLICO</v>
          </cell>
        </row>
        <row r="402">
          <cell r="B402" t="str">
            <v>4-01-01-03-00</v>
          </cell>
          <cell r="C402" t="str">
            <v>TIERRA PREDIOS Y SOLARES (41130-00)</v>
          </cell>
        </row>
        <row r="403">
          <cell r="B403" t="str">
            <v>4-01-01-03-01</v>
          </cell>
          <cell r="C403" t="str">
            <v>TIERRA PREDIOS Y SOLARES (COMPRA DE TERRENO EN CRUNO)</v>
          </cell>
        </row>
        <row r="404">
          <cell r="B404" t="str">
            <v>4-01-02-00-00</v>
          </cell>
          <cell r="C404" t="str">
            <v>EDIFICIOS E INSTALACIONES (41210-00)</v>
          </cell>
        </row>
        <row r="405">
          <cell r="B405" t="str">
            <v>4-01-02-01-00</v>
          </cell>
          <cell r="C405" t="str">
            <v>EDIFICIOS Y LOCALES</v>
          </cell>
        </row>
        <row r="406">
          <cell r="B406" t="str">
            <v>4-01-02-04-00</v>
          </cell>
          <cell r="C406" t="str">
            <v>INSTALACIONES VARIAS (41240-00)</v>
          </cell>
        </row>
        <row r="407">
          <cell r="B407" t="str">
            <v>4-01-02-00-00</v>
          </cell>
          <cell r="C407" t="str">
            <v>EDIFICIOS E INSTALACIONES (41210-00)</v>
          </cell>
        </row>
        <row r="408">
          <cell r="B408" t="str">
            <v>4-01-02-04-00</v>
          </cell>
          <cell r="C408" t="str">
            <v>INSTALACIONES VARIAS (41240-00)</v>
          </cell>
        </row>
        <row r="409">
          <cell r="B409" t="str">
            <v>4-01-02-04-01</v>
          </cell>
          <cell r="C409" t="str">
            <v>INSTALACIONES VARIAS</v>
          </cell>
        </row>
        <row r="410">
          <cell r="B410" t="str">
            <v>4-01-02-04-02</v>
          </cell>
          <cell r="C410" t="str">
            <v>INSTALACIONES VARIAS EDIFICIO DE QUIMICA Y FARMACIA</v>
          </cell>
        </row>
        <row r="411">
          <cell r="B411" t="str">
            <v>4-01-02-04-03</v>
          </cell>
          <cell r="C411" t="str">
            <v>INSTALACIONES VARIAS AULAS NO. 6 (41240-05)</v>
          </cell>
        </row>
        <row r="412">
          <cell r="B412" t="str">
            <v>5-00-00-00-00</v>
          </cell>
          <cell r="C412" t="str">
            <v>TRANSFERENCIAS (50000-00)</v>
          </cell>
        </row>
        <row r="413">
          <cell r="B413" t="str">
            <v>5-01-00-00-00</v>
          </cell>
          <cell r="C413" t="str">
            <v>TRANSFERENCIAS CORRIENTES AL SECTOR PRIVADO (51000-00)</v>
          </cell>
        </row>
        <row r="414">
          <cell r="B414" t="str">
            <v>5-01-01-00-00</v>
          </cell>
          <cell r="C414" t="str">
            <v>PRESTACIONES DE LA SEGURIDAD SOCIAL (NUEVA)</v>
          </cell>
        </row>
        <row r="415">
          <cell r="B415" t="str">
            <v>5-01-01-01-00</v>
          </cell>
          <cell r="C415" t="str">
            <v>JUBILACIONES Y RETIROS</v>
          </cell>
        </row>
        <row r="416">
          <cell r="B416" t="str">
            <v>5-01-01-02-00</v>
          </cell>
          <cell r="C416" t="str">
            <v>PENSIONES</v>
          </cell>
        </row>
        <row r="417">
          <cell r="B417" t="str">
            <v>5-01-02-00-00</v>
          </cell>
          <cell r="C417" t="str">
            <v>PRESTACIONES DE ASISTENCIA SOCIAL (51200-00)</v>
          </cell>
        </row>
        <row r="418">
          <cell r="B418" t="str">
            <v>5-01-03-00-00</v>
          </cell>
          <cell r="C418" t="str">
            <v>DONACIONES A INSTITUCIONES PRIVADAS SIN FINES DE LUCRO (51300-00)</v>
          </cell>
        </row>
        <row r="419">
          <cell r="B419" t="str">
            <v>5-01-03-01-00</v>
          </cell>
          <cell r="C419" t="str">
            <v>DONACIONES IHADFA</v>
          </cell>
        </row>
        <row r="420">
          <cell r="B420" t="str">
            <v>5-01-03-02-00</v>
          </cell>
          <cell r="C420" t="str">
            <v>ASIG.EQUIPO DE FUTBALL CURNO (LIGA LUCAS MENDEZ)</v>
          </cell>
        </row>
        <row r="421">
          <cell r="B421" t="str">
            <v>5-01-03-03-00</v>
          </cell>
          <cell r="C421" t="str">
            <v>ASIG.EQUIPO DE FUTBALL LIGA DIONICIO HERRERA</v>
          </cell>
        </row>
        <row r="422">
          <cell r="B422" t="str">
            <v>5-01-03-04-00</v>
          </cell>
          <cell r="C422" t="str">
            <v>DONACIONES INJUVEN</v>
          </cell>
        </row>
        <row r="423">
          <cell r="B423" t="str">
            <v>5-01-04-00-00</v>
          </cell>
          <cell r="C423" t="str">
            <v>SUBSIDIOS A EMPRESAS PRIVADAS</v>
          </cell>
        </row>
        <row r="424">
          <cell r="B424" t="str">
            <v>5-02-00-00-00</v>
          </cell>
          <cell r="C424" t="str">
            <v>TRANSFERENCIAS CORRIENTES UNIDADES DEL SECTOR PUBLICO (NUEVA)</v>
          </cell>
        </row>
        <row r="425">
          <cell r="B425" t="str">
            <v>5-02-01-00-00</v>
          </cell>
          <cell r="C425" t="str">
            <v>DONACIONES A UNIDADES DEL GOBIERNO CENTRAL (NUEVA)</v>
          </cell>
        </row>
        <row r="426">
          <cell r="B426" t="str">
            <v>5-02-01-01-00</v>
          </cell>
          <cell r="C426" t="str">
            <v>DONACIONES A INSTITUCIONES DE LA ADMINISTRACION CENTRAL</v>
          </cell>
        </row>
        <row r="427">
          <cell r="B427" t="str">
            <v>5-02-01-02-00</v>
          </cell>
          <cell r="C427" t="str">
            <v>DONACIONES A INSTITUCIONES DESCENTRALIZADAS</v>
          </cell>
        </row>
        <row r="428">
          <cell r="B428" t="str">
            <v>5-02-01-03-00</v>
          </cell>
          <cell r="C428" t="str">
            <v>DONACIONES A INSTITUCIONES DE LA SEGURIDAD SOCIAL</v>
          </cell>
        </row>
        <row r="429">
          <cell r="B429" t="str">
            <v>5-02-02-00-00</v>
          </cell>
          <cell r="C429" t="str">
            <v>DONACIONES A GOBIERNOS LOCALES</v>
          </cell>
        </row>
        <row r="430">
          <cell r="B430" t="str">
            <v>5-02-03-00-00</v>
          </cell>
          <cell r="C430" t="str">
            <v>DONACIONES A OTRAS INSTITUCIONES PUBLICAS FINANCIERAS NO EMPRESARIALES</v>
          </cell>
        </row>
        <row r="431">
          <cell r="B431" t="str">
            <v>5-02-04-00-00</v>
          </cell>
          <cell r="C431" t="str">
            <v>SUBSIDIOS A EMPRESAS PUBLICAS</v>
          </cell>
        </row>
        <row r="432">
          <cell r="B432" t="str">
            <v>5-03-00-00-00</v>
          </cell>
          <cell r="C432" t="str">
            <v>TRANSFERENCIAS CORRIENTES SECTOR EXTERNO (53000-00)</v>
          </cell>
        </row>
        <row r="433">
          <cell r="B433" t="str">
            <v>5-03-01-00-00</v>
          </cell>
          <cell r="C433" t="str">
            <v>DONACIONES A GOBIERNOS EXTRANJEROS</v>
          </cell>
        </row>
        <row r="434">
          <cell r="B434" t="str">
            <v>5-03-02-00-00</v>
          </cell>
          <cell r="C434" t="str">
            <v>TRANSFERENCIAS CORR. SECTOR EXTERNO (53200-00)</v>
          </cell>
        </row>
        <row r="435">
          <cell r="B435" t="str">
            <v>5-04-00-00-00</v>
          </cell>
          <cell r="C435" t="str">
            <v>TRANSFERENCIAS DE CAPITAL AL SECTOR PRIVADO (NUEVA)</v>
          </cell>
        </row>
        <row r="436">
          <cell r="B436" t="str">
            <v>5-04-01-00-00</v>
          </cell>
          <cell r="C436" t="str">
            <v>PRESTACIONES DE ASISTENCIA SOCIAL (NUEVA)</v>
          </cell>
        </row>
        <row r="437">
          <cell r="B437" t="str">
            <v>5-04-01-01-00</v>
          </cell>
          <cell r="C437" t="str">
            <v>AYUDA SOCIAL A PERSONAS</v>
          </cell>
        </row>
        <row r="438">
          <cell r="B438" t="str">
            <v>5-04-02-00-00</v>
          </cell>
          <cell r="C438" t="str">
            <v>DONACIONES A ASOCIACIONES CIVILES SIN FINES DE LUCRO</v>
          </cell>
        </row>
        <row r="439">
          <cell r="B439" t="str">
            <v>5-05-00-00-00</v>
          </cell>
          <cell r="C439" t="str">
            <v>TRANSFERENCIAS DE CAPITAL A UNIDADES DEL SECTOR PUBLICO (NUEVA)</v>
          </cell>
        </row>
        <row r="440">
          <cell r="B440" t="str">
            <v>5-05-01-00-00</v>
          </cell>
          <cell r="C440" t="str">
            <v>DONACIONES A UNIDADES DEL GOBIERNO CENTRAL (NUEVA)</v>
          </cell>
        </row>
        <row r="441">
          <cell r="B441" t="str">
            <v>5-05-01-01-00</v>
          </cell>
          <cell r="C441" t="str">
            <v>DONACIONES A INSTITUCIONES DE LA ADMINISTRACION CENTRAL</v>
          </cell>
        </row>
        <row r="442">
          <cell r="B442" t="str">
            <v>5-05-01-02-00</v>
          </cell>
          <cell r="C442" t="str">
            <v>DONACIONES A INSTITUCIONES DESCENTRALIZADAS</v>
          </cell>
        </row>
        <row r="443">
          <cell r="B443" t="str">
            <v>5-05-02-00-00</v>
          </cell>
          <cell r="C443" t="str">
            <v>DONACIONES A GOBIERNOS LOCALES</v>
          </cell>
        </row>
        <row r="444">
          <cell r="B444" t="str">
            <v>5-05-03-00-00</v>
          </cell>
          <cell r="C444" t="str">
            <v>DONACIONES A OTRAS INSTITUCIONES PUBLICAS FINANCIERAS</v>
          </cell>
        </row>
        <row r="445">
          <cell r="B445" t="str">
            <v>5-05-04-00-00</v>
          </cell>
          <cell r="C445" t="str">
            <v>SUBSIDIOS A EMPRESAS PUBLICAS</v>
          </cell>
        </row>
        <row r="446">
          <cell r="B446" t="str">
            <v>5-06-00-00-00</v>
          </cell>
          <cell r="C446" t="str">
            <v>TRANSFERENCIAS DE CAPITAL AL SECTOR EXTERNO</v>
          </cell>
        </row>
        <row r="447">
          <cell r="B447" t="str">
            <v>5-06-01-00-00</v>
          </cell>
          <cell r="C447" t="str">
            <v>DONACIONES A GOBIERNOS EXTRANJEROS</v>
          </cell>
        </row>
        <row r="448">
          <cell r="B448" t="str">
            <v>5-06-02-00-00</v>
          </cell>
          <cell r="C448" t="str">
            <v>DONACIONES A ORGANISMOS INTERNACIONALES</v>
          </cell>
        </row>
        <row r="449">
          <cell r="B449" t="str">
            <v>5-01-00-00-00</v>
          </cell>
          <cell r="C449" t="str">
            <v>TRANSFERENCIAS CORRIENTES AL SECTOR PRIVADO (51000-00)</v>
          </cell>
        </row>
        <row r="450">
          <cell r="B450" t="str">
            <v>5-01-02-00-00</v>
          </cell>
          <cell r="C450" t="str">
            <v>PRESTACIONES DE ASISTENCIA SOCIAL (51200-00)</v>
          </cell>
        </row>
        <row r="451">
          <cell r="B451" t="str">
            <v>5-01-02-01-00</v>
          </cell>
          <cell r="C451" t="str">
            <v>BECAS (51210-00)</v>
          </cell>
        </row>
        <row r="452">
          <cell r="B452" t="str">
            <v>5-01-02-01-01</v>
          </cell>
          <cell r="C452" t="str">
            <v>BECAS</v>
          </cell>
        </row>
        <row r="453">
          <cell r="B453" t="str">
            <v>5-01-02-01-02</v>
          </cell>
          <cell r="C453" t="str">
            <v>BECAS ESTUDIANTES DE PREGRADO (PLAN REFORMA)</v>
          </cell>
        </row>
        <row r="454">
          <cell r="B454" t="str">
            <v>5-01-02-01-03</v>
          </cell>
          <cell r="C454" t="str">
            <v>BECAS CONVENIO MINISTERIO SALUD -IHSS-UNAH</v>
          </cell>
        </row>
        <row r="455">
          <cell r="B455" t="str">
            <v>5-01-02-01-04</v>
          </cell>
          <cell r="C455" t="str">
            <v>BECAS DE ACTUALIZACION Y CAPACITACION DOCENTE</v>
          </cell>
        </row>
        <row r="456">
          <cell r="B456" t="str">
            <v>5-01-02-01-05</v>
          </cell>
          <cell r="C456" t="str">
            <v>BECAS EXCELENCIA ACADEMICA</v>
          </cell>
        </row>
        <row r="457">
          <cell r="B457" t="str">
            <v>5-01-02-01-06</v>
          </cell>
          <cell r="C457" t="str">
            <v>BECAS PARA HIJOS DE LOS TRABAJADORES</v>
          </cell>
        </row>
        <row r="458">
          <cell r="B458" t="str">
            <v>5-01-02-01-07</v>
          </cell>
          <cell r="C458" t="str">
            <v>BECAS POST GRADO ECONOMIA</v>
          </cell>
        </row>
        <row r="459">
          <cell r="B459" t="str">
            <v>5-01-02-01-08</v>
          </cell>
          <cell r="C459" t="str">
            <v>BECAS POST-GRADO DE TRABAJO SOCIAL</v>
          </cell>
        </row>
        <row r="460">
          <cell r="B460" t="str">
            <v>5-01-02-01-09</v>
          </cell>
          <cell r="C460" t="str">
            <v>BECAS PROFESIONALIZANTES DOCENTE (PLAN DE REFORMA)</v>
          </cell>
        </row>
        <row r="461">
          <cell r="B461" t="str">
            <v>5-01-02-01-10</v>
          </cell>
          <cell r="C461" t="str">
            <v>PRESTAMOS A ESTUDIANTES</v>
          </cell>
        </row>
        <row r="462">
          <cell r="B462" t="str">
            <v>5-01-02-01-11</v>
          </cell>
          <cell r="C462" t="str">
            <v>BECAS TALLERES EMPLEADOS A ESTUDIANTES</v>
          </cell>
        </row>
        <row r="463">
          <cell r="B463" t="str">
            <v>5-01-02-01-12</v>
          </cell>
          <cell r="C463" t="str">
            <v>BECAS EXTERNAS DE INVESTIGACION</v>
          </cell>
        </row>
        <row r="464">
          <cell r="B464" t="str">
            <v>5-01-02-01-13</v>
          </cell>
          <cell r="C464" t="str">
            <v>BECAS SUSTANTIVAS DE INVESTIGACIÓN</v>
          </cell>
        </row>
        <row r="465">
          <cell r="B465" t="str">
            <v>5-01-02-01-14</v>
          </cell>
          <cell r="C465" t="str">
            <v>BECAS DE INVEST, PARA ESTUD. DE PREGRADO</v>
          </cell>
        </row>
        <row r="466">
          <cell r="B466" t="str">
            <v>5-01-02-01-15</v>
          </cell>
          <cell r="C466" t="str">
            <v>BECAS DE INVEST. PARA DOC.DE POST-GRADO</v>
          </cell>
        </row>
        <row r="467">
          <cell r="B467" t="str">
            <v>5-01-02-01-16</v>
          </cell>
          <cell r="C467" t="str">
            <v>BECAS BÁSICAS DE INVESTIGACIÓN</v>
          </cell>
        </row>
        <row r="468">
          <cell r="B468" t="str">
            <v>5-01-02-01-17</v>
          </cell>
          <cell r="C468" t="str">
            <v>BECAS RELEVO GENERACIONAL</v>
          </cell>
        </row>
        <row r="469">
          <cell r="B469" t="str">
            <v>5-01-02-01-18</v>
          </cell>
          <cell r="C469" t="str">
            <v>BECAS DE EQUIDAD</v>
          </cell>
        </row>
        <row r="470">
          <cell r="B470" t="str">
            <v>5-01-02-01-19</v>
          </cell>
          <cell r="C470" t="str">
            <v>PREMIOS AL INVESTIGADOR</v>
          </cell>
        </row>
        <row r="471">
          <cell r="B471" t="str">
            <v>5-01-02-01-20</v>
          </cell>
          <cell r="C471" t="str">
            <v>BECAS DE INV. PARA ESTUDIANTES DE POSTGRADO</v>
          </cell>
        </row>
        <row r="472">
          <cell r="B472" t="str">
            <v>5-01-02-01-21</v>
          </cell>
          <cell r="C472" t="str">
            <v>Becas Especiales de Investigación</v>
          </cell>
        </row>
        <row r="473">
          <cell r="B473" t="str">
            <v>5-01-02-01-22</v>
          </cell>
          <cell r="C473" t="str">
            <v>Préstamos Educativos</v>
          </cell>
        </row>
        <row r="474">
          <cell r="B474" t="str">
            <v>5-01-02-02-00</v>
          </cell>
          <cell r="C474" t="str">
            <v>AYUDA SOCIALES A PERSONAS</v>
          </cell>
        </row>
        <row r="475">
          <cell r="B475" t="str">
            <v>5-01-02-02-01</v>
          </cell>
          <cell r="C475" t="str">
            <v>PREMIO INVESTIGADOR LARGA TRAYECTORIA</v>
          </cell>
        </row>
        <row r="476">
          <cell r="B476" t="str">
            <v>5-01-02-02-02</v>
          </cell>
          <cell r="C476" t="str">
            <v>PREMIOS AL INVESTIGADOR</v>
          </cell>
        </row>
        <row r="477">
          <cell r="B477" t="str">
            <v>5-01-02-02-03</v>
          </cell>
          <cell r="C477" t="str">
            <v>PREMIOS A ESTUDIANTES DE SECUNDARIA</v>
          </cell>
        </row>
        <row r="478">
          <cell r="B478" t="str">
            <v>5-01-02-02-04</v>
          </cell>
          <cell r="C478" t="str">
            <v>SUBSIDIOS CORO DE LA UNAH</v>
          </cell>
        </row>
        <row r="479">
          <cell r="B479" t="str">
            <v>5-01-02-02-05</v>
          </cell>
          <cell r="C479" t="str">
            <v>SUBSIDIOS ESCUELA RAMON AMAYA AMADOR</v>
          </cell>
        </row>
        <row r="480">
          <cell r="B480" t="str">
            <v>5-01-02-02-06</v>
          </cell>
          <cell r="C480" t="str">
            <v>SUBVENCION A EMPLEADOS</v>
          </cell>
        </row>
        <row r="481">
          <cell r="B481" t="str">
            <v>5-01-02-02-07</v>
          </cell>
          <cell r="C481" t="str">
            <v>SUBVENCION AL SINDICATO</v>
          </cell>
        </row>
        <row r="482">
          <cell r="B482" t="str">
            <v>5-01-02-02-08</v>
          </cell>
          <cell r="C482" t="str">
            <v>SUBVENCION DEPORTIVA</v>
          </cell>
        </row>
        <row r="483">
          <cell r="B483" t="str">
            <v>5-01-02-02-09</v>
          </cell>
          <cell r="C483" t="str">
            <v>GRATIFICACIONES A PARTICULARES</v>
          </cell>
        </row>
        <row r="484">
          <cell r="B484" t="str">
            <v>5-01-02-02-10</v>
          </cell>
          <cell r="C484" t="str">
            <v>GRATIFIC.PARTICULAR (PREMIOS ARTES)</v>
          </cell>
        </row>
        <row r="485">
          <cell r="B485" t="str">
            <v>5-01-02-02-11</v>
          </cell>
          <cell r="C485" t="str">
            <v>AYUDAS SOCIALES A PERSONAS</v>
          </cell>
        </row>
        <row r="486">
          <cell r="B486" t="str">
            <v>5-01-02-02-12</v>
          </cell>
          <cell r="C486" t="str">
            <v>GRATIFICACIOENS A PARTIC.(PREMIOS AL FESTIVAL</v>
          </cell>
        </row>
        <row r="487">
          <cell r="B487" t="str">
            <v>5-01-02-02-13</v>
          </cell>
          <cell r="C487" t="str">
            <v>PREMIO IDEAS SOBRE TECNOLOGIAS E INNOVACION</v>
          </cell>
        </row>
        <row r="488">
          <cell r="B488" t="str">
            <v>5-01-02-02-14</v>
          </cell>
          <cell r="C488" t="str">
            <v>Premio Ciencia y Tecnología</v>
          </cell>
        </row>
        <row r="489">
          <cell r="B489" t="str">
            <v>5-01-02-02-15</v>
          </cell>
          <cell r="C489" t="str">
            <v>Premio Mejoramiento y Calidad de Vida</v>
          </cell>
        </row>
        <row r="490">
          <cell r="B490" t="str">
            <v>5-01-02-02-16</v>
          </cell>
          <cell r="C490" t="str">
            <v>Larga Trayectoria</v>
          </cell>
        </row>
        <row r="491">
          <cell r="B491" t="str">
            <v>5-01-02-02-17</v>
          </cell>
          <cell r="C491" t="str">
            <v>Investigador en Consolidación</v>
          </cell>
        </row>
        <row r="492">
          <cell r="B492" t="str">
            <v>5-01-02-02-18</v>
          </cell>
          <cell r="C492" t="str">
            <v>Investigador en Formación Profesor</v>
          </cell>
        </row>
        <row r="493">
          <cell r="B493" t="str">
            <v>5-01-02-02-19</v>
          </cell>
          <cell r="C493" t="str">
            <v>Investigador en Formación Estudiante</v>
          </cell>
        </row>
        <row r="494">
          <cell r="B494" t="str">
            <v>5-01-02-02-20</v>
          </cell>
          <cell r="C494" t="str">
            <v>Profesor Investigador</v>
          </cell>
        </row>
        <row r="495">
          <cell r="B495" t="str">
            <v>5-01-02-02-21</v>
          </cell>
          <cell r="C495" t="str">
            <v>Estudiante Investigador</v>
          </cell>
        </row>
        <row r="496">
          <cell r="B496" t="str">
            <v>5-01-02-02-22</v>
          </cell>
          <cell r="C496" t="str">
            <v>Premio Ensayo Sobre Investigación, Transferencia Tecnológica</v>
          </cell>
        </row>
        <row r="497">
          <cell r="B497" t="str">
            <v>5-01-02-02-23</v>
          </cell>
          <cell r="C497" t="str">
            <v>Premio a la Innovación en la Gestión de la Investigación.</v>
          </cell>
        </row>
        <row r="498">
          <cell r="B498" t="str">
            <v>5-01-02-02-24</v>
          </cell>
          <cell r="C498" t="str">
            <v>AYUDA SOCIALES A PERSONAS (MAESTRIA FIL. Y LETRAS)</v>
          </cell>
        </row>
        <row r="499">
          <cell r="B499" t="str">
            <v>5-01-02-02-25</v>
          </cell>
          <cell r="C499" t="str">
            <v>AYUDA SOCIALES A PERSONAS (MAESTRIA CIEN. POL. Y CINE)</v>
          </cell>
        </row>
        <row r="500">
          <cell r="B500" t="str">
            <v>5-01-02-03-00</v>
          </cell>
          <cell r="C500" t="str">
            <v>PRESTAMO A ESTUDIANTES</v>
          </cell>
        </row>
        <row r="501">
          <cell r="B501" t="str">
            <v>5-03-00-00-00</v>
          </cell>
          <cell r="C501" t="str">
            <v>TRANSFERENCIAS CORRIENTES SECTOR EXTERNO (53000-00)</v>
          </cell>
        </row>
        <row r="502">
          <cell r="B502" t="str">
            <v>5-03-02-00-00</v>
          </cell>
          <cell r="C502" t="str">
            <v>TRANSFERENCIAS CORR. SECTOR EXTERNO (53200-00)</v>
          </cell>
        </row>
        <row r="503">
          <cell r="B503" t="str">
            <v>5-03-02-01-00</v>
          </cell>
          <cell r="C503" t="str">
            <v>DONACIONES A ORG. INTERNAC. CUOTAS ORDINARIAS (53210-00)</v>
          </cell>
        </row>
        <row r="504">
          <cell r="B504" t="str">
            <v>5-03-02-01-01</v>
          </cell>
          <cell r="C504" t="str">
            <v>UNION DE UNIVERSIDADES DE LA UDUAL</v>
          </cell>
        </row>
        <row r="505">
          <cell r="B505" t="str">
            <v>5-03-02-01-02</v>
          </cell>
          <cell r="C505" t="str">
            <v>CONS. UNAH INTER-AMERICANA DES. ECONOMICO SOC.</v>
          </cell>
        </row>
        <row r="506">
          <cell r="B506" t="str">
            <v>5-03-02-01-03</v>
          </cell>
          <cell r="C506" t="str">
            <v>MEMBRESIA ASOC. PANAM. DE CREDITO EDUC.</v>
          </cell>
        </row>
        <row r="507">
          <cell r="B507" t="str">
            <v>5-03-02-01-04</v>
          </cell>
          <cell r="C507" t="str">
            <v>SECRETARIA GENERAL CSUCA</v>
          </cell>
        </row>
        <row r="508">
          <cell r="B508" t="str">
            <v>5-03-02-01-05</v>
          </cell>
          <cell r="C508" t="str">
            <v>ANCIAMIENTO GASTOS CORRIENTES (FLACSO)</v>
          </cell>
        </row>
        <row r="509">
          <cell r="B509" t="str">
            <v>5-03-02-01-06</v>
          </cell>
          <cell r="C509" t="str">
            <v>CONT. PARA ORG. DE LA CEDE C.A. DE ACREDIT. DE POST-GRADOS</v>
          </cell>
        </row>
        <row r="510">
          <cell r="B510" t="str">
            <v>5-03-02-01-07</v>
          </cell>
          <cell r="C510" t="str">
            <v>APORTES A LA FUNDACION PRO ARTE Y CULTURA (FUNDARTE)</v>
          </cell>
        </row>
        <row r="511">
          <cell r="B511" t="str">
            <v>5-03-02-01-11</v>
          </cell>
          <cell r="C511" t="str">
            <v>ASOCIACION DE T.V. IBEROAMERICANA EDUCATIVA</v>
          </cell>
        </row>
        <row r="512">
          <cell r="B512" t="str">
            <v>5-03-02-01-12</v>
          </cell>
          <cell r="C512" t="str">
            <v>MEMBRECIA DE LA RLB</v>
          </cell>
        </row>
        <row r="513">
          <cell r="B513" t="str">
            <v>5-03-02-01-13</v>
          </cell>
          <cell r="C513" t="str">
            <v>ORGANISMOS DE DEFENSA DE LOS DERECHOS HUMANOS</v>
          </cell>
        </row>
        <row r="514">
          <cell r="B514" t="str">
            <v>5-03-02-01-14</v>
          </cell>
          <cell r="C514" t="str">
            <v>MEMBRECIA HINARI</v>
          </cell>
        </row>
        <row r="515">
          <cell r="B515" t="str">
            <v>5-03-02-01-15</v>
          </cell>
          <cell r="C515" t="str">
            <v>AGENCIA DE ACREDITACION CA DE POSTGRADO</v>
          </cell>
        </row>
        <row r="516">
          <cell r="B516" t="str">
            <v>5-03-02-01-16</v>
          </cell>
          <cell r="C516" t="str">
            <v>MEMBRECIA (RED INCA)</v>
          </cell>
        </row>
        <row r="517">
          <cell r="B517" t="str">
            <v>5-03-02-01-17</v>
          </cell>
          <cell r="C517" t="str">
            <v>MEMBRECIA (RED PILA)</v>
          </cell>
        </row>
        <row r="518">
          <cell r="B518" t="str">
            <v>6-00-00-00-00</v>
          </cell>
          <cell r="C518" t="str">
            <v>ACTIVOS FINANCIEROS (60000-00)</v>
          </cell>
        </row>
        <row r="519">
          <cell r="B519" t="str">
            <v>6-01-00-00-00</v>
          </cell>
          <cell r="C519" t="str">
            <v>PARTICIPACION DE CAPITAL Y COMPRA DE ACCIONES (NUEVA)</v>
          </cell>
        </row>
        <row r="520">
          <cell r="B520" t="str">
            <v>6-01-01-00-00</v>
          </cell>
          <cell r="C520" t="str">
            <v>APORTES DE CAPITAL A EMPRESAS PRIVADAS (NUEVA)</v>
          </cell>
        </row>
        <row r="521">
          <cell r="B521" t="str">
            <v>6-01-01-01-00</v>
          </cell>
          <cell r="C521" t="str">
            <v>APORTES DE CAPITAL A EMPRESA PRIVADA NO FINANCIERA</v>
          </cell>
        </row>
        <row r="522">
          <cell r="B522" t="str">
            <v>6-01-01-02-00</v>
          </cell>
          <cell r="C522" t="str">
            <v>APORTES DE CAPITAL A EMPRESAS PRIVADAS FINANCIERAS</v>
          </cell>
        </row>
        <row r="523">
          <cell r="B523" t="str">
            <v>6-01-02-00-00</v>
          </cell>
          <cell r="C523" t="str">
            <v>APORTES DE CAPITAL A EMPRESAS PUBLICAS NACIONALES (NUEVA)</v>
          </cell>
        </row>
        <row r="524">
          <cell r="B524" t="str">
            <v>6-01-02-01-00</v>
          </cell>
          <cell r="C524" t="str">
            <v>APORTES DE CAPITAL A EMPRESAS PUBLICAS NO FINANCIERAS</v>
          </cell>
        </row>
        <row r="525">
          <cell r="B525" t="str">
            <v>6-01-02-02-00</v>
          </cell>
          <cell r="C525" t="str">
            <v>APORTES DE CAPITAL A EMPRESAS PUBLICAS FINANCIERAS</v>
          </cell>
        </row>
        <row r="526">
          <cell r="B526" t="str">
            <v>6-01-03-00-00</v>
          </cell>
          <cell r="C526" t="str">
            <v>APORTES DE CAPITAL A ORGANISMOS INTERNACIONALES</v>
          </cell>
        </row>
        <row r="527">
          <cell r="B527" t="str">
            <v>6-01-04-00-00</v>
          </cell>
          <cell r="C527" t="str">
            <v>APOTES DE CAPITAL A OTROAS ORGANIZACIONES DE SECTOR EXTERNO</v>
          </cell>
        </row>
        <row r="528">
          <cell r="B528" t="str">
            <v>6-02-00-00-00</v>
          </cell>
          <cell r="C528" t="str">
            <v>PRESTAMOS A CORTO PLAZO (NUEVA)</v>
          </cell>
        </row>
        <row r="529">
          <cell r="B529" t="str">
            <v>6-02-01-00-00</v>
          </cell>
          <cell r="C529" t="str">
            <v>PRESTAMOS A CORTO PLAZO AL SECTOR PRIVADO (NUEVA)</v>
          </cell>
        </row>
        <row r="530">
          <cell r="B530" t="str">
            <v>6-02-01-01-00</v>
          </cell>
          <cell r="C530" t="str">
            <v>PRESTAMOS A CORTO PLAZO A PERSONAS</v>
          </cell>
        </row>
        <row r="531">
          <cell r="B531" t="str">
            <v>6-02-01-02-00</v>
          </cell>
          <cell r="C531" t="str">
            <v>PRESTAMOS A CORTO PLAZO A INSITUCIONES PRIVADAS SIN FINES DE LUCRO</v>
          </cell>
        </row>
        <row r="532">
          <cell r="B532" t="str">
            <v>6-02-02-00-00</v>
          </cell>
          <cell r="C532" t="str">
            <v>PRESTAMOS A CORTO PLAZO A GOBIERNO CENTRAL</v>
          </cell>
        </row>
        <row r="533">
          <cell r="B533" t="str">
            <v>6-02-03-00-00</v>
          </cell>
          <cell r="C533" t="str">
            <v>PRESTAMOS A CORTO PLAZO A GOBIERNOS LOCALES</v>
          </cell>
        </row>
        <row r="534">
          <cell r="B534" t="str">
            <v>6-02-04-00-00</v>
          </cell>
          <cell r="C534" t="str">
            <v>PRESTAMOS A CORTO PLAZO A OTRAS INSTITUCIONES PUBLICAS FINANCIERAS</v>
          </cell>
        </row>
        <row r="535">
          <cell r="B535" t="str">
            <v>6-02-05-00-00</v>
          </cell>
          <cell r="C535" t="str">
            <v>PRESTAMOS A CORTO PLAZO A EMPRESAS PUBLICAS NO FINANCIERAS</v>
          </cell>
        </row>
        <row r="536">
          <cell r="B536" t="str">
            <v>6-02-06-00-00</v>
          </cell>
          <cell r="C536" t="str">
            <v>PRESTAMOS A CORTO PLAZO AL SECTOR EXTERNO</v>
          </cell>
        </row>
        <row r="537">
          <cell r="B537" t="str">
            <v>6-03-00-00-00</v>
          </cell>
          <cell r="C537" t="str">
            <v>PRESTAMOS A LARGO PLAZO</v>
          </cell>
        </row>
        <row r="538">
          <cell r="B538" t="str">
            <v>6-03-01-00-00</v>
          </cell>
          <cell r="C538" t="str">
            <v>PRESTAMOS A LARGO PLAZO AL SECTOR PRIVADO</v>
          </cell>
        </row>
        <row r="539">
          <cell r="B539" t="str">
            <v>6-03-02-00-00</v>
          </cell>
          <cell r="C539" t="str">
            <v>PRESTAMOS A LARGO PLAZO AL GOBIERNO CENTRAL</v>
          </cell>
        </row>
        <row r="540">
          <cell r="B540" t="str">
            <v>6-03-03-00-00</v>
          </cell>
          <cell r="C540" t="str">
            <v>PRESTAMOS A LARGO PLAZO A GOBIERNOS LOCALES</v>
          </cell>
        </row>
        <row r="541">
          <cell r="B541" t="str">
            <v>6-03-04-00-00</v>
          </cell>
          <cell r="C541" t="str">
            <v>PRESTAMOS A LARGO PLAZO A OTRAS INSTITUCIONES PUBLICAS FINANCIERAS</v>
          </cell>
        </row>
        <row r="542">
          <cell r="B542" t="str">
            <v>6-03-05-00-00</v>
          </cell>
          <cell r="C542" t="str">
            <v>PRESTAMOS A LARGO PLAZO A EMPRESAS PUBLICAS</v>
          </cell>
        </row>
        <row r="543">
          <cell r="B543" t="str">
            <v>6-04-00-00-00</v>
          </cell>
          <cell r="C543" t="str">
            <v>TITULOS Y VALORES</v>
          </cell>
        </row>
        <row r="544">
          <cell r="B544" t="str">
            <v>6-04-02-00-00</v>
          </cell>
          <cell r="C544" t="str">
            <v>TIT. Y VAL. A LARGO PLAZO (RESERVA 10% DIFERENCIAL VTA. DE BONOS)</v>
          </cell>
        </row>
        <row r="545">
          <cell r="B545" t="str">
            <v>7-00-00-00-00</v>
          </cell>
          <cell r="C545" t="str">
            <v>DEUDA Y OTROS PASIVOS (70000-00)</v>
          </cell>
        </row>
        <row r="546">
          <cell r="B546" t="str">
            <v>7-01-00-00-00</v>
          </cell>
          <cell r="C546" t="str">
            <v>SERVICIO DE LA DEUDA PUBLICA A INTERNA A CORTO PLAZO (71000-00)</v>
          </cell>
        </row>
        <row r="547">
          <cell r="B547" t="str">
            <v>7-01-01-00-00</v>
          </cell>
          <cell r="C547" t="str">
            <v>AMORTIZACION DE LA DEUDA PUBLICA CORTO PLAZO (71100-00)</v>
          </cell>
        </row>
        <row r="548">
          <cell r="B548" t="str">
            <v>7-01-01-01-00</v>
          </cell>
          <cell r="C548" t="str">
            <v>GTOS DEVENG. Y NO PAGADOS CORRES.AL EJERC.ANTERIOR</v>
          </cell>
        </row>
        <row r="549">
          <cell r="B549" t="str">
            <v>7-01-01-02-00</v>
          </cell>
          <cell r="C549" t="str">
            <v>DEUDA EMPELADOS UNAH</v>
          </cell>
        </row>
        <row r="550">
          <cell r="B550" t="str">
            <v>7-01-01-03-00</v>
          </cell>
          <cell r="C550" t="str">
            <v>DEFICI ACTUARIAL INPREUNAH</v>
          </cell>
        </row>
        <row r="551">
          <cell r="B551" t="str">
            <v>7-01-01-04-00</v>
          </cell>
          <cell r="C551" t="str">
            <v>DEUDA IMPREUNAH A¥OS ANTERIORES.</v>
          </cell>
        </row>
        <row r="552">
          <cell r="B552" t="str">
            <v>7-01-01-05-00</v>
          </cell>
          <cell r="C552" t="str">
            <v>AMORTIZACIÓN PRÉSTAMOS A LARGO PLAZO</v>
          </cell>
        </row>
        <row r="553">
          <cell r="B553" t="str">
            <v>7-01-02-00-00</v>
          </cell>
          <cell r="C553" t="str">
            <v>INTERESES DE LA DEUDA PUBLICA INTERNA A CORTO PLAZO (NUEVA)</v>
          </cell>
        </row>
        <row r="554">
          <cell r="B554" t="str">
            <v>7-01-02-01-00</v>
          </cell>
          <cell r="C554" t="str">
            <v>INTERESES DE TITULOS Y VALORES</v>
          </cell>
        </row>
        <row r="555">
          <cell r="B555" t="str">
            <v>7-01-02-02-00</v>
          </cell>
          <cell r="C555" t="str">
            <v>INTERESES POR PRESTAMOS DEL SECTOR PRIVADO</v>
          </cell>
        </row>
        <row r="556">
          <cell r="B556" t="str">
            <v>7-01-02-06-00</v>
          </cell>
          <cell r="C556" t="str">
            <v>INTERESES POR PRESTAMOS DE GOBIERNOS LOCALES</v>
          </cell>
        </row>
        <row r="557">
          <cell r="B557" t="str">
            <v>7-01-02-09-00</v>
          </cell>
          <cell r="C557" t="str">
            <v>INTERESES OTRAS DEUDAS A CORTO PLAZO</v>
          </cell>
        </row>
        <row r="558">
          <cell r="B558" t="str">
            <v>7-01-03-00-00</v>
          </cell>
          <cell r="C558" t="str">
            <v>COMISIONES Y OTROS GASTOS DE LA DEUDA PUBLICA INTERNA A CORTO PLAZO</v>
          </cell>
        </row>
        <row r="559">
          <cell r="B559" t="str">
            <v>7-01-04-00-00</v>
          </cell>
          <cell r="C559" t="str">
            <v>INTERESES POR MORA Y MULTAS DE LA DEUDA PUBLICA INTERNA A CORTO PLAZO</v>
          </cell>
        </row>
        <row r="560">
          <cell r="B560" t="str">
            <v>7-02-00-00-00</v>
          </cell>
          <cell r="C560" t="str">
            <v>SERVICIO DE LA DEUDA PUBLICA A INTERNA A LARGO PLAZO (72000-00)</v>
          </cell>
        </row>
        <row r="561">
          <cell r="B561" t="str">
            <v>7-02-01-00-00</v>
          </cell>
          <cell r="C561" t="str">
            <v>AMORTIZACION PRESTAMOS DEL SECTOR PRIVADO (72100-00)</v>
          </cell>
        </row>
        <row r="562">
          <cell r="B562" t="str">
            <v>7-02-00-00-00</v>
          </cell>
          <cell r="C562" t="str">
            <v>SERVICIO DE LA DEUDA PUBLICA A INTERNA A LARGO PLAZO (72000-00)</v>
          </cell>
        </row>
        <row r="563">
          <cell r="B563" t="str">
            <v>7-02-01-00-00</v>
          </cell>
          <cell r="C563" t="str">
            <v>AMORTIZACION PRESTAMOS DEL SECTOR PRIVADO (72100-00)</v>
          </cell>
        </row>
        <row r="564">
          <cell r="B564" t="str">
            <v>7-02-01-01-00</v>
          </cell>
          <cell r="C564" t="str">
            <v>ATENCION DEUDAS SALARIALES (AJUSTES SAL.MINIMO) (72110-00)</v>
          </cell>
        </row>
        <row r="565">
          <cell r="B565" t="str">
            <v>7-02-01-01-01</v>
          </cell>
          <cell r="C565" t="str">
            <v>ATENCIONES DEUDAS SALARIALES</v>
          </cell>
        </row>
        <row r="566">
          <cell r="B566" t="str">
            <v>7-02-01-02-00</v>
          </cell>
          <cell r="C566" t="str">
            <v>NEGOCIACION CONTRATO COLECTIVO</v>
          </cell>
        </row>
        <row r="567">
          <cell r="B567" t="str">
            <v>7-02-01-03-00</v>
          </cell>
          <cell r="C567" t="str">
            <v>DEUDA PERSONAL DOCENTE</v>
          </cell>
        </row>
        <row r="568">
          <cell r="B568" t="str">
            <v>7-02-01-04-00</v>
          </cell>
          <cell r="C568" t="str">
            <v>RECLASIFICACION PERSONAL DOCENTE Y ADMON</v>
          </cell>
        </row>
        <row r="569">
          <cell r="B569" t="str">
            <v>7-03-00-00-00</v>
          </cell>
          <cell r="C569" t="str">
            <v>SERVICIO DE LA DEUDA PUBLICA A EXTERNA A CORTO PLAZO</v>
          </cell>
        </row>
        <row r="570">
          <cell r="B570" t="str">
            <v>7-03-01-00-00</v>
          </cell>
          <cell r="C570" t="str">
            <v>AMORTIZACION DE LA DEUDA PUBLICA EXTERNA A CORTO PLAZO</v>
          </cell>
        </row>
        <row r="571">
          <cell r="B571" t="str">
            <v>7-03-02-00-00</v>
          </cell>
          <cell r="C571" t="str">
            <v>INTERESES DE LA DEUDA PUBLICA EXTERNA A CORTO PLAZO</v>
          </cell>
        </row>
        <row r="572">
          <cell r="B572" t="str">
            <v>7-03-03-00-00</v>
          </cell>
          <cell r="C572" t="str">
            <v>COMISIONES Y OTROS GASTOS DE LA DEUDA PUBLICA EXTERNA A CORTO PLAZO</v>
          </cell>
        </row>
        <row r="573">
          <cell r="B573" t="str">
            <v>7-04-00-00-00</v>
          </cell>
          <cell r="C573" t="str">
            <v>SERVICIO DE LA DEUDA PUBLICA A EXTERNA A LARGO PLAZO</v>
          </cell>
        </row>
        <row r="574">
          <cell r="B574" t="str">
            <v>7-04-01-00-00</v>
          </cell>
          <cell r="C574" t="str">
            <v>AMORTIZACION DE LA DEUDA PUBLICA EXTERNA A LARGO PLAZO</v>
          </cell>
        </row>
        <row r="575">
          <cell r="B575" t="str">
            <v>7-04-02-00-00</v>
          </cell>
          <cell r="C575" t="str">
            <v>INTERESES DE LA DEUDA PUBLICA EXTERNA A LARGO PLAZO</v>
          </cell>
        </row>
        <row r="576">
          <cell r="B576" t="str">
            <v>7-04-03-00-00</v>
          </cell>
          <cell r="C576" t="str">
            <v>COMISIONES Y OTROS GASTOS DE LA DEUDA PUBLICA EXTERNA A LARGO PLAZO</v>
          </cell>
        </row>
        <row r="577">
          <cell r="B577" t="str">
            <v>7-05-00-00-00</v>
          </cell>
          <cell r="C577" t="str">
            <v>OTRAS OBLIGACIONES A CARGO DEL TESORO</v>
          </cell>
        </row>
        <row r="578">
          <cell r="B578" t="str">
            <v>7-05-01-00-00</v>
          </cell>
          <cell r="C578" t="str">
            <v>AMORTIZACIONES</v>
          </cell>
        </row>
        <row r="579">
          <cell r="B579" t="str">
            <v>7-05-02-00-00</v>
          </cell>
          <cell r="C579" t="str">
            <v>INTERESES</v>
          </cell>
        </row>
        <row r="580">
          <cell r="B580" t="str">
            <v>7-05-03-00-00</v>
          </cell>
          <cell r="C580" t="str">
            <v>COMISIONES</v>
          </cell>
        </row>
        <row r="581">
          <cell r="B581" t="str">
            <v>9-00-00-00-00</v>
          </cell>
          <cell r="C581" t="str">
            <v>OTROS GASTOS</v>
          </cell>
        </row>
        <row r="582">
          <cell r="B582" t="str">
            <v>9-01-00-00-00</v>
          </cell>
          <cell r="C582" t="str">
            <v>INTERESES DE INSTITUCIONES PUBLICAS FINANCIERAS</v>
          </cell>
        </row>
        <row r="583">
          <cell r="B583" t="str">
            <v>9-01-01-00-00</v>
          </cell>
          <cell r="C583" t="str">
            <v>INTERESES POR DEPOSITOS EN CAJA DE AHORRO</v>
          </cell>
        </row>
        <row r="584">
          <cell r="B584" t="str">
            <v>9-01-02-00-00</v>
          </cell>
          <cell r="C584" t="str">
            <v>INTERESES POR DEPOSITOS A PLAZO FIJO</v>
          </cell>
        </row>
        <row r="585">
          <cell r="B585" t="str">
            <v>9-01-03-00-00</v>
          </cell>
          <cell r="C585" t="str">
            <v>INTERESES POR FONDOS COMUNES DE INVERSION</v>
          </cell>
        </row>
        <row r="586">
          <cell r="B586" t="str">
            <v>9-01-04-00-00</v>
          </cell>
          <cell r="C586" t="str">
            <v>OTROS INTERESES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ables/table1.xml><?xml version="1.0" encoding="utf-8"?>
<table xmlns="http://schemas.openxmlformats.org/spreadsheetml/2006/main" id="1" name="Tabla17" displayName="Tabla17" ref="B3:C15" totalsRowShown="0" headerRowDxfId="23" dataDxfId="22">
  <autoFilter ref="B3:C15"/>
  <tableColumns count="2">
    <tableColumn id="1" name="Descripción" dataDxfId="21"/>
    <tableColumn id="2" name="Monto" dataDxfId="20"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6:D54" totalsRowShown="0" headerRowDxfId="19" dataDxfId="18">
  <autoFilter ref="B36:D54"/>
  <tableColumns count="3">
    <tableColumn id="1" name="Descripción" dataDxfId="17"/>
    <tableColumn id="2" name="Cantidad" dataDxfId="16" dataCellStyle="Millares"/>
    <tableColumn id="3" name="Montos" dataDxfId="15">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5:D77" totalsRowShown="0" headerRowDxfId="14" dataDxfId="13">
  <autoFilter ref="B65:D77"/>
  <tableColumns count="3">
    <tableColumn id="1" name="Descripción" dataDxfId="12"/>
    <tableColumn id="2" name="Cantidad" dataDxfId="11" dataCellStyle="Millares"/>
    <tableColumn id="3" name="Montos" dataDxfId="10">
      <calculatedColumnFormula>SUMIF('3. EQUIPO DE OFICINA'!$C:$C,'Cuadro resumen'!$B$66:$B$75,'3.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82:D100" totalsRowShown="0" headerRowDxfId="9">
  <autoFilter ref="B82:D100"/>
  <tableColumns count="3">
    <tableColumn id="1" name="Descripción " dataDxfId="8"/>
    <tableColumn id="2" name="Cantidad" dataDxfId="7" dataCellStyle="Millares"/>
    <tableColumn id="3" name="Montos" dataDxfId="6">
      <calculatedColumnFormula>SUMIF('4. EQUIPO TECNOLÓGICOS'!$C:$C,'Cuadro resumen'!$B$83:$B$99,'4.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95"/>
      <c r="U2" s="595"/>
      <c r="V2" s="595"/>
      <c r="W2" s="595"/>
      <c r="X2" s="595"/>
      <c r="Y2" s="595"/>
      <c r="Z2" s="595"/>
      <c r="AA2" s="595"/>
      <c r="AB2" s="595"/>
      <c r="AC2" s="595" t="s">
        <v>25</v>
      </c>
      <c r="AD2" s="595"/>
      <c r="AE2" s="595"/>
      <c r="AF2" s="595"/>
      <c r="AG2" s="595"/>
      <c r="AH2" s="595"/>
      <c r="AI2" s="595"/>
      <c r="AJ2" s="595"/>
    </row>
    <row r="3" spans="2:36" ht="16.5" customHeight="1" x14ac:dyDescent="0.25">
      <c r="B3" s="33" t="s">
        <v>7</v>
      </c>
      <c r="C3" s="33"/>
      <c r="D3" s="33"/>
      <c r="E3" s="33"/>
      <c r="F3" s="33"/>
      <c r="G3" s="33"/>
      <c r="H3" s="33"/>
      <c r="I3" s="33"/>
      <c r="J3" s="33"/>
      <c r="K3" s="33"/>
      <c r="L3" s="33"/>
      <c r="M3" s="33"/>
      <c r="N3" s="33"/>
      <c r="O3" s="33"/>
      <c r="P3" s="33"/>
      <c r="Q3" s="33"/>
      <c r="R3" s="33"/>
      <c r="S3" s="33"/>
      <c r="T3" s="595"/>
      <c r="U3" s="595"/>
      <c r="V3" s="595"/>
      <c r="W3" s="595"/>
      <c r="X3" s="595"/>
      <c r="Y3" s="595"/>
      <c r="Z3" s="595"/>
      <c r="AA3" s="595"/>
      <c r="AB3" s="595"/>
      <c r="AC3" s="595" t="s">
        <v>7</v>
      </c>
      <c r="AD3" s="595"/>
      <c r="AE3" s="595"/>
      <c r="AF3" s="595"/>
      <c r="AG3" s="595"/>
      <c r="AH3" s="595"/>
      <c r="AI3" s="595"/>
      <c r="AJ3" s="595"/>
    </row>
    <row r="4" spans="2:36" ht="12.75" customHeight="1" x14ac:dyDescent="0.25">
      <c r="B4" s="33" t="s">
        <v>36</v>
      </c>
      <c r="C4" s="33"/>
      <c r="D4" s="33"/>
      <c r="E4" s="33"/>
      <c r="F4" s="33"/>
      <c r="G4" s="33"/>
      <c r="H4" s="33"/>
      <c r="I4" s="33"/>
      <c r="J4" s="33"/>
      <c r="K4" s="33"/>
      <c r="L4" s="33"/>
      <c r="M4" s="33"/>
      <c r="N4" s="33"/>
      <c r="O4" s="33"/>
      <c r="P4" s="33"/>
      <c r="Q4" s="33"/>
      <c r="R4" s="33"/>
      <c r="S4" s="33"/>
      <c r="T4" s="595"/>
      <c r="U4" s="595"/>
      <c r="V4" s="595"/>
      <c r="W4" s="595"/>
      <c r="X4" s="595"/>
      <c r="Y4" s="595"/>
      <c r="Z4" s="595"/>
      <c r="AA4" s="595"/>
      <c r="AB4" s="595"/>
      <c r="AC4" s="595" t="s">
        <v>36</v>
      </c>
      <c r="AD4" s="595"/>
      <c r="AE4" s="595"/>
      <c r="AF4" s="595"/>
      <c r="AG4" s="595"/>
      <c r="AH4" s="595"/>
      <c r="AI4" s="595"/>
      <c r="AJ4" s="595"/>
    </row>
    <row r="5" spans="2:36" ht="15.75" x14ac:dyDescent="0.25">
      <c r="B5" s="2"/>
      <c r="C5" s="2"/>
      <c r="D5" s="2"/>
    </row>
    <row r="6" spans="2:36" ht="16.5" thickBot="1" x14ac:dyDescent="0.3">
      <c r="B6" s="2"/>
      <c r="C6" s="2"/>
      <c r="D6" s="2"/>
    </row>
    <row r="7" spans="2:36" ht="75.75" customHeight="1" x14ac:dyDescent="0.25">
      <c r="B7" s="592" t="s">
        <v>20</v>
      </c>
      <c r="C7" s="592" t="s">
        <v>38</v>
      </c>
      <c r="D7" s="592" t="s">
        <v>39</v>
      </c>
      <c r="E7" s="601" t="s">
        <v>40</v>
      </c>
      <c r="F7" s="592" t="s">
        <v>37</v>
      </c>
      <c r="G7" s="601" t="s">
        <v>9</v>
      </c>
      <c r="H7" s="590" t="s">
        <v>0</v>
      </c>
      <c r="I7" s="590" t="s">
        <v>8</v>
      </c>
      <c r="J7" s="590" t="s">
        <v>16</v>
      </c>
      <c r="K7" s="590"/>
      <c r="L7" s="590" t="s">
        <v>13</v>
      </c>
      <c r="M7" s="590"/>
      <c r="N7" s="590"/>
      <c r="O7" s="590"/>
      <c r="P7" s="590"/>
      <c r="Q7" s="590"/>
      <c r="R7" s="590"/>
      <c r="S7" s="590"/>
      <c r="T7" s="592" t="s">
        <v>14</v>
      </c>
      <c r="U7" s="590" t="s">
        <v>18</v>
      </c>
      <c r="V7" s="590" t="s">
        <v>26</v>
      </c>
      <c r="W7" s="590"/>
      <c r="X7" s="590" t="s">
        <v>15</v>
      </c>
      <c r="Y7" s="590" t="s">
        <v>17</v>
      </c>
      <c r="Z7" s="590"/>
      <c r="AA7" s="590" t="s">
        <v>22</v>
      </c>
      <c r="AB7" s="590" t="s">
        <v>32</v>
      </c>
      <c r="AC7" s="596" t="s">
        <v>31</v>
      </c>
      <c r="AD7" s="596"/>
      <c r="AE7" s="596"/>
      <c r="AF7" s="596"/>
      <c r="AG7" s="590" t="s">
        <v>28</v>
      </c>
      <c r="AH7" s="590" t="s">
        <v>29</v>
      </c>
      <c r="AI7" s="590" t="s">
        <v>1</v>
      </c>
      <c r="AJ7" s="590" t="s">
        <v>2</v>
      </c>
    </row>
    <row r="8" spans="2:36" ht="15.75" customHeight="1" x14ac:dyDescent="0.25">
      <c r="B8" s="593"/>
      <c r="C8" s="593"/>
      <c r="D8" s="593"/>
      <c r="E8" s="602"/>
      <c r="F8" s="593"/>
      <c r="G8" s="602"/>
      <c r="H8" s="591"/>
      <c r="I8" s="591"/>
      <c r="J8" s="591" t="s">
        <v>33</v>
      </c>
      <c r="K8" s="591" t="s">
        <v>19</v>
      </c>
      <c r="L8" s="594" t="s">
        <v>3</v>
      </c>
      <c r="M8" s="594"/>
      <c r="N8" s="594" t="s">
        <v>4</v>
      </c>
      <c r="O8" s="594"/>
      <c r="P8" s="594" t="s">
        <v>5</v>
      </c>
      <c r="Q8" s="594"/>
      <c r="R8" s="594" t="s">
        <v>6</v>
      </c>
      <c r="S8" s="594"/>
      <c r="T8" s="593"/>
      <c r="U8" s="591"/>
      <c r="V8" s="591" t="s">
        <v>23</v>
      </c>
      <c r="W8" s="591" t="s">
        <v>21</v>
      </c>
      <c r="X8" s="591"/>
      <c r="Y8" s="591" t="s">
        <v>23</v>
      </c>
      <c r="Z8" s="591" t="s">
        <v>21</v>
      </c>
      <c r="AA8" s="591"/>
      <c r="AB8" s="591"/>
      <c r="AC8" s="14" t="s">
        <v>3</v>
      </c>
      <c r="AD8" s="14" t="s">
        <v>4</v>
      </c>
      <c r="AE8" s="14" t="s">
        <v>5</v>
      </c>
      <c r="AF8" s="14" t="s">
        <v>6</v>
      </c>
      <c r="AG8" s="591"/>
      <c r="AH8" s="591"/>
      <c r="AI8" s="591"/>
      <c r="AJ8" s="591"/>
    </row>
    <row r="9" spans="2:36" ht="78.75" x14ac:dyDescent="0.25">
      <c r="B9" s="593"/>
      <c r="C9" s="593"/>
      <c r="D9" s="593"/>
      <c r="E9" s="602"/>
      <c r="F9" s="593"/>
      <c r="G9" s="602"/>
      <c r="H9" s="591"/>
      <c r="I9" s="591"/>
      <c r="J9" s="591"/>
      <c r="K9" s="591"/>
      <c r="L9" s="32" t="s">
        <v>11</v>
      </c>
      <c r="M9" s="32" t="s">
        <v>12</v>
      </c>
      <c r="N9" s="32" t="s">
        <v>11</v>
      </c>
      <c r="O9" s="32" t="s">
        <v>12</v>
      </c>
      <c r="P9" s="32" t="s">
        <v>11</v>
      </c>
      <c r="Q9" s="32" t="s">
        <v>12</v>
      </c>
      <c r="R9" s="32" t="s">
        <v>11</v>
      </c>
      <c r="S9" s="32" t="s">
        <v>12</v>
      </c>
      <c r="T9" s="593"/>
      <c r="U9" s="591"/>
      <c r="V9" s="591"/>
      <c r="W9" s="591"/>
      <c r="X9" s="591"/>
      <c r="Y9" s="591"/>
      <c r="Z9" s="591"/>
      <c r="AA9" s="591"/>
      <c r="AB9" s="591"/>
      <c r="AC9" s="14" t="s">
        <v>24</v>
      </c>
      <c r="AD9" s="14" t="s">
        <v>24</v>
      </c>
      <c r="AE9" s="14" t="s">
        <v>24</v>
      </c>
      <c r="AF9" s="14" t="s">
        <v>24</v>
      </c>
      <c r="AG9" s="591"/>
      <c r="AH9" s="591"/>
      <c r="AI9" s="591"/>
      <c r="AJ9" s="591"/>
    </row>
    <row r="10" spans="2:36" ht="136.5" customHeight="1" x14ac:dyDescent="0.25">
      <c r="B10" s="39"/>
      <c r="C10" s="39"/>
      <c r="D10" s="39"/>
      <c r="E10" s="40"/>
      <c r="F10" s="41" t="s">
        <v>89</v>
      </c>
      <c r="G10" s="40" t="s">
        <v>98</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91</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92</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92</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92</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93</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93</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93</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94</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95</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95</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99" t="s">
        <v>10</v>
      </c>
      <c r="K31" s="600"/>
      <c r="L31" s="597"/>
      <c r="M31" s="598"/>
      <c r="N31" s="597"/>
      <c r="O31" s="598"/>
      <c r="P31" s="597"/>
      <c r="Q31" s="598"/>
      <c r="R31" s="597"/>
      <c r="S31" s="598"/>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42"/>
  <sheetViews>
    <sheetView showGridLines="0" tabSelected="1" topLeftCell="D4" zoomScale="120" zoomScaleNormal="120" workbookViewId="0">
      <selection activeCell="F15" sqref="F15"/>
    </sheetView>
  </sheetViews>
  <sheetFormatPr baseColWidth="10" defaultColWidth="11.5703125" defaultRowHeight="15" x14ac:dyDescent="0.25"/>
  <cols>
    <col min="1" max="1" width="7.85546875" style="85" customWidth="1"/>
    <col min="2" max="2" width="35" style="85" customWidth="1"/>
    <col min="3" max="3" width="21.5703125" style="85" customWidth="1"/>
    <col min="4" max="4" width="18.42578125" style="85" customWidth="1"/>
    <col min="5" max="5" width="14.85546875" style="85" customWidth="1"/>
    <col min="6" max="6" width="16.7109375" style="85" customWidth="1"/>
    <col min="7" max="7" width="11.5703125" style="85"/>
    <col min="8" max="8" width="62.28515625" style="85" customWidth="1"/>
    <col min="9" max="9" width="18.5703125" style="191" bestFit="1" customWidth="1"/>
    <col min="10" max="10" width="15.85546875" style="85" bestFit="1" customWidth="1"/>
    <col min="11" max="16384" width="11.5703125" style="85"/>
  </cols>
  <sheetData>
    <row r="2" spans="2:9" ht="16.5" thickBot="1" x14ac:dyDescent="0.3">
      <c r="H2" s="603" t="s">
        <v>1383</v>
      </c>
      <c r="I2" s="603"/>
    </row>
    <row r="3" spans="2:9" ht="19.5" thickBot="1" x14ac:dyDescent="0.3">
      <c r="B3" s="80" t="s">
        <v>21</v>
      </c>
      <c r="C3" s="80" t="s">
        <v>392</v>
      </c>
      <c r="H3" s="341" t="s">
        <v>391</v>
      </c>
      <c r="I3" s="343" t="s">
        <v>392</v>
      </c>
    </row>
    <row r="4" spans="2:9" ht="18.75" x14ac:dyDescent="0.25">
      <c r="B4" s="81" t="s">
        <v>123</v>
      </c>
      <c r="C4" s="196">
        <f>'1. TALLERES SEMINARIOS'!D5</f>
        <v>374476.04</v>
      </c>
      <c r="H4" s="337" t="s">
        <v>1371</v>
      </c>
      <c r="I4" s="344">
        <f>'Desarrollo e Innov. Curricular'!P27</f>
        <v>0</v>
      </c>
    </row>
    <row r="5" spans="2:9" ht="18.75" x14ac:dyDescent="0.25">
      <c r="B5" s="81" t="s">
        <v>418</v>
      </c>
      <c r="C5" s="196">
        <f>'2. CONTRATACION DE PERSONAL'!D5</f>
        <v>5308100</v>
      </c>
      <c r="H5" s="338" t="s">
        <v>1373</v>
      </c>
      <c r="I5" s="345">
        <f>'Investigación Científica'!P46</f>
        <v>0</v>
      </c>
    </row>
    <row r="6" spans="2:9" ht="18.75" x14ac:dyDescent="0.25">
      <c r="B6" s="81" t="s">
        <v>127</v>
      </c>
      <c r="C6" s="196">
        <f>'3. EQUIPO DE OFICINA'!D5</f>
        <v>126941</v>
      </c>
      <c r="H6" s="338" t="s">
        <v>474</v>
      </c>
      <c r="I6" s="345">
        <f>'Vinculación Univ. Sociedad'!P50</f>
        <v>0</v>
      </c>
    </row>
    <row r="7" spans="2:9" ht="18.75" x14ac:dyDescent="0.25">
      <c r="B7" s="81" t="s">
        <v>419</v>
      </c>
      <c r="C7" s="196">
        <f>'4. EQUIPO TECNOLÓGICOS'!D5</f>
        <v>1131820</v>
      </c>
      <c r="H7" s="338" t="s">
        <v>1372</v>
      </c>
      <c r="I7" s="345">
        <f>'Docencia y Profesorado Universi'!P20</f>
        <v>0</v>
      </c>
    </row>
    <row r="8" spans="2:9" ht="18.75" x14ac:dyDescent="0.25">
      <c r="B8" s="81" t="s">
        <v>128</v>
      </c>
      <c r="C8" s="196">
        <f>'5. ACTIVIDADES ESPECIALES'!D5</f>
        <v>16594125.220000001</v>
      </c>
      <c r="E8" s="555" t="str">
        <f>+Presupuesto!D11</f>
        <v>Recurrente</v>
      </c>
      <c r="F8" s="542">
        <f>+Presupuesto!D566</f>
        <v>71659071.859999999</v>
      </c>
      <c r="H8" s="338" t="s">
        <v>1374</v>
      </c>
      <c r="I8" s="345">
        <f>'Estudiantes y Graduados'!P104</f>
        <v>79657502.25999999</v>
      </c>
    </row>
    <row r="9" spans="2:9" ht="18.75" x14ac:dyDescent="0.25">
      <c r="B9" s="92" t="s">
        <v>387</v>
      </c>
      <c r="C9" s="82">
        <f>'6. Becas'!D5</f>
        <v>56122040</v>
      </c>
      <c r="E9" s="555" t="str">
        <f>+Presupuesto!E11</f>
        <v>POA 2015</v>
      </c>
      <c r="F9" s="542">
        <f>+Presupuesto!E566</f>
        <v>7998430.4000000004</v>
      </c>
      <c r="H9" s="338" t="s">
        <v>475</v>
      </c>
      <c r="I9" s="345">
        <f>'Gestión del Conocimiento'!P26</f>
        <v>0</v>
      </c>
    </row>
    <row r="10" spans="2:9" ht="18.75" x14ac:dyDescent="0.25">
      <c r="B10" s="92" t="s">
        <v>388</v>
      </c>
      <c r="C10" s="82">
        <f>'7. Infraestructura'!D5</f>
        <v>0</v>
      </c>
      <c r="E10" s="556" t="s">
        <v>120</v>
      </c>
      <c r="F10" s="199">
        <f>Presupuesto!F566</f>
        <v>79657502.260000005</v>
      </c>
      <c r="G10" s="107"/>
      <c r="H10" s="338" t="s">
        <v>1375</v>
      </c>
      <c r="I10" s="346">
        <f>'Lo Esencial de la Reforma Univ.'!P33</f>
        <v>0</v>
      </c>
    </row>
    <row r="11" spans="2:9" ht="18.75" x14ac:dyDescent="0.25">
      <c r="B11" s="81" t="s">
        <v>421</v>
      </c>
      <c r="C11" s="82">
        <f>'8. Venta de Servicios'!D5</f>
        <v>0</v>
      </c>
      <c r="F11" s="107"/>
      <c r="G11" s="107"/>
      <c r="H11" s="338" t="s">
        <v>1475</v>
      </c>
      <c r="I11" s="346">
        <f>'Aseguramiento y M. Ambiental'!P34</f>
        <v>0</v>
      </c>
    </row>
    <row r="12" spans="2:9" ht="19.5" thickBot="1" x14ac:dyDescent="0.3">
      <c r="B12" s="92"/>
      <c r="C12" s="82"/>
      <c r="F12" s="107"/>
      <c r="G12" s="107"/>
      <c r="H12" s="339" t="s">
        <v>1377</v>
      </c>
      <c r="I12" s="347">
        <f>'Cultura de Innovación Insti...'!P19</f>
        <v>0</v>
      </c>
    </row>
    <row r="13" spans="2:9" ht="19.5" thickBot="1" x14ac:dyDescent="0.3">
      <c r="B13" s="92"/>
      <c r="C13" s="82"/>
      <c r="F13" s="107"/>
      <c r="G13" s="107"/>
      <c r="H13" s="342" t="s">
        <v>126</v>
      </c>
      <c r="I13" s="348">
        <f>SUM(I4:I12)</f>
        <v>79657502.25999999</v>
      </c>
    </row>
    <row r="14" spans="2:9" ht="23.25" x14ac:dyDescent="0.25">
      <c r="B14" s="83"/>
      <c r="C14" s="84"/>
      <c r="F14" s="107"/>
      <c r="G14" s="107"/>
      <c r="H14" s="150"/>
      <c r="I14" s="349"/>
    </row>
    <row r="15" spans="2:9" ht="27" thickBot="1" x14ac:dyDescent="0.3">
      <c r="B15" s="197" t="s">
        <v>126</v>
      </c>
      <c r="C15" s="198">
        <f>SUM(C4:C14)</f>
        <v>79657502.260000005</v>
      </c>
      <c r="F15" s="107"/>
      <c r="G15" s="107"/>
      <c r="H15" s="604" t="s">
        <v>1385</v>
      </c>
      <c r="I15" s="604"/>
    </row>
    <row r="16" spans="2:9" ht="15.75" thickBot="1" x14ac:dyDescent="0.3">
      <c r="F16" s="107"/>
      <c r="G16" s="107"/>
      <c r="H16" s="340" t="s">
        <v>391</v>
      </c>
      <c r="I16" s="350" t="s">
        <v>392</v>
      </c>
    </row>
    <row r="17" spans="2:15" x14ac:dyDescent="0.25">
      <c r="F17" s="107"/>
      <c r="G17" s="107"/>
      <c r="H17" s="337" t="s">
        <v>1378</v>
      </c>
      <c r="I17" s="354">
        <f>'Gestion Administrativa'!P39</f>
        <v>0</v>
      </c>
      <c r="J17" s="191"/>
    </row>
    <row r="18" spans="2:15" x14ac:dyDescent="0.25">
      <c r="H18" s="338" t="s">
        <v>1379</v>
      </c>
      <c r="I18" s="351">
        <f>'Gestión del Talento Humano'!P15</f>
        <v>0</v>
      </c>
      <c r="J18" s="191"/>
    </row>
    <row r="19" spans="2:15" x14ac:dyDescent="0.25">
      <c r="F19" s="191">
        <f>C15-I24</f>
        <v>0</v>
      </c>
      <c r="H19" s="338" t="s">
        <v>1380</v>
      </c>
      <c r="I19" s="351">
        <f>'Gestión Académica'!P21</f>
        <v>0</v>
      </c>
      <c r="J19" s="191"/>
    </row>
    <row r="20" spans="2:15" x14ac:dyDescent="0.25">
      <c r="C20" s="191">
        <f>C15-F10</f>
        <v>0</v>
      </c>
      <c r="H20" s="338" t="s">
        <v>1381</v>
      </c>
      <c r="I20" s="351">
        <f>'Internacionalización de la E.S.'!P51</f>
        <v>0</v>
      </c>
      <c r="J20" s="191"/>
    </row>
    <row r="21" spans="2:15" ht="15.75" thickBot="1" x14ac:dyDescent="0.3">
      <c r="H21" s="339" t="s">
        <v>1382</v>
      </c>
      <c r="I21" s="355">
        <f>'Gobernabilidad y Procesos...'!P28</f>
        <v>0</v>
      </c>
      <c r="J21" s="191"/>
    </row>
    <row r="22" spans="2:15" ht="15.75" thickBot="1" x14ac:dyDescent="0.3">
      <c r="H22" s="352" t="s">
        <v>126</v>
      </c>
      <c r="I22" s="353">
        <f>SUM(I17:I21)</f>
        <v>0</v>
      </c>
      <c r="J22" s="191"/>
    </row>
    <row r="23" spans="2:15" ht="15.75" thickBot="1" x14ac:dyDescent="0.3"/>
    <row r="24" spans="2:15" ht="15.75" thickBot="1" x14ac:dyDescent="0.3">
      <c r="H24" s="356" t="s">
        <v>1384</v>
      </c>
      <c r="I24" s="357">
        <f>I13+I22</f>
        <v>79657502.25999999</v>
      </c>
    </row>
    <row r="25" spans="2:15" x14ac:dyDescent="0.25">
      <c r="H25" s="365"/>
      <c r="I25" s="366"/>
    </row>
    <row r="26" spans="2:15" x14ac:dyDescent="0.25">
      <c r="H26" s="365"/>
      <c r="I26" s="366"/>
    </row>
    <row r="27" spans="2:15" x14ac:dyDescent="0.25">
      <c r="H27" s="191"/>
    </row>
    <row r="28" spans="2:15" x14ac:dyDescent="0.25">
      <c r="B28" s="85" t="s">
        <v>486</v>
      </c>
      <c r="C28" s="85" t="s">
        <v>487</v>
      </c>
      <c r="D28" s="85" t="s">
        <v>488</v>
      </c>
      <c r="E28" s="85" t="s">
        <v>489</v>
      </c>
      <c r="F28" s="85" t="s">
        <v>490</v>
      </c>
      <c r="G28" s="85" t="s">
        <v>491</v>
      </c>
      <c r="H28" s="85" t="s">
        <v>492</v>
      </c>
      <c r="I28" s="191" t="s">
        <v>493</v>
      </c>
      <c r="J28" s="85" t="s">
        <v>494</v>
      </c>
      <c r="K28" s="85" t="s">
        <v>495</v>
      </c>
      <c r="L28" s="85" t="s">
        <v>496</v>
      </c>
      <c r="M28" s="85" t="s">
        <v>497</v>
      </c>
      <c r="N28" s="85" t="s">
        <v>498</v>
      </c>
      <c r="O28" s="85" t="s">
        <v>499</v>
      </c>
    </row>
    <row r="30" spans="2:15" x14ac:dyDescent="0.25">
      <c r="H30" s="151"/>
    </row>
    <row r="32" spans="2:15" ht="18.75" x14ac:dyDescent="0.25">
      <c r="B32" s="81"/>
      <c r="C32" s="82"/>
    </row>
    <row r="33" spans="2:4" ht="18.75" x14ac:dyDescent="0.25">
      <c r="B33" s="81"/>
      <c r="C33" s="82"/>
    </row>
    <row r="34" spans="2:4" x14ac:dyDescent="0.25">
      <c r="B34" s="192" t="s">
        <v>414</v>
      </c>
    </row>
    <row r="36" spans="2:4" ht="18.75" x14ac:dyDescent="0.25">
      <c r="B36" s="80" t="s">
        <v>21</v>
      </c>
      <c r="C36" s="80" t="s">
        <v>53</v>
      </c>
      <c r="D36" s="234" t="s">
        <v>478</v>
      </c>
    </row>
    <row r="37" spans="2:4" ht="18.75" x14ac:dyDescent="0.25">
      <c r="B37" s="85" t="s">
        <v>486</v>
      </c>
      <c r="C37" s="162">
        <f>SUMIF('2. CONTRATACION DE PERSONAL'!C:C,'Cuadro resumen'!$B$37:$B$53,'2. CONTRATACION DE PERSONAL'!D:D)</f>
        <v>0</v>
      </c>
      <c r="D37" s="235">
        <f>SUMIF('2. CONTRATACION DE PERSONAL'!$C:$C,'Cuadro resumen'!$B$37:$B$53,'2. CONTRATACION DE PERSONAL'!$G:$G)</f>
        <v>0</v>
      </c>
    </row>
    <row r="38" spans="2:4" ht="18.75" x14ac:dyDescent="0.25">
      <c r="B38" s="85" t="s">
        <v>487</v>
      </c>
      <c r="C38" s="162">
        <f>SUMIF('2. CONTRATACION DE PERSONAL'!C:C,'Cuadro resumen'!$B$37:$B$53,'2. CONTRATACION DE PERSONAL'!D:D)</f>
        <v>0</v>
      </c>
      <c r="D38" s="235">
        <f>SUMIF('2. CONTRATACION DE PERSONAL'!$C:$C,'Cuadro resumen'!$B$37:$B$53,'2. CONTRATACION DE PERSONAL'!$G:$G)</f>
        <v>0</v>
      </c>
    </row>
    <row r="39" spans="2:4" ht="18.75" x14ac:dyDescent="0.25">
      <c r="B39" s="85" t="s">
        <v>488</v>
      </c>
      <c r="C39" s="162">
        <f>SUMIF('2. CONTRATACION DE PERSONAL'!C:C,'Cuadro resumen'!$B$37:$B$53,'2. CONTRATACION DE PERSONAL'!D:D)</f>
        <v>0</v>
      </c>
      <c r="D39" s="235">
        <f>SUMIF('2. CONTRATACION DE PERSONAL'!$C:$C,'Cuadro resumen'!$B$37:$B$53,'2. CONTRATACION DE PERSONAL'!$G:$G)</f>
        <v>0</v>
      </c>
    </row>
    <row r="40" spans="2:4" ht="18.75" x14ac:dyDescent="0.25">
      <c r="B40" s="85" t="s">
        <v>489</v>
      </c>
      <c r="C40" s="162">
        <f>SUMIF('2. CONTRATACION DE PERSONAL'!C:C,'Cuadro resumen'!$B$37:$B$53,'2. CONTRATACION DE PERSONAL'!D:D)</f>
        <v>0</v>
      </c>
      <c r="D40" s="235">
        <f>SUMIF('2. CONTRATACION DE PERSONAL'!$C:$C,'Cuadro resumen'!$B$37:$B$53,'2. CONTRATACION DE PERSONAL'!$G:$G)</f>
        <v>0</v>
      </c>
    </row>
    <row r="41" spans="2:4" ht="18.75" x14ac:dyDescent="0.25">
      <c r="B41" s="85" t="s">
        <v>490</v>
      </c>
      <c r="C41" s="162">
        <f>SUMIF('2. CONTRATACION DE PERSONAL'!C:C,'Cuadro resumen'!$B$37:$B$53,'2. CONTRATACION DE PERSONAL'!D:D)</f>
        <v>0</v>
      </c>
      <c r="D41" s="235">
        <f>SUMIF('2. CONTRATACION DE PERSONAL'!$C:$C,'Cuadro resumen'!$B$37:$B$53,'2. CONTRATACION DE PERSONAL'!$G:$G)</f>
        <v>0</v>
      </c>
    </row>
    <row r="42" spans="2:4" ht="18.75" x14ac:dyDescent="0.25">
      <c r="B42" s="85" t="s">
        <v>491</v>
      </c>
      <c r="C42" s="162">
        <f>SUMIF('2. CONTRATACION DE PERSONAL'!C:C,'Cuadro resumen'!$B$37:$B$53,'2. CONTRATACION DE PERSONAL'!D:D)</f>
        <v>0</v>
      </c>
      <c r="D42" s="235">
        <f>SUMIF('2. CONTRATACION DE PERSONAL'!$C:$C,'Cuadro resumen'!$B$37:$B$53,'2. CONTRATACION DE PERSONAL'!$G:$G)</f>
        <v>0</v>
      </c>
    </row>
    <row r="43" spans="2:4" ht="18.75" x14ac:dyDescent="0.25">
      <c r="B43" s="85" t="s">
        <v>492</v>
      </c>
      <c r="C43" s="162">
        <f>SUMIF('2. CONTRATACION DE PERSONAL'!C:C,'Cuadro resumen'!$B$37:$B$53,'2. CONTRATACION DE PERSONAL'!D:D)</f>
        <v>0</v>
      </c>
      <c r="D43" s="235">
        <f>SUMIF('2. CONTRATACION DE PERSONAL'!$C:$C,'Cuadro resumen'!$B$37:$B$53,'2. CONTRATACION DE PERSONAL'!$G:$G)</f>
        <v>0</v>
      </c>
    </row>
    <row r="44" spans="2:4" ht="18.75" x14ac:dyDescent="0.25">
      <c r="B44" s="85" t="s">
        <v>493</v>
      </c>
      <c r="C44" s="162">
        <f>SUMIF('2. CONTRATACION DE PERSONAL'!C:C,'Cuadro resumen'!$B$37:$B$53,'2. CONTRATACION DE PERSONAL'!D:D)</f>
        <v>0</v>
      </c>
      <c r="D44" s="235">
        <f>SUMIF('2. CONTRATACION DE PERSONAL'!$C:$C,'Cuadro resumen'!$B$37:$B$53,'2. CONTRATACION DE PERSONAL'!$G:$G)</f>
        <v>0</v>
      </c>
    </row>
    <row r="45" spans="2:4" ht="18.75" x14ac:dyDescent="0.25">
      <c r="B45" s="85" t="s">
        <v>494</v>
      </c>
      <c r="C45" s="162">
        <f>SUMIF('2. CONTRATACION DE PERSONAL'!C:C,'Cuadro resumen'!$B$37:$B$53,'2. CONTRATACION DE PERSONAL'!D:D)</f>
        <v>0</v>
      </c>
      <c r="D45" s="235">
        <f>SUMIF('2. CONTRATACION DE PERSONAL'!$C:$C,'Cuadro resumen'!$B$37:$B$53,'2. CONTRATACION DE PERSONAL'!$G:$G)</f>
        <v>0</v>
      </c>
    </row>
    <row r="46" spans="2:4" ht="18.75" x14ac:dyDescent="0.25">
      <c r="B46" s="85" t="s">
        <v>495</v>
      </c>
      <c r="C46" s="162">
        <f>SUMIF('2. CONTRATACION DE PERSONAL'!C:C,'Cuadro resumen'!$B$37:$B$53,'2. CONTRATACION DE PERSONAL'!D:D)</f>
        <v>0</v>
      </c>
      <c r="D46" s="235">
        <f>SUMIF('2. CONTRATACION DE PERSONAL'!$C:$C,'Cuadro resumen'!$B$37:$B$53,'2. CONTRATACION DE PERSONAL'!$G:$G)</f>
        <v>0</v>
      </c>
    </row>
    <row r="47" spans="2:4" ht="18.75" x14ac:dyDescent="0.25">
      <c r="B47" s="85" t="s">
        <v>496</v>
      </c>
      <c r="C47" s="162">
        <f>SUMIF('2. CONTRATACION DE PERSONAL'!C:C,'Cuadro resumen'!$B$37:$B$53,'2. CONTRATACION DE PERSONAL'!D:D)</f>
        <v>0</v>
      </c>
      <c r="D47" s="235">
        <f>SUMIF('2. CONTRATACION DE PERSONAL'!$C:$C,'Cuadro resumen'!$B$37:$B$53,'2. CONTRATACION DE PERSONAL'!$G:$G)</f>
        <v>0</v>
      </c>
    </row>
    <row r="48" spans="2:4" ht="18.75" x14ac:dyDescent="0.25">
      <c r="B48" s="85" t="s">
        <v>497</v>
      </c>
      <c r="C48" s="162">
        <f>SUMIF('2. CONTRATACION DE PERSONAL'!C:C,'Cuadro resumen'!$B$37:$B$53,'2. CONTRATACION DE PERSONAL'!D:D)</f>
        <v>0</v>
      </c>
      <c r="D48" s="235">
        <f>SUMIF('2. CONTRATACION DE PERSONAL'!$C:$C,'Cuadro resumen'!$B$37:$B$53,'2. CONTRATACION DE PERSONAL'!$G:$G)</f>
        <v>0</v>
      </c>
    </row>
    <row r="49" spans="2:4" ht="18.75" x14ac:dyDescent="0.25">
      <c r="B49" s="85" t="s">
        <v>498</v>
      </c>
      <c r="C49" s="162">
        <f>SUMIF('2. CONTRATACION DE PERSONAL'!C:C,'Cuadro resumen'!$B$37:$B$53,'2. CONTRATACION DE PERSONAL'!D:D)</f>
        <v>0</v>
      </c>
      <c r="D49" s="235">
        <f>SUMIF('2. CONTRATACION DE PERSONAL'!$C:$C,'Cuadro resumen'!$B$37:$B$53,'2. CONTRATACION DE PERSONAL'!$G:$G)</f>
        <v>0</v>
      </c>
    </row>
    <row r="50" spans="2:4" ht="18.75" x14ac:dyDescent="0.25">
      <c r="B50" s="85" t="s">
        <v>499</v>
      </c>
      <c r="C50" s="162">
        <f>SUMIF('2. CONTRATACION DE PERSONAL'!C:C,'Cuadro resumen'!$B$37:$B$53,'2. CONTRATACION DE PERSONAL'!D:D)</f>
        <v>0</v>
      </c>
      <c r="D50" s="235">
        <f>SUMIF('2. CONTRATACION DE PERSONAL'!$C:$C,'Cuadro resumen'!$B$37:$B$53,'2. CONTRATACION DE PERSONAL'!$G:$G)</f>
        <v>0</v>
      </c>
    </row>
    <row r="51" spans="2:4" ht="18.75" x14ac:dyDescent="0.25">
      <c r="B51" s="81" t="s">
        <v>82</v>
      </c>
      <c r="C51" s="162">
        <f>SUMIF('2. CONTRATACION DE PERSONAL'!C:C,'Cuadro resumen'!$B$37:$B$53,'2. CONTRATACION DE PERSONAL'!D:D)</f>
        <v>37</v>
      </c>
      <c r="D51" s="235">
        <f>SUMIF('2. CONTRATACION DE PERSONAL'!$C:$C,'Cuadro resumen'!$B$37:$B$53,'2. CONTRATACION DE PERSONAL'!$G:$G)</f>
        <v>4684800</v>
      </c>
    </row>
    <row r="52" spans="2:4" ht="18.75" x14ac:dyDescent="0.25">
      <c r="B52" s="81" t="s">
        <v>58</v>
      </c>
      <c r="C52" s="162">
        <f>SUMIF('2. CONTRATACION DE PERSONAL'!C:C,'Cuadro resumen'!$B$37:$B$53,'2. CONTRATACION DE PERSONAL'!D:D)</f>
        <v>0</v>
      </c>
      <c r="D52" s="235">
        <f>SUMIF('2. CONTRATACION DE PERSONAL'!$C:$C,'Cuadro resumen'!$B$37:$B$53,'2. CONTRATACION DE PERSONAL'!$G:$G)</f>
        <v>0</v>
      </c>
    </row>
    <row r="53" spans="2:4" ht="18.75" x14ac:dyDescent="0.25">
      <c r="B53" s="81" t="s">
        <v>59</v>
      </c>
      <c r="C53" s="162">
        <f>SUMIF('2. CONTRATACION DE PERSONAL'!C:C,'Cuadro resumen'!$B$37:$B$53,'2. CONTRATACION DE PERSONAL'!D:D)</f>
        <v>0</v>
      </c>
      <c r="D53" s="235">
        <f>SUMIF('2. CONTRATACION DE PERSONAL'!$C:$C,'Cuadro resumen'!$B$37:$B$53,'2. CONTRATACION DE PERSONAL'!$G:$G)</f>
        <v>0</v>
      </c>
    </row>
    <row r="54" spans="2:4" ht="23.25" x14ac:dyDescent="0.25">
      <c r="B54" s="83" t="s">
        <v>126</v>
      </c>
      <c r="C54" s="163">
        <f>SUBTOTAL(109,C37:C53)</f>
        <v>37</v>
      </c>
      <c r="D54" s="235">
        <f>SUM(D37:D53)</f>
        <v>4684800</v>
      </c>
    </row>
    <row r="63" spans="2:4" x14ac:dyDescent="0.25">
      <c r="B63" s="192" t="s">
        <v>381</v>
      </c>
    </row>
    <row r="65" spans="2:4" ht="18.75" x14ac:dyDescent="0.25">
      <c r="B65" s="80" t="s">
        <v>21</v>
      </c>
      <c r="C65" s="80" t="s">
        <v>53</v>
      </c>
      <c r="D65" s="234" t="s">
        <v>478</v>
      </c>
    </row>
    <row r="66" spans="2:4" ht="18.75" x14ac:dyDescent="0.25">
      <c r="B66" s="81" t="s">
        <v>61</v>
      </c>
      <c r="C66" s="82">
        <f>SUMIF('3. EQUIPO DE OFICINA'!C:C,'Cuadro resumen'!$B$66:$B$75,'3. EQUIPO DE OFICINA'!D:D)</f>
        <v>0</v>
      </c>
      <c r="D66" s="236">
        <f>SUMIF('3. EQUIPO DE OFICINA'!$C:$C,'Cuadro resumen'!$B$66:$B$75,'3. EQUIPO DE OFICINA'!$F:$F)</f>
        <v>0</v>
      </c>
    </row>
    <row r="67" spans="2:4" ht="18.75" x14ac:dyDescent="0.25">
      <c r="B67" s="92" t="s">
        <v>62</v>
      </c>
      <c r="C67" s="82">
        <f>SUMIF('3. EQUIPO DE OFICINA'!C:C,'Cuadro resumen'!$B$66:$B$75,'3. EQUIPO DE OFICINA'!D:D)</f>
        <v>14</v>
      </c>
      <c r="D67" s="236">
        <f>SUMIF('3. EQUIPO DE OFICINA'!$C:$C,'Cuadro resumen'!$B$66:$B$75,'3. EQUIPO DE OFICINA'!$F:$F)</f>
        <v>33600</v>
      </c>
    </row>
    <row r="68" spans="2:4" ht="18.75" x14ac:dyDescent="0.25">
      <c r="B68" s="92" t="s">
        <v>63</v>
      </c>
      <c r="C68" s="82">
        <f>SUMIF('3. EQUIPO DE OFICINA'!C:C,'Cuadro resumen'!$B$66:$B$75,'3. EQUIPO DE OFICINA'!D:D)</f>
        <v>0</v>
      </c>
      <c r="D68" s="236">
        <f>SUMIF('3. EQUIPO DE OFICINA'!$C:$C,'Cuadro resumen'!$B$66:$B$75,'3. EQUIPO DE OFICINA'!$F:$F)</f>
        <v>0</v>
      </c>
    </row>
    <row r="69" spans="2:4" ht="18.75" x14ac:dyDescent="0.25">
      <c r="B69" s="92" t="s">
        <v>64</v>
      </c>
      <c r="C69" s="82">
        <f>SUMIF('3. EQUIPO DE OFICINA'!C:C,'Cuadro resumen'!$B$66:$B$75,'3. EQUIPO DE OFICINA'!D:D)</f>
        <v>0</v>
      </c>
      <c r="D69" s="236">
        <f>SUMIF('3. EQUIPO DE OFICINA'!$C:$C,'Cuadro resumen'!$B$66:$B$75,'3. EQUIPO DE OFICINA'!$F:$F)</f>
        <v>0</v>
      </c>
    </row>
    <row r="70" spans="2:4" ht="18.75" x14ac:dyDescent="0.25">
      <c r="B70" s="92" t="s">
        <v>65</v>
      </c>
      <c r="C70" s="82">
        <f>SUMIF('3. EQUIPO DE OFICINA'!C:C,'Cuadro resumen'!$B$66:$B$75,'3. EQUIPO DE OFICINA'!D:D)</f>
        <v>7</v>
      </c>
      <c r="D70" s="236">
        <f>SUMIF('3. EQUIPO DE OFICINA'!$C:$C,'Cuadro resumen'!$B$66:$B$75,'3. EQUIPO DE OFICINA'!$F:$F)</f>
        <v>21000</v>
      </c>
    </row>
    <row r="71" spans="2:4" ht="18.75" x14ac:dyDescent="0.25">
      <c r="B71" s="92" t="s">
        <v>66</v>
      </c>
      <c r="C71" s="82">
        <f>SUMIF('3. EQUIPO DE OFICINA'!C:C,'Cuadro resumen'!$B$66:$B$75,'3. EQUIPO DE OFICINA'!D:D)</f>
        <v>0</v>
      </c>
      <c r="D71" s="236">
        <f>SUMIF('3. EQUIPO DE OFICINA'!$C:$C,'Cuadro resumen'!$B$66:$B$75,'3. EQUIPO DE OFICINA'!$F:$F)</f>
        <v>0</v>
      </c>
    </row>
    <row r="72" spans="2:4" ht="18.75" x14ac:dyDescent="0.25">
      <c r="B72" s="92" t="s">
        <v>67</v>
      </c>
      <c r="C72" s="82">
        <f>SUMIF('3. EQUIPO DE OFICINA'!C:C,'Cuadro resumen'!$B$66:$B$75,'3. EQUIPO DE OFICINA'!D:D)</f>
        <v>2</v>
      </c>
      <c r="D72" s="236">
        <f>SUMIF('3. EQUIPO DE OFICINA'!$C:$C,'Cuadro resumen'!$B$66:$B$75,'3. EQUIPO DE OFICINA'!$F:$F)</f>
        <v>16000</v>
      </c>
    </row>
    <row r="73" spans="2:4" ht="18.75" x14ac:dyDescent="0.25">
      <c r="B73" s="81" t="s">
        <v>68</v>
      </c>
      <c r="C73" s="82">
        <f>SUMIF('3. EQUIPO DE OFICINA'!C:C,'Cuadro resumen'!$B$66:$B$75,'3. EQUIPO DE OFICINA'!D:D)</f>
        <v>0</v>
      </c>
      <c r="D73" s="236">
        <f>SUMIF('3. EQUIPO DE OFICINA'!$C:$C,'Cuadro resumen'!$B$66:$B$75,'3. EQUIPO DE OFICINA'!$F:$F)</f>
        <v>0</v>
      </c>
    </row>
    <row r="74" spans="2:4" ht="18.75" x14ac:dyDescent="0.25">
      <c r="B74" s="81" t="s">
        <v>69</v>
      </c>
      <c r="C74" s="82">
        <f>SUMIF('3. EQUIPO DE OFICINA'!C:C,'Cuadro resumen'!$B$66:$B$75,'3. EQUIPO DE OFICINA'!D:D)</f>
        <v>0</v>
      </c>
      <c r="D74" s="236">
        <f>SUMIF('3. EQUIPO DE OFICINA'!$C:$C,'Cuadro resumen'!$B$66:$B$75,'3. EQUIPO DE OFICINA'!$F:$F)</f>
        <v>0</v>
      </c>
    </row>
    <row r="75" spans="2:4" ht="18.75" x14ac:dyDescent="0.25">
      <c r="B75" s="81" t="s">
        <v>70</v>
      </c>
      <c r="C75" s="82">
        <f>SUMIF('3. EQUIPO DE OFICINA'!C:C,'Cuadro resumen'!$B$66:$B$75,'3. EQUIPO DE OFICINA'!D:D)</f>
        <v>0</v>
      </c>
      <c r="D75" s="236">
        <f>SUMIF('3. EQUIPO DE OFICINA'!$C:$C,'Cuadro resumen'!$B$66:$B$75,'3. EQUIPO DE OFICINA'!$F:$F)</f>
        <v>0</v>
      </c>
    </row>
    <row r="76" spans="2:4" ht="18.75" x14ac:dyDescent="0.25">
      <c r="B76" s="81"/>
      <c r="C76" s="82">
        <f>SUMIF('3. EQUIPO DE OFICINA'!C:C,'Cuadro resumen'!$B$66:$B$75,'3. EQUIPO DE OFICINA'!D:D)</f>
        <v>0</v>
      </c>
      <c r="D76" s="236">
        <f>SUMIF('3. EQUIPO DE OFICINA'!$C:$C,'Cuadro resumen'!$B$66:$B$75,'3. EQUIPO DE OFICINA'!$F:$F)</f>
        <v>0</v>
      </c>
    </row>
    <row r="77" spans="2:4" ht="23.25" x14ac:dyDescent="0.25">
      <c r="B77" s="83" t="s">
        <v>126</v>
      </c>
      <c r="C77" s="84">
        <f>SUM(C66:C76)</f>
        <v>23</v>
      </c>
      <c r="D77" s="237">
        <f>SUM(D66:D76)</f>
        <v>70600</v>
      </c>
    </row>
    <row r="80" spans="2:4" x14ac:dyDescent="0.25">
      <c r="B80" s="192" t="s">
        <v>382</v>
      </c>
    </row>
    <row r="82" spans="2:4" ht="18.75" x14ac:dyDescent="0.25">
      <c r="B82" s="80" t="s">
        <v>383</v>
      </c>
      <c r="C82" s="80" t="s">
        <v>53</v>
      </c>
      <c r="D82" s="234" t="s">
        <v>478</v>
      </c>
    </row>
    <row r="83" spans="2:4" ht="37.5" x14ac:dyDescent="0.25">
      <c r="B83" s="312" t="s">
        <v>1341</v>
      </c>
      <c r="C83" s="82">
        <f>SUMIF('4. EQUIPO TECNOLÓGICOS'!C:C,'Cuadro resumen'!$B$83:$B$99,'4. EQUIPO TECNOLÓGICOS'!D:D)</f>
        <v>7</v>
      </c>
      <c r="D83" s="82">
        <f>SUMIF('4. EQUIPO TECNOLÓGICOS'!$C:$C,'Cuadro resumen'!$B$83:$B$99,'4. EQUIPO TECNOLÓGICOS'!F:F)</f>
        <v>245000</v>
      </c>
    </row>
    <row r="84" spans="2:4" ht="18.75" x14ac:dyDescent="0.25">
      <c r="B84" s="312" t="s">
        <v>1342</v>
      </c>
      <c r="C84" s="82">
        <f>SUMIF('4. EQUIPO TECNOLÓGICOS'!C:C,'Cuadro resumen'!$B$83:$B$99,'4. EQUIPO TECNOLÓGICOS'!D:D)</f>
        <v>0</v>
      </c>
      <c r="D84" s="82">
        <f>SUMIF('4. EQUIPO TECNOLÓGICOS'!$C:$C,'Cuadro resumen'!$B$83:$B$99,'4. EQUIPO TECNOLÓGICOS'!F:F)</f>
        <v>0</v>
      </c>
    </row>
    <row r="85" spans="2:4" ht="37.5" x14ac:dyDescent="0.25">
      <c r="B85" s="312" t="s">
        <v>1340</v>
      </c>
      <c r="C85" s="82">
        <f>SUMIF('4. EQUIPO TECNOLÓGICOS'!C:C,'Cuadro resumen'!$B$83:$B$99,'4. EQUIPO TECNOLÓGICOS'!D:D)</f>
        <v>0</v>
      </c>
      <c r="D85" s="82">
        <f>SUMIF('4. EQUIPO TECNOLÓGICOS'!$C:$C,'Cuadro resumen'!$B$83:$B$99,'4. EQUIPO TECNOLÓGICOS'!F:F)</f>
        <v>0</v>
      </c>
    </row>
    <row r="86" spans="2:4" ht="37.5" x14ac:dyDescent="0.25">
      <c r="B86" s="312" t="s">
        <v>1343</v>
      </c>
      <c r="C86" s="82">
        <f>SUMIF('4. EQUIPO TECNOLÓGICOS'!C:C,'Cuadro resumen'!$B$83:$B$99,'4. EQUIPO TECNOLÓGICOS'!D:D)</f>
        <v>26</v>
      </c>
      <c r="D86" s="82">
        <f>SUMIF('4. EQUIPO TECNOLÓGICOS'!$C:$C,'Cuadro resumen'!$B$83:$B$99,'4. EQUIPO TECNOLÓGICOS'!F:F)</f>
        <v>390000</v>
      </c>
    </row>
    <row r="87" spans="2:4" ht="18.75" x14ac:dyDescent="0.25">
      <c r="B87" s="81" t="s">
        <v>415</v>
      </c>
      <c r="C87" s="82">
        <f>SUMIF('4. EQUIPO TECNOLÓGICOS'!C:C,'Cuadro resumen'!$B$83:$B$99,'4. EQUIPO TECNOLÓGICOS'!D:D)</f>
        <v>0</v>
      </c>
      <c r="D87" s="82">
        <f>SUMIF('4. EQUIPO TECNOLÓGICOS'!$C:$C,'Cuadro resumen'!$B$83:$B$99,'4. EQUIPO TECNOLÓGICOS'!F:F)</f>
        <v>0</v>
      </c>
    </row>
    <row r="88" spans="2:4" ht="18.75" x14ac:dyDescent="0.25">
      <c r="B88" s="92" t="s">
        <v>71</v>
      </c>
      <c r="C88" s="82">
        <f>SUMIF('4. EQUIPO TECNOLÓGICOS'!C:C,'Cuadro resumen'!$B$83:$B$99,'4. EQUIPO TECNOLÓGICOS'!D:D)</f>
        <v>0</v>
      </c>
      <c r="D88" s="82">
        <f>SUMIF('4. EQUIPO TECNOLÓGICOS'!$C:$C,'Cuadro resumen'!$B$83:$B$99,'4. EQUIPO TECNOLÓGICOS'!F:F)</f>
        <v>0</v>
      </c>
    </row>
    <row r="89" spans="2:4" ht="18.75" x14ac:dyDescent="0.25">
      <c r="B89" s="92" t="s">
        <v>72</v>
      </c>
      <c r="C89" s="82">
        <f>SUMIF('4. EQUIPO TECNOLÓGICOS'!C:C,'Cuadro resumen'!$B$83:$B$99,'4. EQUIPO TECNOLÓGICOS'!D:D)</f>
        <v>4</v>
      </c>
      <c r="D89" s="82">
        <f>SUMIF('4. EQUIPO TECNOLÓGICOS'!$C:$C,'Cuadro resumen'!$B$83:$B$99,'4. EQUIPO TECNOLÓGICOS'!F:F)</f>
        <v>32000</v>
      </c>
    </row>
    <row r="90" spans="2:4" ht="18.75" x14ac:dyDescent="0.25">
      <c r="B90" s="92" t="s">
        <v>73</v>
      </c>
      <c r="C90" s="82">
        <f>SUMIF('4. EQUIPO TECNOLÓGICOS'!C:C,'Cuadro resumen'!$B$83:$B$99,'4. EQUIPO TECNOLÓGICOS'!D:D)</f>
        <v>5</v>
      </c>
      <c r="D90" s="82">
        <f>SUMIF('4. EQUIPO TECNOLÓGICOS'!$C:$C,'Cuadro resumen'!$B$83:$B$99,'4. EQUIPO TECNOLÓGICOS'!F:F)</f>
        <v>25000</v>
      </c>
    </row>
    <row r="91" spans="2:4" ht="18.75" x14ac:dyDescent="0.25">
      <c r="B91" s="81" t="s">
        <v>416</v>
      </c>
      <c r="C91" s="82">
        <f>SUMIF('4. EQUIPO TECNOLÓGICOS'!C:C,'Cuadro resumen'!$B$83:$B$99,'4. EQUIPO TECNOLÓGICOS'!D:D)</f>
        <v>2</v>
      </c>
      <c r="D91" s="82">
        <f>SUMIF('4. EQUIPO TECNOLÓGICOS'!$C:$C,'Cuadro resumen'!$B$83:$B$99,'4. EQUIPO TECNOLÓGICOS'!F:F)</f>
        <v>24000</v>
      </c>
    </row>
    <row r="92" spans="2:4" ht="18.75" x14ac:dyDescent="0.25">
      <c r="B92" s="92" t="s">
        <v>74</v>
      </c>
      <c r="C92" s="82">
        <f>SUMIF('4. EQUIPO TECNOLÓGICOS'!C:C,'Cuadro resumen'!$B$83:$B$99,'4. EQUIPO TECNOLÓGICOS'!D:D)</f>
        <v>2</v>
      </c>
      <c r="D92" s="82">
        <f>SUMIF('4. EQUIPO TECNOLÓGICOS'!$C:$C,'Cuadro resumen'!$B$83:$B$99,'4. EQUIPO TECNOLÓGICOS'!F:F)</f>
        <v>30000</v>
      </c>
    </row>
    <row r="93" spans="2:4" ht="18.75" x14ac:dyDescent="0.25">
      <c r="B93" s="81" t="s">
        <v>75</v>
      </c>
      <c r="C93" s="82">
        <f>SUMIF('4. EQUIPO TECNOLÓGICOS'!C:C,'Cuadro resumen'!$B$83:$B$99,'4. EQUIPO TECNOLÓGICOS'!D:D)</f>
        <v>0</v>
      </c>
      <c r="D93" s="82">
        <f>SUMIF('4. EQUIPO TECNOLÓGICOS'!$C:$C,'Cuadro resumen'!$B$83:$B$99,'4. EQUIPO TECNOLÓGICOS'!F:F)</f>
        <v>0</v>
      </c>
    </row>
    <row r="94" spans="2:4" ht="18.75" x14ac:dyDescent="0.25">
      <c r="B94" s="92" t="s">
        <v>76</v>
      </c>
      <c r="C94" s="82">
        <f>SUMIF('4. EQUIPO TECNOLÓGICOS'!C:C,'Cuadro resumen'!$B$83:$B$99,'4. EQUIPO TECNOLÓGICOS'!D:D)</f>
        <v>0</v>
      </c>
      <c r="D94" s="82">
        <f>SUMIF('4. EQUIPO TECNOLÓGICOS'!$C:$C,'Cuadro resumen'!$B$83:$B$99,'4. EQUIPO TECNOLÓGICOS'!F:F)</f>
        <v>0</v>
      </c>
    </row>
    <row r="95" spans="2:4" ht="18.75" x14ac:dyDescent="0.25">
      <c r="B95" s="92" t="s">
        <v>77</v>
      </c>
      <c r="C95" s="82">
        <f>SUMIF('4. EQUIPO TECNOLÓGICOS'!C:C,'Cuadro resumen'!$B$83:$B$99,'4. EQUIPO TECNOLÓGICOS'!D:D)</f>
        <v>4</v>
      </c>
      <c r="D95" s="82">
        <f>SUMIF('4. EQUIPO TECNOLÓGICOS'!$C:$C,'Cuadro resumen'!$B$83:$B$99,'4. EQUIPO TECNOLÓGICOS'!F:F)</f>
        <v>8000</v>
      </c>
    </row>
    <row r="96" spans="2:4" ht="18.75" x14ac:dyDescent="0.25">
      <c r="B96" s="81" t="s">
        <v>417</v>
      </c>
      <c r="C96" s="82">
        <f>SUMIF('4. EQUIPO TECNOLÓGICOS'!C:C,'Cuadro resumen'!$B$83:$B$99,'4. EQUIPO TECNOLÓGICOS'!D:D)</f>
        <v>0</v>
      </c>
      <c r="D96" s="82">
        <f>SUMIF('4. EQUIPO TECNOLÓGICOS'!$C:$C,'Cuadro resumen'!$B$83:$B$99,'4. EQUIPO TECNOLÓGICOS'!F:F)</f>
        <v>0</v>
      </c>
    </row>
    <row r="97" spans="2:4" ht="18.75" x14ac:dyDescent="0.25">
      <c r="B97" s="92" t="s">
        <v>79</v>
      </c>
      <c r="C97" s="82">
        <f>SUMIF('4. EQUIPO TECNOLÓGICOS'!C:C,'Cuadro resumen'!$B$83:$B$99,'4. EQUIPO TECNOLÓGICOS'!D:D)</f>
        <v>0</v>
      </c>
      <c r="D97" s="82">
        <f>SUMIF('4. EQUIPO TECNOLÓGICOS'!$C:$C,'Cuadro resumen'!$B$83:$B$99,'4. EQUIPO TECNOLÓGICOS'!F:F)</f>
        <v>0</v>
      </c>
    </row>
    <row r="98" spans="2:4" ht="18.75" x14ac:dyDescent="0.25">
      <c r="B98" s="92" t="s">
        <v>80</v>
      </c>
      <c r="C98" s="82">
        <f>SUMIF('4. EQUIPO TECNOLÓGICOS'!C:C,'Cuadro resumen'!$B$83:$B$99,'4. EQUIPO TECNOLÓGICOS'!D:D)</f>
        <v>19</v>
      </c>
      <c r="D98" s="82">
        <f>SUMIF('4. EQUIPO TECNOLÓGICOS'!$C:$C,'Cuadro resumen'!$B$83:$B$99,'4. EQUIPO TECNOLÓGICOS'!F:F)</f>
        <v>9500</v>
      </c>
    </row>
    <row r="99" spans="2:4" ht="18.75" x14ac:dyDescent="0.25">
      <c r="B99" s="92" t="s">
        <v>81</v>
      </c>
      <c r="C99" s="82">
        <f>SUMIF('4. EQUIPO TECNOLÓGICOS'!C:C,'Cuadro resumen'!$B$83:$B$99,'4. EQUIPO TECNOLÓGICOS'!D:D)</f>
        <v>400</v>
      </c>
      <c r="D99" s="82">
        <f>SUMIF('4. EQUIPO TECNOLÓGICOS'!$C:$C,'Cuadro resumen'!$B$83:$B$99,'4. EQUIPO TECNOLÓGICOS'!F:F)</f>
        <v>8000</v>
      </c>
    </row>
    <row r="100" spans="2:4" ht="23.25" x14ac:dyDescent="0.25">
      <c r="B100" s="83" t="s">
        <v>126</v>
      </c>
      <c r="C100" s="84">
        <f>SUM(C83:C99)</f>
        <v>469</v>
      </c>
      <c r="D100" s="84">
        <f>SUM(D83:D99)</f>
        <v>771500</v>
      </c>
    </row>
    <row r="104" spans="2:4" x14ac:dyDescent="0.25">
      <c r="B104" s="192" t="s">
        <v>476</v>
      </c>
    </row>
    <row r="125" spans="2:4" x14ac:dyDescent="0.25">
      <c r="B125" s="192" t="s">
        <v>477</v>
      </c>
    </row>
    <row r="126" spans="2:4" x14ac:dyDescent="0.25">
      <c r="B126" s="85" t="s">
        <v>121</v>
      </c>
      <c r="C126" s="85" t="s">
        <v>53</v>
      </c>
      <c r="D126" s="85" t="s">
        <v>478</v>
      </c>
    </row>
    <row r="127" spans="2:4" x14ac:dyDescent="0.25">
      <c r="B127" s="85" t="s">
        <v>479</v>
      </c>
    </row>
    <row r="128" spans="2:4" x14ac:dyDescent="0.25">
      <c r="B128" s="85" t="s">
        <v>469</v>
      </c>
    </row>
    <row r="129" spans="2:2" x14ac:dyDescent="0.25">
      <c r="B129" s="85" t="s">
        <v>484</v>
      </c>
    </row>
    <row r="142" spans="2:2" x14ac:dyDescent="0.25">
      <c r="B142" s="192" t="s">
        <v>485</v>
      </c>
    </row>
  </sheetData>
  <mergeCells count="2">
    <mergeCell ref="H2:I2"/>
    <mergeCell ref="H15:I15"/>
  </mergeCells>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V566"/>
  <sheetViews>
    <sheetView showGridLines="0" zoomScale="80" zoomScaleNormal="80" workbookViewId="0">
      <pane ySplit="11" topLeftCell="A315" activePane="bottomLeft" state="frozen"/>
      <selection activeCell="A11" sqref="A11"/>
      <selection pane="bottomLeft" activeCell="F566" sqref="F566"/>
    </sheetView>
  </sheetViews>
  <sheetFormatPr baseColWidth="10" defaultColWidth="11.5703125" defaultRowHeight="15" x14ac:dyDescent="0.25"/>
  <cols>
    <col min="1" max="1" width="4.5703125" style="85" customWidth="1"/>
    <col min="2" max="2" width="15.85546875" style="76" customWidth="1"/>
    <col min="3" max="3" width="89.42578125" style="85" bestFit="1" customWidth="1"/>
    <col min="4" max="23" width="32" style="170" customWidth="1"/>
    <col min="24" max="24" width="34.28515625" style="170" customWidth="1"/>
    <col min="25" max="34" width="17.85546875" style="170" customWidth="1"/>
    <col min="35" max="35" width="19.5703125" style="170" customWidth="1"/>
    <col min="36" max="37" width="17.85546875" style="170" customWidth="1"/>
    <col min="38" max="38" width="18.7109375" style="170" customWidth="1"/>
    <col min="39" max="40" width="17.85546875" style="170" customWidth="1"/>
    <col min="41" max="41" width="21.42578125" style="170" bestFit="1" customWidth="1"/>
    <col min="42" max="16384" width="11.5703125" style="85"/>
  </cols>
  <sheetData>
    <row r="1" spans="1:568" ht="26.25" hidden="1" x14ac:dyDescent="0.25">
      <c r="A1" s="182"/>
      <c r="B1" s="185"/>
      <c r="C1" s="182" t="s">
        <v>252</v>
      </c>
      <c r="D1" s="185" t="s">
        <v>253</v>
      </c>
      <c r="E1" s="176" t="s">
        <v>254</v>
      </c>
      <c r="F1" s="176" t="s">
        <v>500</v>
      </c>
      <c r="G1" s="176" t="s">
        <v>502</v>
      </c>
      <c r="H1" s="176" t="s">
        <v>504</v>
      </c>
      <c r="I1" s="176" t="s">
        <v>506</v>
      </c>
      <c r="J1" s="176" t="s">
        <v>508</v>
      </c>
      <c r="K1" s="176" t="s">
        <v>510</v>
      </c>
      <c r="L1" s="176" t="s">
        <v>255</v>
      </c>
      <c r="M1" s="176" t="s">
        <v>513</v>
      </c>
      <c r="N1" s="176" t="s">
        <v>256</v>
      </c>
      <c r="O1" s="176" t="s">
        <v>515</v>
      </c>
      <c r="P1" s="176" t="s">
        <v>517</v>
      </c>
      <c r="Q1" s="176" t="s">
        <v>519</v>
      </c>
      <c r="R1" s="176" t="s">
        <v>517</v>
      </c>
      <c r="S1" s="176" t="s">
        <v>519</v>
      </c>
      <c r="T1" s="176" t="s">
        <v>257</v>
      </c>
      <c r="U1" s="176" t="s">
        <v>520</v>
      </c>
      <c r="V1" s="176" t="s">
        <v>523</v>
      </c>
      <c r="W1" s="176" t="s">
        <v>523</v>
      </c>
      <c r="X1" s="176" t="s">
        <v>258</v>
      </c>
      <c r="Y1" s="176" t="s">
        <v>525</v>
      </c>
      <c r="Z1" s="176" t="s">
        <v>259</v>
      </c>
      <c r="AA1" s="176" t="s">
        <v>526</v>
      </c>
      <c r="AB1" s="176" t="s">
        <v>527</v>
      </c>
      <c r="AC1" s="176" t="s">
        <v>531</v>
      </c>
      <c r="AD1" s="176" t="s">
        <v>275</v>
      </c>
      <c r="AE1" s="176" t="s">
        <v>532</v>
      </c>
      <c r="AF1" s="176" t="s">
        <v>534</v>
      </c>
      <c r="AG1" s="176" t="s">
        <v>536</v>
      </c>
      <c r="AH1" s="176" t="s">
        <v>276</v>
      </c>
      <c r="AI1" s="176" t="s">
        <v>538</v>
      </c>
      <c r="AJ1" s="176" t="s">
        <v>540</v>
      </c>
      <c r="AK1" s="176" t="s">
        <v>542</v>
      </c>
      <c r="AL1" s="176" t="s">
        <v>544</v>
      </c>
      <c r="AM1" s="176" t="s">
        <v>251</v>
      </c>
      <c r="AN1" s="176" t="s">
        <v>546</v>
      </c>
      <c r="AO1" s="185" t="s">
        <v>260</v>
      </c>
      <c r="AP1" s="176" t="s">
        <v>548</v>
      </c>
      <c r="AQ1" s="176" t="s">
        <v>261</v>
      </c>
      <c r="AR1" s="176" t="s">
        <v>550</v>
      </c>
      <c r="AS1" s="176" t="s">
        <v>552</v>
      </c>
      <c r="AT1" s="176" t="s">
        <v>262</v>
      </c>
      <c r="AU1" s="176" t="s">
        <v>554</v>
      </c>
      <c r="AV1" s="176" t="s">
        <v>556</v>
      </c>
      <c r="AW1" s="176" t="s">
        <v>263</v>
      </c>
      <c r="AX1" s="176" t="s">
        <v>557</v>
      </c>
      <c r="AY1" s="176" t="s">
        <v>559</v>
      </c>
      <c r="AZ1" s="176" t="s">
        <v>560</v>
      </c>
      <c r="BA1" s="176" t="s">
        <v>561</v>
      </c>
      <c r="BB1" s="176" t="s">
        <v>563</v>
      </c>
      <c r="BC1" s="176" t="s">
        <v>565</v>
      </c>
      <c r="BD1" s="176" t="s">
        <v>566</v>
      </c>
      <c r="BE1" s="176" t="s">
        <v>264</v>
      </c>
      <c r="BF1" s="176" t="s">
        <v>568</v>
      </c>
      <c r="BG1" s="176" t="s">
        <v>570</v>
      </c>
      <c r="BH1" s="176" t="s">
        <v>572</v>
      </c>
      <c r="BI1" s="176" t="s">
        <v>574</v>
      </c>
      <c r="BJ1" s="176" t="s">
        <v>576</v>
      </c>
      <c r="BK1" s="176" t="s">
        <v>578</v>
      </c>
      <c r="BL1" s="176" t="s">
        <v>580</v>
      </c>
      <c r="BM1" s="176" t="s">
        <v>582</v>
      </c>
      <c r="BN1" s="176" t="s">
        <v>277</v>
      </c>
      <c r="BO1" s="176" t="s">
        <v>584</v>
      </c>
      <c r="BP1" s="176" t="s">
        <v>586</v>
      </c>
      <c r="BQ1" s="176" t="s">
        <v>588</v>
      </c>
      <c r="BR1" s="176" t="s">
        <v>590</v>
      </c>
      <c r="BS1" s="176" t="s">
        <v>592</v>
      </c>
      <c r="BT1" s="176" t="s">
        <v>594</v>
      </c>
      <c r="BU1" s="176" t="s">
        <v>596</v>
      </c>
      <c r="BV1" s="176" t="s">
        <v>598</v>
      </c>
      <c r="BW1" s="176" t="s">
        <v>600</v>
      </c>
      <c r="BX1" s="176" t="s">
        <v>602</v>
      </c>
      <c r="BY1" s="185" t="s">
        <v>265</v>
      </c>
      <c r="BZ1" s="176" t="s">
        <v>266</v>
      </c>
      <c r="CA1" s="176" t="s">
        <v>604</v>
      </c>
      <c r="CB1" s="176" t="s">
        <v>267</v>
      </c>
      <c r="CC1" s="176" t="s">
        <v>606</v>
      </c>
      <c r="CD1" s="176" t="s">
        <v>608</v>
      </c>
      <c r="CE1" s="185" t="s">
        <v>268</v>
      </c>
      <c r="CF1" s="176" t="s">
        <v>269</v>
      </c>
      <c r="CG1" s="176" t="s">
        <v>610</v>
      </c>
      <c r="CH1" s="176" t="s">
        <v>270</v>
      </c>
      <c r="CI1" s="176" t="s">
        <v>612</v>
      </c>
      <c r="CJ1" s="176" t="s">
        <v>614</v>
      </c>
      <c r="CK1" s="176" t="s">
        <v>616</v>
      </c>
      <c r="CL1" s="185" t="s">
        <v>271</v>
      </c>
      <c r="CM1" s="176" t="s">
        <v>622</v>
      </c>
      <c r="CN1" s="176" t="s">
        <v>624</v>
      </c>
      <c r="CO1" s="176" t="s">
        <v>272</v>
      </c>
      <c r="CP1" s="176" t="s">
        <v>618</v>
      </c>
      <c r="CQ1" s="176" t="s">
        <v>620</v>
      </c>
      <c r="CR1" s="176" t="s">
        <v>273</v>
      </c>
      <c r="CS1" s="176" t="s">
        <v>626</v>
      </c>
      <c r="CT1" s="176" t="s">
        <v>274</v>
      </c>
      <c r="CU1" s="176" t="s">
        <v>627</v>
      </c>
      <c r="CV1" s="173" t="s">
        <v>278</v>
      </c>
      <c r="CW1" s="185" t="s">
        <v>279</v>
      </c>
      <c r="CX1" s="176" t="s">
        <v>628</v>
      </c>
      <c r="CY1" s="176" t="s">
        <v>629</v>
      </c>
      <c r="CZ1" s="176" t="s">
        <v>631</v>
      </c>
      <c r="DA1" s="176" t="s">
        <v>280</v>
      </c>
      <c r="DB1" s="176" t="s">
        <v>633</v>
      </c>
      <c r="DC1" s="176" t="s">
        <v>635</v>
      </c>
      <c r="DD1" s="176" t="s">
        <v>637</v>
      </c>
      <c r="DE1" s="176" t="s">
        <v>639</v>
      </c>
      <c r="DF1" s="176" t="s">
        <v>641</v>
      </c>
      <c r="DG1" s="176" t="s">
        <v>643</v>
      </c>
      <c r="DH1" s="185" t="s">
        <v>281</v>
      </c>
      <c r="DI1" s="176" t="s">
        <v>282</v>
      </c>
      <c r="DJ1" s="176" t="s">
        <v>645</v>
      </c>
      <c r="DK1" s="176" t="s">
        <v>283</v>
      </c>
      <c r="DL1" s="176" t="s">
        <v>647</v>
      </c>
      <c r="DM1" s="176" t="s">
        <v>649</v>
      </c>
      <c r="DN1" s="176" t="s">
        <v>651</v>
      </c>
      <c r="DO1" s="176" t="s">
        <v>653</v>
      </c>
      <c r="DP1" s="176" t="s">
        <v>655</v>
      </c>
      <c r="DQ1" s="176" t="s">
        <v>657</v>
      </c>
      <c r="DR1" s="176" t="s">
        <v>659</v>
      </c>
      <c r="DS1" s="176" t="s">
        <v>284</v>
      </c>
      <c r="DT1" s="176" t="s">
        <v>661</v>
      </c>
      <c r="DU1" s="176" t="s">
        <v>663</v>
      </c>
      <c r="DV1" s="176" t="s">
        <v>665</v>
      </c>
      <c r="DW1" s="185" t="s">
        <v>285</v>
      </c>
      <c r="DX1" s="176" t="s">
        <v>667</v>
      </c>
      <c r="DY1" s="176" t="s">
        <v>286</v>
      </c>
      <c r="DZ1" s="176" t="s">
        <v>669</v>
      </c>
      <c r="EA1" s="176" t="s">
        <v>287</v>
      </c>
      <c r="EB1" s="176" t="s">
        <v>671</v>
      </c>
      <c r="EC1" s="176" t="s">
        <v>673</v>
      </c>
      <c r="ED1" s="176" t="s">
        <v>675</v>
      </c>
      <c r="EE1" s="176" t="s">
        <v>677</v>
      </c>
      <c r="EF1" s="176" t="s">
        <v>679</v>
      </c>
      <c r="EG1" s="176" t="s">
        <v>681</v>
      </c>
      <c r="EH1" s="176" t="s">
        <v>683</v>
      </c>
      <c r="EI1" s="176" t="s">
        <v>685</v>
      </c>
      <c r="EJ1" s="176" t="s">
        <v>687</v>
      </c>
      <c r="EK1" s="176" t="s">
        <v>689</v>
      </c>
      <c r="EL1" s="176" t="s">
        <v>691</v>
      </c>
      <c r="EM1" s="185" t="s">
        <v>288</v>
      </c>
      <c r="EN1" s="176" t="s">
        <v>693</v>
      </c>
      <c r="EO1" s="176" t="s">
        <v>289</v>
      </c>
      <c r="EP1" s="176" t="s">
        <v>695</v>
      </c>
      <c r="EQ1" s="176" t="s">
        <v>697</v>
      </c>
      <c r="ER1" s="176" t="s">
        <v>290</v>
      </c>
      <c r="ES1" s="176" t="s">
        <v>699</v>
      </c>
      <c r="ET1" s="176" t="s">
        <v>701</v>
      </c>
      <c r="EU1" s="176" t="s">
        <v>291</v>
      </c>
      <c r="EV1" s="176" t="s">
        <v>703</v>
      </c>
      <c r="EW1" s="176" t="s">
        <v>705</v>
      </c>
      <c r="EX1" s="176" t="s">
        <v>707</v>
      </c>
      <c r="EY1" s="176" t="s">
        <v>292</v>
      </c>
      <c r="EZ1" s="176" t="s">
        <v>709</v>
      </c>
      <c r="FA1" s="176" t="s">
        <v>711</v>
      </c>
      <c r="FB1" s="185" t="s">
        <v>293</v>
      </c>
      <c r="FC1" s="176" t="s">
        <v>294</v>
      </c>
      <c r="FD1" s="176" t="s">
        <v>713</v>
      </c>
      <c r="FE1" s="176" t="s">
        <v>715</v>
      </c>
      <c r="FF1" s="176" t="s">
        <v>717</v>
      </c>
      <c r="FG1" s="176" t="s">
        <v>719</v>
      </c>
      <c r="FH1" s="176" t="s">
        <v>295</v>
      </c>
      <c r="FI1" s="176" t="s">
        <v>721</v>
      </c>
      <c r="FJ1" s="176" t="s">
        <v>723</v>
      </c>
      <c r="FK1" s="176" t="s">
        <v>725</v>
      </c>
      <c r="FL1" s="176" t="s">
        <v>727</v>
      </c>
      <c r="FM1" s="176" t="s">
        <v>729</v>
      </c>
      <c r="FN1" s="176" t="s">
        <v>296</v>
      </c>
      <c r="FO1" s="176" t="s">
        <v>732</v>
      </c>
      <c r="FP1" s="176" t="s">
        <v>297</v>
      </c>
      <c r="FQ1" s="176" t="s">
        <v>735</v>
      </c>
      <c r="FR1" s="176" t="s">
        <v>736</v>
      </c>
      <c r="FS1" s="176" t="s">
        <v>738</v>
      </c>
      <c r="FT1" s="176" t="s">
        <v>298</v>
      </c>
      <c r="FU1" s="176" t="s">
        <v>741</v>
      </c>
      <c r="FV1" s="176" t="s">
        <v>742</v>
      </c>
      <c r="FW1" s="176" t="s">
        <v>744</v>
      </c>
      <c r="FX1" s="176" t="s">
        <v>299</v>
      </c>
      <c r="FY1" s="176" t="s">
        <v>747</v>
      </c>
      <c r="FZ1" s="176" t="s">
        <v>749</v>
      </c>
      <c r="GA1" s="176" t="s">
        <v>751</v>
      </c>
      <c r="GB1" s="185" t="s">
        <v>300</v>
      </c>
      <c r="GC1" s="185" t="s">
        <v>301</v>
      </c>
      <c r="GD1" s="176" t="s">
        <v>307</v>
      </c>
      <c r="GE1" s="176" t="s">
        <v>753</v>
      </c>
      <c r="GF1" s="176" t="s">
        <v>755</v>
      </c>
      <c r="GG1" s="176" t="s">
        <v>757</v>
      </c>
      <c r="GH1" s="176" t="s">
        <v>759</v>
      </c>
      <c r="GI1" s="176" t="s">
        <v>761</v>
      </c>
      <c r="GJ1" s="176" t="s">
        <v>763</v>
      </c>
      <c r="GK1" s="185" t="s">
        <v>302</v>
      </c>
      <c r="GL1" s="176" t="s">
        <v>308</v>
      </c>
      <c r="GM1" s="176" t="s">
        <v>765</v>
      </c>
      <c r="GN1" s="176" t="s">
        <v>767</v>
      </c>
      <c r="GO1" s="176" t="s">
        <v>768</v>
      </c>
      <c r="GP1" s="176" t="s">
        <v>309</v>
      </c>
      <c r="GQ1" s="176" t="s">
        <v>771</v>
      </c>
      <c r="GR1" s="176" t="s">
        <v>772</v>
      </c>
      <c r="GS1" s="185" t="s">
        <v>303</v>
      </c>
      <c r="GT1" s="176" t="s">
        <v>304</v>
      </c>
      <c r="GU1" s="176" t="s">
        <v>774</v>
      </c>
      <c r="GV1" s="176" t="s">
        <v>776</v>
      </c>
      <c r="GW1" s="176" t="s">
        <v>778</v>
      </c>
      <c r="GX1" s="176" t="s">
        <v>780</v>
      </c>
      <c r="GY1" s="176" t="s">
        <v>782</v>
      </c>
      <c r="GZ1" s="185" t="s">
        <v>305</v>
      </c>
      <c r="HA1" s="176" t="s">
        <v>306</v>
      </c>
      <c r="HB1" s="176" t="s">
        <v>784</v>
      </c>
      <c r="HC1" s="176" t="s">
        <v>786</v>
      </c>
      <c r="HD1" s="176" t="s">
        <v>788</v>
      </c>
      <c r="HE1" s="176" t="s">
        <v>790</v>
      </c>
      <c r="HF1" s="176" t="s">
        <v>792</v>
      </c>
      <c r="HG1" s="176" t="s">
        <v>794</v>
      </c>
      <c r="HH1" s="173" t="s">
        <v>310</v>
      </c>
      <c r="HI1" s="185" t="s">
        <v>311</v>
      </c>
      <c r="HJ1" s="176" t="s">
        <v>312</v>
      </c>
      <c r="HK1" s="176" t="s">
        <v>796</v>
      </c>
      <c r="HL1" s="176" t="s">
        <v>798</v>
      </c>
      <c r="HM1" s="176" t="s">
        <v>800</v>
      </c>
      <c r="HN1" s="176" t="s">
        <v>802</v>
      </c>
      <c r="HO1" s="176" t="s">
        <v>313</v>
      </c>
      <c r="HP1" s="176" t="s">
        <v>805</v>
      </c>
      <c r="HQ1" s="176" t="s">
        <v>330</v>
      </c>
      <c r="HR1" s="176" t="s">
        <v>843</v>
      </c>
      <c r="HS1" s="176" t="s">
        <v>845</v>
      </c>
      <c r="HT1" s="176" t="s">
        <v>847</v>
      </c>
      <c r="HU1" s="185" t="s">
        <v>314</v>
      </c>
      <c r="HV1" s="176" t="s">
        <v>807</v>
      </c>
      <c r="HW1" s="176" t="s">
        <v>809</v>
      </c>
      <c r="HX1" s="176" t="s">
        <v>315</v>
      </c>
      <c r="HY1" s="176" t="s">
        <v>812</v>
      </c>
      <c r="HZ1" s="176" t="s">
        <v>814</v>
      </c>
      <c r="IA1" s="176" t="s">
        <v>815</v>
      </c>
      <c r="IB1" s="176" t="s">
        <v>817</v>
      </c>
      <c r="IC1" s="185" t="s">
        <v>316</v>
      </c>
      <c r="ID1" s="176" t="s">
        <v>819</v>
      </c>
      <c r="IE1" s="176" t="s">
        <v>821</v>
      </c>
      <c r="IF1" s="176" t="s">
        <v>823</v>
      </c>
      <c r="IG1" s="176" t="s">
        <v>317</v>
      </c>
      <c r="IH1" s="176" t="s">
        <v>825</v>
      </c>
      <c r="II1" s="176" t="s">
        <v>827</v>
      </c>
      <c r="IJ1" s="176" t="s">
        <v>318</v>
      </c>
      <c r="IK1" s="176" t="s">
        <v>829</v>
      </c>
      <c r="IL1" s="176" t="s">
        <v>831</v>
      </c>
      <c r="IM1" s="176" t="s">
        <v>319</v>
      </c>
      <c r="IN1" s="176" t="s">
        <v>833</v>
      </c>
      <c r="IO1" s="176" t="s">
        <v>835</v>
      </c>
      <c r="IP1" s="176" t="s">
        <v>837</v>
      </c>
      <c r="IQ1" s="176" t="s">
        <v>839</v>
      </c>
      <c r="IR1" s="176" t="s">
        <v>320</v>
      </c>
      <c r="IS1" s="176" t="s">
        <v>841</v>
      </c>
      <c r="IT1" s="185" t="s">
        <v>321</v>
      </c>
      <c r="IU1" s="176" t="s">
        <v>849</v>
      </c>
      <c r="IV1" s="176" t="s">
        <v>851</v>
      </c>
      <c r="IW1" s="176" t="s">
        <v>322</v>
      </c>
      <c r="IX1" s="176" t="s">
        <v>853</v>
      </c>
      <c r="IY1" s="176" t="s">
        <v>855</v>
      </c>
      <c r="IZ1" s="176" t="s">
        <v>857</v>
      </c>
      <c r="JA1" s="185" t="s">
        <v>323</v>
      </c>
      <c r="JB1" s="176" t="s">
        <v>859</v>
      </c>
      <c r="JC1" s="176" t="s">
        <v>324</v>
      </c>
      <c r="JD1" s="176" t="s">
        <v>862</v>
      </c>
      <c r="JE1" s="176" t="s">
        <v>864</v>
      </c>
      <c r="JF1" s="176" t="s">
        <v>866</v>
      </c>
      <c r="JG1" s="176" t="s">
        <v>868</v>
      </c>
      <c r="JH1" s="176" t="s">
        <v>870</v>
      </c>
      <c r="JI1" s="176" t="s">
        <v>872</v>
      </c>
      <c r="JJ1" s="176" t="s">
        <v>325</v>
      </c>
      <c r="JK1" s="176" t="s">
        <v>875</v>
      </c>
      <c r="JL1" s="176" t="s">
        <v>877</v>
      </c>
      <c r="JM1" s="176" t="s">
        <v>879</v>
      </c>
      <c r="JN1" s="176" t="s">
        <v>881</v>
      </c>
      <c r="JO1" s="176" t="s">
        <v>883</v>
      </c>
      <c r="JP1" s="176" t="s">
        <v>885</v>
      </c>
      <c r="JQ1" s="176" t="s">
        <v>887</v>
      </c>
      <c r="JR1" s="176" t="s">
        <v>889</v>
      </c>
      <c r="JS1" s="176" t="s">
        <v>326</v>
      </c>
      <c r="JT1" s="176" t="s">
        <v>892</v>
      </c>
      <c r="JU1" s="176" t="s">
        <v>894</v>
      </c>
      <c r="JV1" s="176" t="s">
        <v>896</v>
      </c>
      <c r="JW1" s="176" t="s">
        <v>898</v>
      </c>
      <c r="JX1" s="176" t="s">
        <v>899</v>
      </c>
      <c r="JY1" s="176" t="s">
        <v>901</v>
      </c>
      <c r="JZ1" s="176" t="s">
        <v>903</v>
      </c>
      <c r="KA1" s="176" t="s">
        <v>905</v>
      </c>
      <c r="KB1" s="176" t="s">
        <v>907</v>
      </c>
      <c r="KC1" s="176" t="s">
        <v>909</v>
      </c>
      <c r="KD1" s="176" t="s">
        <v>911</v>
      </c>
      <c r="KE1" s="176" t="s">
        <v>913</v>
      </c>
      <c r="KF1" s="176" t="s">
        <v>915</v>
      </c>
      <c r="KG1" s="176" t="s">
        <v>917</v>
      </c>
      <c r="KH1" s="176" t="s">
        <v>919</v>
      </c>
      <c r="KI1" s="176" t="s">
        <v>921</v>
      </c>
      <c r="KJ1" s="176" t="s">
        <v>923</v>
      </c>
      <c r="KK1" s="176" t="s">
        <v>925</v>
      </c>
      <c r="KL1" s="176" t="s">
        <v>927</v>
      </c>
      <c r="KM1" s="176" t="s">
        <v>929</v>
      </c>
      <c r="KN1" s="176" t="s">
        <v>931</v>
      </c>
      <c r="KO1" s="176" t="s">
        <v>933</v>
      </c>
      <c r="KP1" s="176" t="s">
        <v>935</v>
      </c>
      <c r="KQ1" s="176" t="s">
        <v>937</v>
      </c>
      <c r="KR1" s="176" t="s">
        <v>939</v>
      </c>
      <c r="KS1" s="176" t="s">
        <v>941</v>
      </c>
      <c r="KT1" s="185" t="s">
        <v>327</v>
      </c>
      <c r="KU1" s="176" t="s">
        <v>943</v>
      </c>
      <c r="KV1" s="176" t="s">
        <v>328</v>
      </c>
      <c r="KW1" s="176" t="s">
        <v>946</v>
      </c>
      <c r="KX1" s="176" t="s">
        <v>948</v>
      </c>
      <c r="KY1" s="176" t="s">
        <v>950</v>
      </c>
      <c r="KZ1" s="176" t="s">
        <v>952</v>
      </c>
      <c r="LA1" s="176" t="s">
        <v>329</v>
      </c>
      <c r="LB1" s="176" t="s">
        <v>955</v>
      </c>
      <c r="LC1" s="176" t="s">
        <v>957</v>
      </c>
      <c r="LD1" s="176" t="s">
        <v>959</v>
      </c>
      <c r="LE1" s="176" t="s">
        <v>961</v>
      </c>
      <c r="LF1" s="176" t="s">
        <v>963</v>
      </c>
      <c r="LG1" s="176" t="s">
        <v>965</v>
      </c>
      <c r="LH1" s="176" t="s">
        <v>967</v>
      </c>
      <c r="LI1" s="173" t="s">
        <v>331</v>
      </c>
      <c r="LJ1" s="185" t="s">
        <v>332</v>
      </c>
      <c r="LK1" s="176" t="s">
        <v>333</v>
      </c>
      <c r="LL1" s="176" t="s">
        <v>334</v>
      </c>
      <c r="LM1" s="185" t="s">
        <v>335</v>
      </c>
      <c r="LN1" s="176" t="s">
        <v>336</v>
      </c>
      <c r="LO1" s="176" t="s">
        <v>987</v>
      </c>
      <c r="LP1" s="176" t="s">
        <v>989</v>
      </c>
      <c r="LQ1" s="176" t="s">
        <v>990</v>
      </c>
      <c r="LR1" s="176" t="s">
        <v>992</v>
      </c>
      <c r="LS1" s="176" t="s">
        <v>993</v>
      </c>
      <c r="LT1" s="176" t="s">
        <v>995</v>
      </c>
      <c r="LU1" s="176" t="s">
        <v>997</v>
      </c>
      <c r="LV1" s="176" t="s">
        <v>999</v>
      </c>
      <c r="LW1" s="176" t="s">
        <v>1001</v>
      </c>
      <c r="LX1" s="176" t="s">
        <v>337</v>
      </c>
      <c r="LY1" s="176" t="s">
        <v>1004</v>
      </c>
      <c r="LZ1" s="176" t="s">
        <v>1005</v>
      </c>
      <c r="MA1" s="176" t="s">
        <v>1007</v>
      </c>
      <c r="MB1" s="176" t="s">
        <v>338</v>
      </c>
      <c r="MC1" s="176" t="s">
        <v>1010</v>
      </c>
      <c r="MD1" s="176" t="s">
        <v>1011</v>
      </c>
      <c r="ME1" s="176" t="s">
        <v>1013</v>
      </c>
      <c r="MF1" s="176" t="s">
        <v>1015</v>
      </c>
      <c r="MG1" s="176" t="s">
        <v>339</v>
      </c>
      <c r="MH1" s="176" t="s">
        <v>1018</v>
      </c>
      <c r="MI1" s="176" t="s">
        <v>1020</v>
      </c>
      <c r="MJ1" s="176" t="s">
        <v>1022</v>
      </c>
      <c r="MK1" s="176" t="s">
        <v>1024</v>
      </c>
      <c r="ML1" s="176" t="s">
        <v>340</v>
      </c>
      <c r="MM1" s="176" t="s">
        <v>1027</v>
      </c>
      <c r="MN1" s="176" t="s">
        <v>1029</v>
      </c>
      <c r="MO1" s="176" t="s">
        <v>1031</v>
      </c>
      <c r="MP1" s="176" t="s">
        <v>1033</v>
      </c>
      <c r="MQ1" s="176" t="s">
        <v>1035</v>
      </c>
      <c r="MR1" s="176" t="s">
        <v>1037</v>
      </c>
      <c r="MS1" s="176" t="s">
        <v>1039</v>
      </c>
      <c r="MT1" s="176" t="s">
        <v>1041</v>
      </c>
      <c r="MU1" s="176" t="s">
        <v>1043</v>
      </c>
      <c r="MV1" s="176" t="s">
        <v>1045</v>
      </c>
      <c r="MW1" s="176" t="s">
        <v>1047</v>
      </c>
      <c r="MX1" s="176" t="s">
        <v>1048</v>
      </c>
      <c r="MY1" s="185" t="s">
        <v>341</v>
      </c>
      <c r="MZ1" s="176" t="s">
        <v>342</v>
      </c>
      <c r="NA1" s="176" t="s">
        <v>1050</v>
      </c>
      <c r="NB1" s="176" t="s">
        <v>1052</v>
      </c>
      <c r="NC1" s="176" t="s">
        <v>1054</v>
      </c>
      <c r="ND1" s="176" t="s">
        <v>1056</v>
      </c>
      <c r="NE1" s="185" t="s">
        <v>343</v>
      </c>
      <c r="NF1" s="176" t="s">
        <v>344</v>
      </c>
      <c r="NG1" s="176" t="s">
        <v>1057</v>
      </c>
      <c r="NH1" s="176" t="s">
        <v>345</v>
      </c>
      <c r="NI1" s="176" t="s">
        <v>1059</v>
      </c>
      <c r="NJ1" s="176" t="s">
        <v>1061</v>
      </c>
      <c r="NK1" s="176" t="s">
        <v>346</v>
      </c>
      <c r="NL1" s="176" t="s">
        <v>1063</v>
      </c>
      <c r="NM1" s="176" t="s">
        <v>1065</v>
      </c>
      <c r="NN1" s="173" t="s">
        <v>332</v>
      </c>
      <c r="NO1" s="185" t="s">
        <v>333</v>
      </c>
      <c r="NP1" s="176" t="s">
        <v>347</v>
      </c>
      <c r="NQ1" s="176" t="s">
        <v>969</v>
      </c>
      <c r="NR1" s="176" t="s">
        <v>971</v>
      </c>
      <c r="NS1" s="176" t="s">
        <v>973</v>
      </c>
      <c r="NT1" s="176" t="s">
        <v>975</v>
      </c>
      <c r="NU1" s="176" t="s">
        <v>348</v>
      </c>
      <c r="NV1" s="176" t="s">
        <v>977</v>
      </c>
      <c r="NW1" s="176" t="s">
        <v>349</v>
      </c>
      <c r="NX1" s="176" t="s">
        <v>979</v>
      </c>
      <c r="NY1" s="185" t="s">
        <v>334</v>
      </c>
      <c r="NZ1" s="176" t="s">
        <v>981</v>
      </c>
      <c r="OA1" s="176" t="s">
        <v>350</v>
      </c>
      <c r="OB1" s="173" t="s">
        <v>334</v>
      </c>
      <c r="OC1" s="185" t="s">
        <v>350</v>
      </c>
      <c r="OD1" s="176" t="s">
        <v>983</v>
      </c>
      <c r="OE1" s="176" t="s">
        <v>985</v>
      </c>
      <c r="OF1" s="176" t="s">
        <v>351</v>
      </c>
      <c r="OG1" s="173" t="s">
        <v>352</v>
      </c>
      <c r="OH1" s="185" t="s">
        <v>353</v>
      </c>
      <c r="OI1" s="176" t="s">
        <v>354</v>
      </c>
      <c r="OJ1" s="176" t="s">
        <v>1066</v>
      </c>
      <c r="OK1" s="176" t="s">
        <v>1068</v>
      </c>
      <c r="OL1" s="176" t="s">
        <v>355</v>
      </c>
      <c r="OM1" s="176" t="s">
        <v>365</v>
      </c>
      <c r="ON1" s="176" t="s">
        <v>1070</v>
      </c>
      <c r="OO1" s="176" t="s">
        <v>1072</v>
      </c>
      <c r="OP1" s="176" t="s">
        <v>1074</v>
      </c>
      <c r="OQ1" s="176" t="s">
        <v>1076</v>
      </c>
      <c r="OR1" s="176" t="s">
        <v>1078</v>
      </c>
      <c r="OS1" s="176" t="s">
        <v>1080</v>
      </c>
      <c r="OT1" s="176" t="s">
        <v>1082</v>
      </c>
      <c r="OU1" s="176" t="s">
        <v>1084</v>
      </c>
      <c r="OV1" s="176" t="s">
        <v>1086</v>
      </c>
      <c r="OW1" s="176" t="s">
        <v>1088</v>
      </c>
      <c r="OX1" s="176" t="s">
        <v>1090</v>
      </c>
      <c r="OY1" s="176" t="s">
        <v>1092</v>
      </c>
      <c r="OZ1" s="176" t="s">
        <v>1094</v>
      </c>
      <c r="PA1" s="176" t="s">
        <v>1096</v>
      </c>
      <c r="PB1" s="176" t="s">
        <v>1098</v>
      </c>
      <c r="PC1" s="176" t="s">
        <v>1100</v>
      </c>
      <c r="PD1" s="176" t="s">
        <v>1102</v>
      </c>
      <c r="PE1" s="176" t="s">
        <v>1104</v>
      </c>
      <c r="PF1" s="176" t="s">
        <v>1106</v>
      </c>
      <c r="PG1" s="176" t="s">
        <v>1108</v>
      </c>
      <c r="PH1" s="176" t="s">
        <v>1110</v>
      </c>
      <c r="PI1" s="176" t="s">
        <v>1112</v>
      </c>
      <c r="PJ1" s="176" t="s">
        <v>366</v>
      </c>
      <c r="PK1" s="176" t="s">
        <v>1115</v>
      </c>
      <c r="PL1" s="176" t="s">
        <v>1117</v>
      </c>
      <c r="PM1" s="176" t="s">
        <v>1118</v>
      </c>
      <c r="PN1" s="176" t="s">
        <v>1120</v>
      </c>
      <c r="PO1" s="176" t="s">
        <v>1122</v>
      </c>
      <c r="PP1" s="176" t="s">
        <v>1124</v>
      </c>
      <c r="PQ1" s="176" t="s">
        <v>1126</v>
      </c>
      <c r="PR1" s="176" t="s">
        <v>1128</v>
      </c>
      <c r="PS1" s="176" t="s">
        <v>1130</v>
      </c>
      <c r="PT1" s="176" t="s">
        <v>1132</v>
      </c>
      <c r="PU1" s="176" t="s">
        <v>1134</v>
      </c>
      <c r="PV1" s="176" t="s">
        <v>1136</v>
      </c>
      <c r="PW1" s="176" t="s">
        <v>1138</v>
      </c>
      <c r="PX1" s="176" t="s">
        <v>1140</v>
      </c>
      <c r="PY1" s="176" t="s">
        <v>1142</v>
      </c>
      <c r="PZ1" s="176" t="s">
        <v>1144</v>
      </c>
      <c r="QA1" s="176" t="s">
        <v>1146</v>
      </c>
      <c r="QB1" s="176" t="s">
        <v>1148</v>
      </c>
      <c r="QC1" s="176" t="s">
        <v>1150</v>
      </c>
      <c r="QD1" s="176" t="s">
        <v>1152</v>
      </c>
      <c r="QE1" s="176" t="s">
        <v>1154</v>
      </c>
      <c r="QF1" s="176" t="s">
        <v>1156</v>
      </c>
      <c r="QG1" s="176" t="s">
        <v>1158</v>
      </c>
      <c r="QH1" s="176" t="s">
        <v>1160</v>
      </c>
      <c r="QI1" s="176" t="s">
        <v>1162</v>
      </c>
      <c r="QJ1" s="176" t="s">
        <v>1164</v>
      </c>
      <c r="QK1" s="176" t="s">
        <v>356</v>
      </c>
      <c r="QL1" s="176" t="s">
        <v>1166</v>
      </c>
      <c r="QM1" s="176" t="s">
        <v>1168</v>
      </c>
      <c r="QN1" s="176" t="s">
        <v>1170</v>
      </c>
      <c r="QO1" s="176" t="s">
        <v>1172</v>
      </c>
      <c r="QP1" s="176" t="s">
        <v>1174</v>
      </c>
      <c r="QQ1" s="185" t="s">
        <v>357</v>
      </c>
      <c r="QR1" s="176" t="s">
        <v>358</v>
      </c>
      <c r="QS1" s="176" t="s">
        <v>1176</v>
      </c>
      <c r="QT1" s="176" t="s">
        <v>1178</v>
      </c>
      <c r="QU1" s="176" t="s">
        <v>1180</v>
      </c>
      <c r="QV1" s="176" t="s">
        <v>1182</v>
      </c>
      <c r="QW1" s="176" t="s">
        <v>1184</v>
      </c>
      <c r="QX1" s="176" t="s">
        <v>1186</v>
      </c>
      <c r="QY1" s="185" t="s">
        <v>359</v>
      </c>
      <c r="QZ1" s="176" t="s">
        <v>1188</v>
      </c>
      <c r="RA1" s="176" t="s">
        <v>360</v>
      </c>
      <c r="RB1" s="185" t="s">
        <v>361</v>
      </c>
      <c r="RC1" s="176" t="s">
        <v>362</v>
      </c>
      <c r="RD1" s="176" t="s">
        <v>1218</v>
      </c>
      <c r="RE1" s="176" t="s">
        <v>1220</v>
      </c>
      <c r="RF1" s="185" t="s">
        <v>363</v>
      </c>
      <c r="RG1" s="176" t="s">
        <v>364</v>
      </c>
      <c r="RH1" s="176" t="s">
        <v>1222</v>
      </c>
      <c r="RI1" s="176" t="s">
        <v>1223</v>
      </c>
      <c r="RJ1" s="176" t="s">
        <v>1224</v>
      </c>
      <c r="RK1" s="176" t="s">
        <v>1225</v>
      </c>
      <c r="RL1" s="176" t="s">
        <v>1227</v>
      </c>
      <c r="RM1" s="176" t="s">
        <v>1228</v>
      </c>
      <c r="RN1" s="176" t="s">
        <v>1230</v>
      </c>
      <c r="RO1" s="176" t="s">
        <v>1231</v>
      </c>
      <c r="RP1" s="173" t="s">
        <v>359</v>
      </c>
      <c r="RQ1" s="185" t="s">
        <v>360</v>
      </c>
      <c r="RR1" s="176" t="s">
        <v>367</v>
      </c>
      <c r="RS1" s="176" t="s">
        <v>1190</v>
      </c>
      <c r="RT1" s="176" t="s">
        <v>1192</v>
      </c>
      <c r="RU1" s="176" t="s">
        <v>1194</v>
      </c>
      <c r="RV1" s="176" t="s">
        <v>1196</v>
      </c>
      <c r="RW1" s="176" t="s">
        <v>1198</v>
      </c>
      <c r="RX1" s="176" t="s">
        <v>1200</v>
      </c>
      <c r="RY1" s="176" t="s">
        <v>1202</v>
      </c>
      <c r="RZ1" s="176" t="s">
        <v>1204</v>
      </c>
      <c r="SA1" s="176" t="s">
        <v>1206</v>
      </c>
      <c r="SB1" s="176" t="s">
        <v>1208</v>
      </c>
      <c r="SC1" s="176" t="s">
        <v>1210</v>
      </c>
      <c r="SD1" s="176" t="s">
        <v>1212</v>
      </c>
      <c r="SE1" s="176" t="s">
        <v>1214</v>
      </c>
      <c r="SF1" s="176" t="s">
        <v>1216</v>
      </c>
      <c r="SG1" s="173" t="s">
        <v>368</v>
      </c>
      <c r="SH1" s="185" t="s">
        <v>369</v>
      </c>
      <c r="SI1" s="176" t="s">
        <v>370</v>
      </c>
      <c r="SJ1" s="176" t="s">
        <v>1233</v>
      </c>
      <c r="SK1" s="176" t="s">
        <v>1235</v>
      </c>
      <c r="SL1" s="176" t="s">
        <v>371</v>
      </c>
      <c r="SM1" s="176" t="s">
        <v>1237</v>
      </c>
      <c r="SN1" s="176" t="s">
        <v>1239</v>
      </c>
      <c r="SO1" s="176" t="s">
        <v>1241</v>
      </c>
      <c r="SP1" s="176" t="s">
        <v>1243</v>
      </c>
      <c r="SQ1" s="185" t="s">
        <v>372</v>
      </c>
      <c r="SR1" s="176" t="s">
        <v>373</v>
      </c>
      <c r="SS1" s="176" t="s">
        <v>1245</v>
      </c>
      <c r="ST1" s="176" t="s">
        <v>1247</v>
      </c>
      <c r="SU1" s="176" t="s">
        <v>1249</v>
      </c>
      <c r="SV1" s="176" t="s">
        <v>1251</v>
      </c>
      <c r="SW1" s="176" t="s">
        <v>1253</v>
      </c>
      <c r="SX1" s="176" t="s">
        <v>1255</v>
      </c>
      <c r="SY1" s="176" t="s">
        <v>1257</v>
      </c>
      <c r="SZ1" s="176" t="s">
        <v>1259</v>
      </c>
      <c r="TA1" s="176" t="s">
        <v>1261</v>
      </c>
      <c r="TB1" s="176" t="s">
        <v>1263</v>
      </c>
      <c r="TC1" s="176" t="s">
        <v>1265</v>
      </c>
      <c r="TD1" s="176" t="s">
        <v>1267</v>
      </c>
      <c r="TE1" s="176" t="s">
        <v>1269</v>
      </c>
      <c r="TF1" s="176" t="s">
        <v>1271</v>
      </c>
      <c r="TG1" s="176" t="s">
        <v>1273</v>
      </c>
      <c r="TH1" s="173" t="s">
        <v>374</v>
      </c>
      <c r="TI1" s="185" t="s">
        <v>375</v>
      </c>
      <c r="TJ1" s="176" t="s">
        <v>376</v>
      </c>
      <c r="TK1" s="176" t="s">
        <v>1275</v>
      </c>
      <c r="TL1" s="176" t="s">
        <v>1277</v>
      </c>
      <c r="TM1" s="176" t="s">
        <v>1279</v>
      </c>
      <c r="TN1" s="176" t="s">
        <v>1281</v>
      </c>
      <c r="TO1" s="176" t="s">
        <v>1283</v>
      </c>
      <c r="TP1" s="176" t="s">
        <v>377</v>
      </c>
      <c r="TQ1" s="176" t="s">
        <v>1285</v>
      </c>
      <c r="TR1" s="176" t="s">
        <v>1287</v>
      </c>
      <c r="TS1" s="176" t="s">
        <v>1289</v>
      </c>
      <c r="TT1" s="176" t="s">
        <v>1291</v>
      </c>
      <c r="TU1" s="176" t="s">
        <v>1293</v>
      </c>
      <c r="TV1" s="176" t="s">
        <v>1295</v>
      </c>
      <c r="TW1" s="185" t="s">
        <v>378</v>
      </c>
      <c r="TX1" s="176" t="s">
        <v>379</v>
      </c>
      <c r="TY1" s="176" t="s">
        <v>380</v>
      </c>
      <c r="TZ1" s="176" t="s">
        <v>1297</v>
      </c>
      <c r="UA1" s="176" t="s">
        <v>1299</v>
      </c>
      <c r="UB1" s="176" t="s">
        <v>1300</v>
      </c>
      <c r="UC1" s="176" t="s">
        <v>1302</v>
      </c>
      <c r="UD1" s="176" t="s">
        <v>1304</v>
      </c>
      <c r="UE1" s="176" t="s">
        <v>1306</v>
      </c>
      <c r="UF1" s="176" t="s">
        <v>1308</v>
      </c>
      <c r="UG1" s="176" t="s">
        <v>1310</v>
      </c>
      <c r="UH1" s="176" t="s">
        <v>1312</v>
      </c>
      <c r="UI1" s="176" t="s">
        <v>1314</v>
      </c>
      <c r="UJ1" s="176" t="s">
        <v>1316</v>
      </c>
      <c r="UK1" s="176" t="s">
        <v>1318</v>
      </c>
      <c r="UL1" s="176" t="s">
        <v>1320</v>
      </c>
      <c r="UM1" s="176" t="s">
        <v>1322</v>
      </c>
      <c r="UN1" s="176" t="s">
        <v>1324</v>
      </c>
      <c r="UO1" s="176" t="s">
        <v>1326</v>
      </c>
      <c r="UP1" s="173" t="s">
        <v>1328</v>
      </c>
      <c r="UQ1" s="176" t="s">
        <v>1330</v>
      </c>
      <c r="UR1" s="176" t="s">
        <v>1332</v>
      </c>
      <c r="US1" s="176" t="s">
        <v>1334</v>
      </c>
      <c r="UT1" s="176" t="s">
        <v>1336</v>
      </c>
      <c r="UU1" s="176" t="s">
        <v>1338</v>
      </c>
      <c r="UV1" s="179"/>
    </row>
    <row r="2" spans="1:568" s="118" customFormat="1" hidden="1" x14ac:dyDescent="0.25">
      <c r="K2" s="155"/>
      <c r="Y2" s="118" t="s">
        <v>130</v>
      </c>
      <c r="Z2" s="118" t="s">
        <v>131</v>
      </c>
    </row>
    <row r="3" spans="1:568" x14ac:dyDescent="0.25">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9"/>
    </row>
    <row r="4" spans="1:568" x14ac:dyDescent="0.25">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9"/>
    </row>
    <row r="5" spans="1:568" x14ac:dyDescent="0.25">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9"/>
    </row>
    <row r="6" spans="1:568" x14ac:dyDescent="0.25">
      <c r="B6" s="88"/>
      <c r="C6" s="89" t="s">
        <v>248</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9"/>
    </row>
    <row r="7" spans="1:568" x14ac:dyDescent="0.25">
      <c r="B7" s="85"/>
      <c r="C7" s="89" t="s">
        <v>83</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89"/>
    </row>
    <row r="8" spans="1:568" x14ac:dyDescent="0.25">
      <c r="B8" s="91"/>
      <c r="C8" s="89" t="s">
        <v>1474</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89"/>
    </row>
    <row r="9" spans="1:568" x14ac:dyDescent="0.25">
      <c r="B9" s="85"/>
      <c r="C9" s="89" t="s">
        <v>84</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89"/>
    </row>
    <row r="10" spans="1:568" ht="29.25" thickBot="1" x14ac:dyDescent="0.3">
      <c r="K10" s="212"/>
      <c r="L10" s="212"/>
      <c r="M10" s="212"/>
      <c r="N10" s="213" t="s">
        <v>394</v>
      </c>
      <c r="O10" s="212"/>
      <c r="P10" s="212"/>
      <c r="Q10" s="212"/>
      <c r="R10" s="212"/>
      <c r="S10" s="212"/>
      <c r="T10" s="212"/>
      <c r="U10" s="212"/>
      <c r="V10" s="212"/>
      <c r="W10" s="212"/>
      <c r="X10" s="212"/>
    </row>
    <row r="11" spans="1:568" ht="79.5" thickBot="1" x14ac:dyDescent="0.3">
      <c r="B11" s="330" t="s">
        <v>134</v>
      </c>
      <c r="C11" s="188" t="s">
        <v>133</v>
      </c>
      <c r="D11" s="189" t="s">
        <v>130</v>
      </c>
      <c r="E11" s="189" t="s">
        <v>1473</v>
      </c>
      <c r="F11" s="189" t="s">
        <v>249</v>
      </c>
      <c r="G11" s="189" t="s">
        <v>463</v>
      </c>
      <c r="H11" s="189" t="s">
        <v>465</v>
      </c>
      <c r="I11" s="211" t="s">
        <v>466</v>
      </c>
      <c r="J11" s="189" t="s">
        <v>464</v>
      </c>
      <c r="K11" s="364" t="s">
        <v>1371</v>
      </c>
      <c r="L11" s="364" t="s">
        <v>1373</v>
      </c>
      <c r="M11" s="364" t="s">
        <v>474</v>
      </c>
      <c r="N11" s="364" t="s">
        <v>1372</v>
      </c>
      <c r="O11" s="364" t="s">
        <v>1374</v>
      </c>
      <c r="P11" s="364" t="s">
        <v>475</v>
      </c>
      <c r="Q11" s="364" t="s">
        <v>1375</v>
      </c>
      <c r="R11" s="364" t="s">
        <v>1376</v>
      </c>
      <c r="S11" s="364" t="s">
        <v>1377</v>
      </c>
      <c r="T11" s="364" t="s">
        <v>1378</v>
      </c>
      <c r="U11" s="364" t="s">
        <v>1379</v>
      </c>
      <c r="V11" s="364" t="s">
        <v>1380</v>
      </c>
      <c r="W11" s="364" t="s">
        <v>1381</v>
      </c>
      <c r="X11" s="364" t="s">
        <v>1382</v>
      </c>
      <c r="Y11" s="363" t="s">
        <v>395</v>
      </c>
      <c r="Z11" s="211" t="s">
        <v>413</v>
      </c>
      <c r="AA11" s="211" t="s">
        <v>396</v>
      </c>
      <c r="AB11" s="211" t="s">
        <v>410</v>
      </c>
      <c r="AC11" s="211" t="s">
        <v>397</v>
      </c>
      <c r="AD11" s="211" t="s">
        <v>398</v>
      </c>
      <c r="AE11" s="211" t="s">
        <v>399</v>
      </c>
      <c r="AF11" s="211" t="s">
        <v>409</v>
      </c>
      <c r="AG11" s="211" t="s">
        <v>400</v>
      </c>
      <c r="AH11" s="211" t="s">
        <v>401</v>
      </c>
      <c r="AI11" s="211" t="s">
        <v>402</v>
      </c>
      <c r="AJ11" s="211" t="s">
        <v>408</v>
      </c>
      <c r="AK11" s="211" t="s">
        <v>403</v>
      </c>
      <c r="AL11" s="211" t="s">
        <v>404</v>
      </c>
      <c r="AM11" s="211" t="s">
        <v>405</v>
      </c>
      <c r="AN11" s="211" t="s">
        <v>407</v>
      </c>
      <c r="AO11" s="211" t="s">
        <v>406</v>
      </c>
    </row>
    <row r="12" spans="1:568" x14ac:dyDescent="0.25">
      <c r="B12" s="182" t="s">
        <v>252</v>
      </c>
      <c r="C12" s="183" t="s">
        <v>135</v>
      </c>
      <c r="D12" s="184">
        <f>D13+D47+D83+D89+D96</f>
        <v>4196500</v>
      </c>
      <c r="E12" s="184">
        <f>E13+E47+E83+E89+E96</f>
        <v>1111600</v>
      </c>
      <c r="F12" s="184">
        <f t="shared" ref="F12:F106" si="0">D12+E12</f>
        <v>5308100</v>
      </c>
      <c r="G12" s="184">
        <f>G13+G47+G83+G89+G96</f>
        <v>0</v>
      </c>
      <c r="H12" s="184">
        <f>F12-G12</f>
        <v>5308100</v>
      </c>
      <c r="I12" s="184">
        <f>I13+I47+I83+I89+I96</f>
        <v>0</v>
      </c>
      <c r="J12" s="184">
        <f>F12-I12</f>
        <v>5308100</v>
      </c>
      <c r="K12" s="184">
        <f t="shared" ref="K12:AA12" ca="1" si="1">K13+K47+K83+K89+K96</f>
        <v>0</v>
      </c>
      <c r="L12" s="184">
        <f t="shared" ca="1" si="1"/>
        <v>0</v>
      </c>
      <c r="M12" s="184">
        <f t="shared" ca="1" si="1"/>
        <v>0</v>
      </c>
      <c r="N12" s="184">
        <f t="shared" ca="1" si="1"/>
        <v>0</v>
      </c>
      <c r="O12" s="184">
        <f t="shared" ca="1" si="1"/>
        <v>5308100</v>
      </c>
      <c r="P12" s="184">
        <f t="shared" ca="1" si="1"/>
        <v>0</v>
      </c>
      <c r="Q12" s="184">
        <f t="shared" ca="1" si="1"/>
        <v>0</v>
      </c>
      <c r="R12" s="184">
        <f t="shared" ca="1" si="1"/>
        <v>0</v>
      </c>
      <c r="S12" s="184">
        <f t="shared" ca="1" si="1"/>
        <v>0</v>
      </c>
      <c r="T12" s="184">
        <f t="shared" ca="1" si="1"/>
        <v>0</v>
      </c>
      <c r="U12" s="184">
        <f t="shared" ca="1" si="1"/>
        <v>0</v>
      </c>
      <c r="V12" s="184">
        <f t="shared" ca="1" si="1"/>
        <v>0</v>
      </c>
      <c r="W12" s="184">
        <f t="shared" ca="1" si="1"/>
        <v>0</v>
      </c>
      <c r="X12" s="184">
        <f t="shared" ca="1" si="1"/>
        <v>0</v>
      </c>
      <c r="Y12" s="184">
        <f t="shared" si="1"/>
        <v>5308100</v>
      </c>
      <c r="Z12" s="184">
        <f t="shared" si="1"/>
        <v>0</v>
      </c>
      <c r="AA12" s="184">
        <f t="shared" si="1"/>
        <v>0</v>
      </c>
      <c r="AB12" s="184">
        <f>Y12+Z12+AA12</f>
        <v>5308100</v>
      </c>
      <c r="AC12" s="184">
        <f>AC13+AC47+AC83+AC89+AC96</f>
        <v>0</v>
      </c>
      <c r="AD12" s="184">
        <f>AD13+AD47+AD83+AD89+AD96</f>
        <v>0</v>
      </c>
      <c r="AE12" s="184">
        <f>AE13+AE47+AE83+AE89+AE96</f>
        <v>0</v>
      </c>
      <c r="AF12" s="184">
        <f>AC12+AD12+AE12</f>
        <v>0</v>
      </c>
      <c r="AG12" s="184">
        <f>AG13+AG47+AG83+AG89+AG96</f>
        <v>0</v>
      </c>
      <c r="AH12" s="184">
        <f>AH13+AH47+AH83+AH89+AH96</f>
        <v>0</v>
      </c>
      <c r="AI12" s="184">
        <f>AI13+AI47+AI83+AI89+AI96</f>
        <v>0</v>
      </c>
      <c r="AJ12" s="184">
        <f>AG12+AH12+AI12</f>
        <v>0</v>
      </c>
      <c r="AK12" s="184">
        <f>AK13+AK47+AK83+AK89+AK96</f>
        <v>0</v>
      </c>
      <c r="AL12" s="184">
        <f>AL13+AL47+AL83+AL89+AL96</f>
        <v>0</v>
      </c>
      <c r="AM12" s="184">
        <f>AM13+AM47+AM83+AM89+AM96</f>
        <v>0</v>
      </c>
      <c r="AN12" s="184">
        <f>AK12+AL12+AM12</f>
        <v>0</v>
      </c>
      <c r="AO12" s="184">
        <f>AB12+AF12+AJ12+AN12</f>
        <v>5308100</v>
      </c>
    </row>
    <row r="13" spans="1:568" x14ac:dyDescent="0.25">
      <c r="B13" s="185" t="s">
        <v>253</v>
      </c>
      <c r="C13" s="186" t="s">
        <v>136</v>
      </c>
      <c r="D13" s="187">
        <f>SUM(D14:D46)</f>
        <v>0</v>
      </c>
      <c r="E13" s="187">
        <f>SUM(E14:E46)</f>
        <v>0</v>
      </c>
      <c r="F13" s="187">
        <f t="shared" si="0"/>
        <v>0</v>
      </c>
      <c r="G13" s="187">
        <f>SUM(G14:G46)</f>
        <v>0</v>
      </c>
      <c r="H13" s="187">
        <f t="shared" ref="H13:H220" si="2">F13-G13</f>
        <v>0</v>
      </c>
      <c r="I13" s="187">
        <f>SUM(I14:I46)</f>
        <v>0</v>
      </c>
      <c r="J13" s="187">
        <f t="shared" ref="J13:J220" si="3">F13-I13</f>
        <v>0</v>
      </c>
      <c r="K13" s="187">
        <f t="shared" ref="K13:AA13" ca="1" si="4">SUM(K14:K46)</f>
        <v>0</v>
      </c>
      <c r="L13" s="187">
        <f t="shared" ca="1" si="4"/>
        <v>0</v>
      </c>
      <c r="M13" s="187">
        <f t="shared" ca="1" si="4"/>
        <v>0</v>
      </c>
      <c r="N13" s="187">
        <f t="shared" ca="1" si="4"/>
        <v>0</v>
      </c>
      <c r="O13" s="187">
        <f t="shared" ca="1" si="4"/>
        <v>0</v>
      </c>
      <c r="P13" s="187">
        <f t="shared" ca="1" si="4"/>
        <v>0</v>
      </c>
      <c r="Q13" s="187">
        <f t="shared" ca="1" si="4"/>
        <v>0</v>
      </c>
      <c r="R13" s="187">
        <f t="shared" ca="1" si="4"/>
        <v>0</v>
      </c>
      <c r="S13" s="187">
        <f t="shared" ca="1" si="4"/>
        <v>0</v>
      </c>
      <c r="T13" s="187">
        <f t="shared" ca="1" si="4"/>
        <v>0</v>
      </c>
      <c r="U13" s="187">
        <f t="shared" ca="1" si="4"/>
        <v>0</v>
      </c>
      <c r="V13" s="187">
        <f t="shared" ca="1" si="4"/>
        <v>0</v>
      </c>
      <c r="W13" s="187">
        <f t="shared" ca="1" si="4"/>
        <v>0</v>
      </c>
      <c r="X13" s="187">
        <f t="shared" ca="1" si="4"/>
        <v>0</v>
      </c>
      <c r="Y13" s="187">
        <f t="shared" si="4"/>
        <v>0</v>
      </c>
      <c r="Z13" s="187">
        <f t="shared" si="4"/>
        <v>0</v>
      </c>
      <c r="AA13" s="187">
        <f t="shared" si="4"/>
        <v>0</v>
      </c>
      <c r="AB13" s="187">
        <f t="shared" ref="AB13:AB220" si="5">Y13+Z13+AA13</f>
        <v>0</v>
      </c>
      <c r="AC13" s="187">
        <f>SUM(AC14:AC46)</f>
        <v>0</v>
      </c>
      <c r="AD13" s="187">
        <f>SUM(AD14:AD46)</f>
        <v>0</v>
      </c>
      <c r="AE13" s="187">
        <f>SUM(AE14:AE46)</f>
        <v>0</v>
      </c>
      <c r="AF13" s="187">
        <f t="shared" ref="AF13:AF220" si="6">AC13+AD13+AE13</f>
        <v>0</v>
      </c>
      <c r="AG13" s="187">
        <f>SUM(AG14:AG46)</f>
        <v>0</v>
      </c>
      <c r="AH13" s="187">
        <f>SUM(AH14:AH46)</f>
        <v>0</v>
      </c>
      <c r="AI13" s="187">
        <f>SUM(AI14:AI46)</f>
        <v>0</v>
      </c>
      <c r="AJ13" s="187">
        <f t="shared" ref="AJ13:AJ220" si="7">AG13+AH13+AI13</f>
        <v>0</v>
      </c>
      <c r="AK13" s="187">
        <f>SUM(AK14:AK46)</f>
        <v>0</v>
      </c>
      <c r="AL13" s="187">
        <f>SUM(AL14:AL46)</f>
        <v>0</v>
      </c>
      <c r="AM13" s="187">
        <f>SUM(AM14:AM46)</f>
        <v>0</v>
      </c>
      <c r="AN13" s="187">
        <f t="shared" ref="AN13:AN220" si="8">AK13+AL13+AM13</f>
        <v>0</v>
      </c>
      <c r="AO13" s="187">
        <f t="shared" ref="AO13:AO220" si="9">AB13+AF13+AJ13+AN13</f>
        <v>0</v>
      </c>
    </row>
    <row r="14" spans="1:568" x14ac:dyDescent="0.25">
      <c r="B14" s="176" t="s">
        <v>254</v>
      </c>
      <c r="C14" s="177" t="s">
        <v>137</v>
      </c>
      <c r="D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78">
        <f t="shared" si="0"/>
        <v>0</v>
      </c>
      <c r="G14" s="178"/>
      <c r="H14" s="178">
        <f t="shared" si="2"/>
        <v>0</v>
      </c>
      <c r="I14" s="178"/>
      <c r="J14" s="178">
        <f t="shared" si="3"/>
        <v>0</v>
      </c>
      <c r="K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 s="178">
        <f t="shared" si="5"/>
        <v>0</v>
      </c>
      <c r="AC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 s="178">
        <f t="shared" si="6"/>
        <v>0</v>
      </c>
      <c r="AG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 s="178">
        <f t="shared" si="7"/>
        <v>0</v>
      </c>
      <c r="AK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 s="178">
        <f t="shared" si="8"/>
        <v>0</v>
      </c>
      <c r="AO14" s="178">
        <f t="shared" si="9"/>
        <v>0</v>
      </c>
    </row>
    <row r="15" spans="1:568" x14ac:dyDescent="0.25">
      <c r="B15" s="176" t="s">
        <v>500</v>
      </c>
      <c r="C15" s="177" t="s">
        <v>501</v>
      </c>
      <c r="D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78">
        <f t="shared" si="0"/>
        <v>0</v>
      </c>
      <c r="G15" s="178"/>
      <c r="H15" s="178">
        <f t="shared" si="2"/>
        <v>0</v>
      </c>
      <c r="I15" s="178"/>
      <c r="J15" s="178">
        <f t="shared" si="3"/>
        <v>0</v>
      </c>
      <c r="K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 s="178">
        <f t="shared" si="5"/>
        <v>0</v>
      </c>
      <c r="AC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 s="178">
        <f t="shared" si="6"/>
        <v>0</v>
      </c>
      <c r="AG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 s="178">
        <f t="shared" si="7"/>
        <v>0</v>
      </c>
      <c r="AK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 s="178">
        <f t="shared" si="8"/>
        <v>0</v>
      </c>
      <c r="AO15" s="178">
        <f t="shared" si="9"/>
        <v>0</v>
      </c>
    </row>
    <row r="16" spans="1:568" x14ac:dyDescent="0.25">
      <c r="B16" s="176" t="s">
        <v>502</v>
      </c>
      <c r="C16" s="177" t="s">
        <v>503</v>
      </c>
      <c r="D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78">
        <f t="shared" si="0"/>
        <v>0</v>
      </c>
      <c r="G16" s="178"/>
      <c r="H16" s="178">
        <f t="shared" si="2"/>
        <v>0</v>
      </c>
      <c r="I16" s="178"/>
      <c r="J16" s="178">
        <f t="shared" si="3"/>
        <v>0</v>
      </c>
      <c r="K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 s="178">
        <f t="shared" si="5"/>
        <v>0</v>
      </c>
      <c r="AC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 s="178">
        <f t="shared" si="6"/>
        <v>0</v>
      </c>
      <c r="AG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 s="178">
        <f t="shared" si="7"/>
        <v>0</v>
      </c>
      <c r="AK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 s="178">
        <f t="shared" si="8"/>
        <v>0</v>
      </c>
      <c r="AO16" s="178">
        <f t="shared" si="9"/>
        <v>0</v>
      </c>
    </row>
    <row r="17" spans="2:41" x14ac:dyDescent="0.25">
      <c r="B17" s="176" t="s">
        <v>504</v>
      </c>
      <c r="C17" s="177" t="s">
        <v>505</v>
      </c>
      <c r="D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78">
        <f t="shared" si="0"/>
        <v>0</v>
      </c>
      <c r="G17" s="178"/>
      <c r="H17" s="178">
        <f t="shared" si="2"/>
        <v>0</v>
      </c>
      <c r="I17" s="178"/>
      <c r="J17" s="178">
        <f t="shared" si="3"/>
        <v>0</v>
      </c>
      <c r="K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 s="178">
        <f t="shared" si="5"/>
        <v>0</v>
      </c>
      <c r="AC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 s="178">
        <f t="shared" si="6"/>
        <v>0</v>
      </c>
      <c r="AG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 s="178">
        <f t="shared" si="7"/>
        <v>0</v>
      </c>
      <c r="AK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 s="178">
        <f t="shared" si="8"/>
        <v>0</v>
      </c>
      <c r="AO17" s="178">
        <f t="shared" si="9"/>
        <v>0</v>
      </c>
    </row>
    <row r="18" spans="2:41" x14ac:dyDescent="0.25">
      <c r="B18" s="176" t="s">
        <v>506</v>
      </c>
      <c r="C18" s="177" t="s">
        <v>507</v>
      </c>
      <c r="D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78">
        <f t="shared" si="0"/>
        <v>0</v>
      </c>
      <c r="G18" s="178"/>
      <c r="H18" s="178">
        <f t="shared" si="2"/>
        <v>0</v>
      </c>
      <c r="I18" s="178"/>
      <c r="J18" s="178">
        <f t="shared" si="3"/>
        <v>0</v>
      </c>
      <c r="K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 s="178">
        <f t="shared" si="5"/>
        <v>0</v>
      </c>
      <c r="AC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 s="178">
        <f t="shared" si="6"/>
        <v>0</v>
      </c>
      <c r="AG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 s="178">
        <f t="shared" si="7"/>
        <v>0</v>
      </c>
      <c r="AK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 s="178">
        <f t="shared" si="8"/>
        <v>0</v>
      </c>
      <c r="AO18" s="178">
        <f t="shared" si="9"/>
        <v>0</v>
      </c>
    </row>
    <row r="19" spans="2:41" x14ac:dyDescent="0.25">
      <c r="B19" s="176" t="s">
        <v>508</v>
      </c>
      <c r="C19" s="177" t="s">
        <v>509</v>
      </c>
      <c r="D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78">
        <f t="shared" si="0"/>
        <v>0</v>
      </c>
      <c r="G19" s="178"/>
      <c r="H19" s="178">
        <f t="shared" si="2"/>
        <v>0</v>
      </c>
      <c r="I19" s="178"/>
      <c r="J19" s="178">
        <f t="shared" si="3"/>
        <v>0</v>
      </c>
      <c r="K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 s="178">
        <f t="shared" si="5"/>
        <v>0</v>
      </c>
      <c r="AC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 s="178">
        <f t="shared" si="6"/>
        <v>0</v>
      </c>
      <c r="AG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 s="178">
        <f t="shared" si="7"/>
        <v>0</v>
      </c>
      <c r="AK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 s="178">
        <f t="shared" si="8"/>
        <v>0</v>
      </c>
      <c r="AO19" s="178">
        <f t="shared" si="9"/>
        <v>0</v>
      </c>
    </row>
    <row r="20" spans="2:41" x14ac:dyDescent="0.25">
      <c r="B20" s="176" t="s">
        <v>510</v>
      </c>
      <c r="C20" s="177" t="s">
        <v>511</v>
      </c>
      <c r="D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78">
        <f t="shared" si="0"/>
        <v>0</v>
      </c>
      <c r="G20" s="178"/>
      <c r="H20" s="178">
        <f t="shared" si="2"/>
        <v>0</v>
      </c>
      <c r="I20" s="178"/>
      <c r="J20" s="178">
        <f t="shared" si="3"/>
        <v>0</v>
      </c>
      <c r="K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 s="178">
        <f t="shared" si="5"/>
        <v>0</v>
      </c>
      <c r="AC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 s="178">
        <f t="shared" si="6"/>
        <v>0</v>
      </c>
      <c r="AG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 s="178">
        <f t="shared" si="7"/>
        <v>0</v>
      </c>
      <c r="AK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 s="178">
        <f t="shared" si="8"/>
        <v>0</v>
      </c>
      <c r="AO20" s="178">
        <f t="shared" si="9"/>
        <v>0</v>
      </c>
    </row>
    <row r="21" spans="2:41" x14ac:dyDescent="0.25">
      <c r="B21" s="176" t="s">
        <v>255</v>
      </c>
      <c r="C21" s="177" t="s">
        <v>138</v>
      </c>
      <c r="D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78">
        <f t="shared" ref="F21:F46" si="10">D21+E21</f>
        <v>0</v>
      </c>
      <c r="G21" s="178"/>
      <c r="H21" s="178">
        <f t="shared" ref="H21:H46" si="11">F21-G21</f>
        <v>0</v>
      </c>
      <c r="I21" s="178"/>
      <c r="J21" s="178">
        <f t="shared" ref="J21:J46" si="12">F21-I21</f>
        <v>0</v>
      </c>
      <c r="K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 s="178">
        <f t="shared" ref="AB21:AB47" si="13">Y21+Z21+AA21</f>
        <v>0</v>
      </c>
      <c r="AC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 s="178">
        <f t="shared" ref="AF21:AF46" si="14">AC21+AD21+AE21</f>
        <v>0</v>
      </c>
      <c r="AG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 s="178">
        <f t="shared" ref="AJ21:AJ46" si="15">AG21+AH21+AI21</f>
        <v>0</v>
      </c>
      <c r="AK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 s="178">
        <f t="shared" ref="AN21:AN46" si="16">AK21+AL21+AM21</f>
        <v>0</v>
      </c>
      <c r="AO21" s="178">
        <f t="shared" ref="AO21:AO46" si="17">AB21+AF21+AJ21+AN21</f>
        <v>0</v>
      </c>
    </row>
    <row r="22" spans="2:41" x14ac:dyDescent="0.25">
      <c r="B22" s="176" t="s">
        <v>513</v>
      </c>
      <c r="C22" s="177" t="s">
        <v>512</v>
      </c>
      <c r="D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78">
        <f t="shared" ref="F22" si="18">D22+E22</f>
        <v>0</v>
      </c>
      <c r="G22" s="178"/>
      <c r="H22" s="178">
        <f t="shared" ref="H22" si="19">F22-G22</f>
        <v>0</v>
      </c>
      <c r="I22" s="178"/>
      <c r="J22" s="178">
        <f t="shared" ref="J22" si="20">F22-I22</f>
        <v>0</v>
      </c>
      <c r="K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 s="178">
        <f t="shared" ref="AB22" si="21">Y22+Z22+AA22</f>
        <v>0</v>
      </c>
      <c r="AC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 s="178">
        <f t="shared" ref="AF22" si="22">AC22+AD22+AE22</f>
        <v>0</v>
      </c>
      <c r="AG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 s="178">
        <f t="shared" ref="AJ22" si="23">AG22+AH22+AI22</f>
        <v>0</v>
      </c>
      <c r="AK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 s="178">
        <f t="shared" ref="AN22" si="24">AK22+AL22+AM22</f>
        <v>0</v>
      </c>
      <c r="AO22" s="178">
        <f t="shared" ref="AO22" si="25">AB22+AF22+AJ22+AN22</f>
        <v>0</v>
      </c>
    </row>
    <row r="23" spans="2:41" x14ac:dyDescent="0.25">
      <c r="B23" s="176" t="s">
        <v>256</v>
      </c>
      <c r="C23" s="177" t="s">
        <v>139</v>
      </c>
      <c r="D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78">
        <f t="shared" si="10"/>
        <v>0</v>
      </c>
      <c r="G23" s="178"/>
      <c r="H23" s="178">
        <f t="shared" si="11"/>
        <v>0</v>
      </c>
      <c r="I23" s="178"/>
      <c r="J23" s="178">
        <f t="shared" si="12"/>
        <v>0</v>
      </c>
      <c r="K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 s="178">
        <f t="shared" si="13"/>
        <v>0</v>
      </c>
      <c r="AC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 s="178">
        <f t="shared" si="14"/>
        <v>0</v>
      </c>
      <c r="AG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 s="178">
        <f t="shared" si="15"/>
        <v>0</v>
      </c>
      <c r="AK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 s="178">
        <f t="shared" si="16"/>
        <v>0</v>
      </c>
      <c r="AO23" s="178">
        <f t="shared" si="17"/>
        <v>0</v>
      </c>
    </row>
    <row r="24" spans="2:41" x14ac:dyDescent="0.25">
      <c r="B24" s="176" t="s">
        <v>515</v>
      </c>
      <c r="C24" s="177" t="s">
        <v>514</v>
      </c>
      <c r="D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78">
        <f t="shared" ref="F24:F27" si="26">D24+E24</f>
        <v>0</v>
      </c>
      <c r="G24" s="178"/>
      <c r="H24" s="178">
        <f t="shared" ref="H24:H27" si="27">F24-G24</f>
        <v>0</v>
      </c>
      <c r="I24" s="178"/>
      <c r="J24" s="178">
        <f t="shared" ref="J24:J27" si="28">F24-I24</f>
        <v>0</v>
      </c>
      <c r="K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 s="178">
        <f t="shared" ref="AB24:AB27" si="29">Y24+Z24+AA24</f>
        <v>0</v>
      </c>
      <c r="AC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 s="178">
        <f t="shared" ref="AF24:AF27" si="30">AC24+AD24+AE24</f>
        <v>0</v>
      </c>
      <c r="AG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 s="178">
        <f t="shared" ref="AJ24:AJ27" si="31">AG24+AH24+AI24</f>
        <v>0</v>
      </c>
      <c r="AK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 s="178">
        <f t="shared" ref="AN24:AN27" si="32">AK24+AL24+AM24</f>
        <v>0</v>
      </c>
      <c r="AO24" s="178">
        <f t="shared" ref="AO24:AO27" si="33">AB24+AF24+AJ24+AN24</f>
        <v>0</v>
      </c>
    </row>
    <row r="25" spans="2:41" x14ac:dyDescent="0.25">
      <c r="B25" s="176" t="s">
        <v>517</v>
      </c>
      <c r="C25" s="177" t="s">
        <v>516</v>
      </c>
      <c r="D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78">
        <f t="shared" si="26"/>
        <v>0</v>
      </c>
      <c r="G25" s="178"/>
      <c r="H25" s="178">
        <f t="shared" si="27"/>
        <v>0</v>
      </c>
      <c r="I25" s="178"/>
      <c r="J25" s="178">
        <f t="shared" si="28"/>
        <v>0</v>
      </c>
      <c r="K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 s="178">
        <f t="shared" si="29"/>
        <v>0</v>
      </c>
      <c r="AC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 s="178">
        <f t="shared" si="30"/>
        <v>0</v>
      </c>
      <c r="AG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 s="178">
        <f t="shared" si="31"/>
        <v>0</v>
      </c>
      <c r="AK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 s="178">
        <f t="shared" si="32"/>
        <v>0</v>
      </c>
      <c r="AO25" s="178">
        <f t="shared" si="33"/>
        <v>0</v>
      </c>
    </row>
    <row r="26" spans="2:41" x14ac:dyDescent="0.25">
      <c r="B26" s="176" t="s">
        <v>519</v>
      </c>
      <c r="C26" s="177" t="s">
        <v>518</v>
      </c>
      <c r="D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78">
        <f t="shared" si="26"/>
        <v>0</v>
      </c>
      <c r="G26" s="178"/>
      <c r="H26" s="178">
        <f t="shared" si="27"/>
        <v>0</v>
      </c>
      <c r="I26" s="178"/>
      <c r="J26" s="178">
        <f t="shared" si="28"/>
        <v>0</v>
      </c>
      <c r="K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 s="178">
        <f t="shared" si="29"/>
        <v>0</v>
      </c>
      <c r="AC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 s="178">
        <f t="shared" si="30"/>
        <v>0</v>
      </c>
      <c r="AG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 s="178">
        <f t="shared" si="31"/>
        <v>0</v>
      </c>
      <c r="AK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 s="178">
        <f t="shared" si="32"/>
        <v>0</v>
      </c>
      <c r="AO26" s="178">
        <f t="shared" si="33"/>
        <v>0</v>
      </c>
    </row>
    <row r="27" spans="2:41" x14ac:dyDescent="0.25">
      <c r="B27" s="176" t="s">
        <v>257</v>
      </c>
      <c r="C27" s="177" t="s">
        <v>140</v>
      </c>
      <c r="D2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78">
        <f t="shared" si="26"/>
        <v>0</v>
      </c>
      <c r="G27" s="178"/>
      <c r="H27" s="178">
        <f t="shared" si="27"/>
        <v>0</v>
      </c>
      <c r="I27" s="178"/>
      <c r="J27" s="178">
        <f t="shared" si="28"/>
        <v>0</v>
      </c>
      <c r="K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 s="178">
        <f t="shared" si="29"/>
        <v>0</v>
      </c>
      <c r="AC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 s="178">
        <f t="shared" si="30"/>
        <v>0</v>
      </c>
      <c r="AG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 s="178">
        <f t="shared" si="31"/>
        <v>0</v>
      </c>
      <c r="AK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 s="178">
        <f t="shared" si="32"/>
        <v>0</v>
      </c>
      <c r="AO27" s="178">
        <f t="shared" si="33"/>
        <v>0</v>
      </c>
    </row>
    <row r="28" spans="2:41" x14ac:dyDescent="0.25">
      <c r="B28" s="176" t="s">
        <v>520</v>
      </c>
      <c r="C28" s="177" t="s">
        <v>521</v>
      </c>
      <c r="D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78">
        <f t="shared" si="10"/>
        <v>0</v>
      </c>
      <c r="G28" s="178"/>
      <c r="H28" s="178">
        <f t="shared" si="11"/>
        <v>0</v>
      </c>
      <c r="I28" s="178"/>
      <c r="J28" s="178">
        <f t="shared" si="12"/>
        <v>0</v>
      </c>
      <c r="K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 s="178">
        <f t="shared" si="13"/>
        <v>0</v>
      </c>
      <c r="AC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 s="178">
        <f t="shared" si="14"/>
        <v>0</v>
      </c>
      <c r="AG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 s="178">
        <f t="shared" si="15"/>
        <v>0</v>
      </c>
      <c r="AK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 s="178">
        <f t="shared" si="16"/>
        <v>0</v>
      </c>
      <c r="AO28" s="178">
        <f t="shared" si="17"/>
        <v>0</v>
      </c>
    </row>
    <row r="29" spans="2:41" x14ac:dyDescent="0.25">
      <c r="B29" s="176" t="s">
        <v>523</v>
      </c>
      <c r="C29" s="177" t="s">
        <v>522</v>
      </c>
      <c r="D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78">
        <f t="shared" ref="F29:F30" si="34">D29+E29</f>
        <v>0</v>
      </c>
      <c r="G29" s="178"/>
      <c r="H29" s="178">
        <f t="shared" ref="H29:H30" si="35">F29-G29</f>
        <v>0</v>
      </c>
      <c r="I29" s="178"/>
      <c r="J29" s="178">
        <f t="shared" ref="J29:J30" si="36">F29-I29</f>
        <v>0</v>
      </c>
      <c r="K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 s="178">
        <f t="shared" ref="AB29:AB30" si="37">Y29+Z29+AA29</f>
        <v>0</v>
      </c>
      <c r="AC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 s="178">
        <f t="shared" ref="AF29:AF30" si="38">AC29+AD29+AE29</f>
        <v>0</v>
      </c>
      <c r="AG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 s="178">
        <f t="shared" ref="AJ29:AJ30" si="39">AG29+AH29+AI29</f>
        <v>0</v>
      </c>
      <c r="AK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 s="178">
        <f t="shared" ref="AN29:AN30" si="40">AK29+AL29+AM29</f>
        <v>0</v>
      </c>
      <c r="AO29" s="178">
        <f t="shared" ref="AO29:AO30" si="41">AB29+AF29+AJ29+AN29</f>
        <v>0</v>
      </c>
    </row>
    <row r="30" spans="2:41" x14ac:dyDescent="0.25">
      <c r="B30" s="176" t="s">
        <v>258</v>
      </c>
      <c r="C30" s="177" t="s">
        <v>141</v>
      </c>
      <c r="D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78">
        <f t="shared" si="34"/>
        <v>0</v>
      </c>
      <c r="G30" s="178"/>
      <c r="H30" s="178">
        <f t="shared" si="35"/>
        <v>0</v>
      </c>
      <c r="I30" s="178"/>
      <c r="J30" s="178">
        <f t="shared" si="36"/>
        <v>0</v>
      </c>
      <c r="K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 s="178">
        <f t="shared" si="37"/>
        <v>0</v>
      </c>
      <c r="AC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 s="178">
        <f t="shared" si="38"/>
        <v>0</v>
      </c>
      <c r="AG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 s="178">
        <f t="shared" si="39"/>
        <v>0</v>
      </c>
      <c r="AK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 s="178">
        <f t="shared" si="40"/>
        <v>0</v>
      </c>
      <c r="AO30" s="178">
        <f t="shared" si="41"/>
        <v>0</v>
      </c>
    </row>
    <row r="31" spans="2:41" x14ac:dyDescent="0.25">
      <c r="B31" s="176" t="s">
        <v>525</v>
      </c>
      <c r="C31" s="177" t="s">
        <v>524</v>
      </c>
      <c r="D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78">
        <f t="shared" si="10"/>
        <v>0</v>
      </c>
      <c r="G31" s="178"/>
      <c r="H31" s="178">
        <f t="shared" si="11"/>
        <v>0</v>
      </c>
      <c r="I31" s="178"/>
      <c r="J31" s="178">
        <f t="shared" si="12"/>
        <v>0</v>
      </c>
      <c r="K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 s="178">
        <f t="shared" si="13"/>
        <v>0</v>
      </c>
      <c r="AC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 s="178">
        <f t="shared" si="14"/>
        <v>0</v>
      </c>
      <c r="AG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 s="178">
        <f t="shared" si="15"/>
        <v>0</v>
      </c>
      <c r="AK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 s="178">
        <f t="shared" si="16"/>
        <v>0</v>
      </c>
      <c r="AO31" s="178">
        <f t="shared" si="17"/>
        <v>0</v>
      </c>
    </row>
    <row r="32" spans="2:41" x14ac:dyDescent="0.25">
      <c r="B32" s="176" t="s">
        <v>259</v>
      </c>
      <c r="C32" s="177" t="s">
        <v>142</v>
      </c>
      <c r="D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78">
        <f t="shared" si="10"/>
        <v>0</v>
      </c>
      <c r="G32" s="178"/>
      <c r="H32" s="178">
        <f t="shared" si="11"/>
        <v>0</v>
      </c>
      <c r="I32" s="178"/>
      <c r="J32" s="178">
        <f t="shared" si="12"/>
        <v>0</v>
      </c>
      <c r="K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 s="178">
        <f t="shared" si="13"/>
        <v>0</v>
      </c>
      <c r="AC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 s="178">
        <f t="shared" si="14"/>
        <v>0</v>
      </c>
      <c r="AG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 s="178">
        <f t="shared" si="15"/>
        <v>0</v>
      </c>
      <c r="AK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 s="178">
        <f t="shared" si="16"/>
        <v>0</v>
      </c>
      <c r="AO32" s="178">
        <f t="shared" si="17"/>
        <v>0</v>
      </c>
    </row>
    <row r="33" spans="2:41" x14ac:dyDescent="0.25">
      <c r="B33" s="176" t="s">
        <v>526</v>
      </c>
      <c r="C33" s="177" t="s">
        <v>528</v>
      </c>
      <c r="D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78">
        <f t="shared" ref="F33:F34" si="42">D33+E33</f>
        <v>0</v>
      </c>
      <c r="G33" s="178"/>
      <c r="H33" s="178">
        <f t="shared" ref="H33:H34" si="43">F33-G33</f>
        <v>0</v>
      </c>
      <c r="I33" s="178"/>
      <c r="J33" s="178">
        <f t="shared" ref="J33:J34" si="44">F33-I33</f>
        <v>0</v>
      </c>
      <c r="K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 s="178">
        <f t="shared" ref="AB33:AB34" si="45">Y33+Z33+AA33</f>
        <v>0</v>
      </c>
      <c r="AC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 s="178">
        <f t="shared" ref="AF33:AF34" si="46">AC33+AD33+AE33</f>
        <v>0</v>
      </c>
      <c r="AG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 s="178">
        <f t="shared" ref="AJ33:AJ34" si="47">AG33+AH33+AI33</f>
        <v>0</v>
      </c>
      <c r="AK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 s="178">
        <f t="shared" ref="AN33:AN34" si="48">AK33+AL33+AM33</f>
        <v>0</v>
      </c>
      <c r="AO33" s="178">
        <f t="shared" ref="AO33:AO34" si="49">AB33+AF33+AJ33+AN33</f>
        <v>0</v>
      </c>
    </row>
    <row r="34" spans="2:41" x14ac:dyDescent="0.25">
      <c r="B34" s="176" t="s">
        <v>527</v>
      </c>
      <c r="C34" s="177" t="s">
        <v>529</v>
      </c>
      <c r="D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78">
        <f t="shared" si="42"/>
        <v>0</v>
      </c>
      <c r="G34" s="178"/>
      <c r="H34" s="178">
        <f t="shared" si="43"/>
        <v>0</v>
      </c>
      <c r="I34" s="178"/>
      <c r="J34" s="178">
        <f t="shared" si="44"/>
        <v>0</v>
      </c>
      <c r="K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 s="178">
        <f t="shared" si="45"/>
        <v>0</v>
      </c>
      <c r="AC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 s="178">
        <f t="shared" si="46"/>
        <v>0</v>
      </c>
      <c r="AG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 s="178">
        <f t="shared" si="47"/>
        <v>0</v>
      </c>
      <c r="AK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 s="178">
        <f t="shared" si="48"/>
        <v>0</v>
      </c>
      <c r="AO34" s="178">
        <f t="shared" si="49"/>
        <v>0</v>
      </c>
    </row>
    <row r="35" spans="2:41" x14ac:dyDescent="0.25">
      <c r="B35" s="176" t="s">
        <v>531</v>
      </c>
      <c r="C35" s="177" t="s">
        <v>530</v>
      </c>
      <c r="D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78">
        <f t="shared" si="10"/>
        <v>0</v>
      </c>
      <c r="G35" s="178"/>
      <c r="H35" s="178">
        <f t="shared" si="11"/>
        <v>0</v>
      </c>
      <c r="I35" s="178"/>
      <c r="J35" s="178">
        <f t="shared" si="12"/>
        <v>0</v>
      </c>
      <c r="K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 s="178">
        <f t="shared" si="13"/>
        <v>0</v>
      </c>
      <c r="AC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 s="178">
        <f t="shared" si="14"/>
        <v>0</v>
      </c>
      <c r="AG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 s="178">
        <f t="shared" si="15"/>
        <v>0</v>
      </c>
      <c r="AK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 s="178">
        <f t="shared" si="16"/>
        <v>0</v>
      </c>
      <c r="AO35" s="178">
        <f t="shared" si="17"/>
        <v>0</v>
      </c>
    </row>
    <row r="36" spans="2:41" x14ac:dyDescent="0.25">
      <c r="B36" s="176" t="s">
        <v>275</v>
      </c>
      <c r="C36" s="177" t="s">
        <v>159</v>
      </c>
      <c r="D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78">
        <f t="shared" ref="F36:F44" si="50">D36+E36</f>
        <v>0</v>
      </c>
      <c r="G36" s="178"/>
      <c r="H36" s="178">
        <f t="shared" ref="H36:H44" si="51">F36-G36</f>
        <v>0</v>
      </c>
      <c r="I36" s="178"/>
      <c r="J36" s="178">
        <f t="shared" ref="J36:J44" si="52">F36-I36</f>
        <v>0</v>
      </c>
      <c r="K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 s="178">
        <f t="shared" ref="AB36:AB44" si="53">Y36+Z36+AA36</f>
        <v>0</v>
      </c>
      <c r="AC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 s="178">
        <f t="shared" ref="AF36:AF44" si="54">AC36+AD36+AE36</f>
        <v>0</v>
      </c>
      <c r="AG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 s="178">
        <f t="shared" ref="AJ36:AJ44" si="55">AG36+AH36+AI36</f>
        <v>0</v>
      </c>
      <c r="AK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 s="178">
        <f t="shared" ref="AN36:AN44" si="56">AK36+AL36+AM36</f>
        <v>0</v>
      </c>
      <c r="AO36" s="178">
        <f t="shared" ref="AO36:AO44" si="57">AB36+AF36+AJ36+AN36</f>
        <v>0</v>
      </c>
    </row>
    <row r="37" spans="2:41" x14ac:dyDescent="0.25">
      <c r="B37" s="176" t="s">
        <v>532</v>
      </c>
      <c r="C37" s="177" t="s">
        <v>533</v>
      </c>
      <c r="D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78">
        <f t="shared" ref="F37" si="58">D37+E37</f>
        <v>0</v>
      </c>
      <c r="G37" s="178"/>
      <c r="H37" s="178">
        <f t="shared" ref="H37" si="59">F37-G37</f>
        <v>0</v>
      </c>
      <c r="I37" s="178"/>
      <c r="J37" s="178">
        <f t="shared" ref="J37" si="60">F37-I37</f>
        <v>0</v>
      </c>
      <c r="K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 s="178">
        <f t="shared" ref="AB37" si="61">Y37+Z37+AA37</f>
        <v>0</v>
      </c>
      <c r="AC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 s="178">
        <f t="shared" ref="AF37" si="62">AC37+AD37+AE37</f>
        <v>0</v>
      </c>
      <c r="AG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 s="178">
        <f t="shared" ref="AJ37" si="63">AG37+AH37+AI37</f>
        <v>0</v>
      </c>
      <c r="AK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 s="178">
        <f t="shared" ref="AN37" si="64">AK37+AL37+AM37</f>
        <v>0</v>
      </c>
      <c r="AO37" s="178">
        <f t="shared" ref="AO37" si="65">AB37+AF37+AJ37+AN37</f>
        <v>0</v>
      </c>
    </row>
    <row r="38" spans="2:41" x14ac:dyDescent="0.25">
      <c r="B38" s="176" t="s">
        <v>534</v>
      </c>
      <c r="C38" s="177" t="s">
        <v>535</v>
      </c>
      <c r="D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78">
        <f t="shared" si="50"/>
        <v>0</v>
      </c>
      <c r="G38" s="178"/>
      <c r="H38" s="178">
        <f t="shared" si="51"/>
        <v>0</v>
      </c>
      <c r="I38" s="178"/>
      <c r="J38" s="178">
        <f t="shared" si="52"/>
        <v>0</v>
      </c>
      <c r="K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 s="178">
        <f t="shared" si="53"/>
        <v>0</v>
      </c>
      <c r="AC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 s="178">
        <f t="shared" si="54"/>
        <v>0</v>
      </c>
      <c r="AG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 s="178">
        <f t="shared" si="55"/>
        <v>0</v>
      </c>
      <c r="AK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 s="178">
        <f t="shared" si="56"/>
        <v>0</v>
      </c>
      <c r="AO38" s="178">
        <f t="shared" si="57"/>
        <v>0</v>
      </c>
    </row>
    <row r="39" spans="2:41" x14ac:dyDescent="0.25">
      <c r="B39" s="176" t="s">
        <v>536</v>
      </c>
      <c r="C39" s="177" t="s">
        <v>537</v>
      </c>
      <c r="D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78">
        <f t="shared" ref="F39:F43" si="66">D39+E39</f>
        <v>0</v>
      </c>
      <c r="G39" s="178"/>
      <c r="H39" s="178">
        <f t="shared" ref="H39:H43" si="67">F39-G39</f>
        <v>0</v>
      </c>
      <c r="I39" s="178"/>
      <c r="J39" s="178">
        <f t="shared" ref="J39:J43" si="68">F39-I39</f>
        <v>0</v>
      </c>
      <c r="K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 s="178">
        <f t="shared" ref="AB39:AB43" si="69">Y39+Z39+AA39</f>
        <v>0</v>
      </c>
      <c r="AC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 s="178">
        <f t="shared" ref="AF39:AF43" si="70">AC39+AD39+AE39</f>
        <v>0</v>
      </c>
      <c r="AG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 s="178">
        <f t="shared" ref="AJ39:AJ43" si="71">AG39+AH39+AI39</f>
        <v>0</v>
      </c>
      <c r="AK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 s="178">
        <f t="shared" ref="AN39:AN43" si="72">AK39+AL39+AM39</f>
        <v>0</v>
      </c>
      <c r="AO39" s="178">
        <f t="shared" ref="AO39:AO43" si="73">AB39+AF39+AJ39+AN39</f>
        <v>0</v>
      </c>
    </row>
    <row r="40" spans="2:41" x14ac:dyDescent="0.25">
      <c r="B40" s="176" t="s">
        <v>276</v>
      </c>
      <c r="C40" s="177" t="s">
        <v>160</v>
      </c>
      <c r="D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78">
        <f t="shared" ref="F40" si="74">D40+E40</f>
        <v>0</v>
      </c>
      <c r="G40" s="178"/>
      <c r="H40" s="178">
        <f t="shared" ref="H40" si="75">F40-G40</f>
        <v>0</v>
      </c>
      <c r="I40" s="178"/>
      <c r="J40" s="178">
        <f t="shared" ref="J40" si="76">F40-I40</f>
        <v>0</v>
      </c>
      <c r="K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 s="178">
        <f t="shared" ref="AB40" si="77">Y40+Z40+AA40</f>
        <v>0</v>
      </c>
      <c r="AC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 s="178">
        <f t="shared" ref="AF40" si="78">AC40+AD40+AE40</f>
        <v>0</v>
      </c>
      <c r="AG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 s="178">
        <f t="shared" ref="AJ40" si="79">AG40+AH40+AI40</f>
        <v>0</v>
      </c>
      <c r="AK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 s="178">
        <f t="shared" ref="AN40" si="80">AK40+AL40+AM40</f>
        <v>0</v>
      </c>
      <c r="AO40" s="178">
        <f t="shared" ref="AO40" si="81">AB40+AF40+AJ40+AN40</f>
        <v>0</v>
      </c>
    </row>
    <row r="41" spans="2:41" x14ac:dyDescent="0.25">
      <c r="B41" s="176" t="s">
        <v>538</v>
      </c>
      <c r="C41" s="177" t="s">
        <v>539</v>
      </c>
      <c r="D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78">
        <f t="shared" si="66"/>
        <v>0</v>
      </c>
      <c r="G41" s="178"/>
      <c r="H41" s="178">
        <f t="shared" si="67"/>
        <v>0</v>
      </c>
      <c r="I41" s="178"/>
      <c r="J41" s="178">
        <f t="shared" si="68"/>
        <v>0</v>
      </c>
      <c r="K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 s="178">
        <f t="shared" si="69"/>
        <v>0</v>
      </c>
      <c r="AC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 s="178">
        <f t="shared" si="70"/>
        <v>0</v>
      </c>
      <c r="AG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 s="178">
        <f t="shared" si="71"/>
        <v>0</v>
      </c>
      <c r="AK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 s="178">
        <f t="shared" si="72"/>
        <v>0</v>
      </c>
      <c r="AO41" s="178">
        <f t="shared" si="73"/>
        <v>0</v>
      </c>
    </row>
    <row r="42" spans="2:41" x14ac:dyDescent="0.25">
      <c r="B42" s="176" t="s">
        <v>540</v>
      </c>
      <c r="C42" s="177" t="s">
        <v>541</v>
      </c>
      <c r="D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78">
        <f t="shared" ref="F42" si="82">D42+E42</f>
        <v>0</v>
      </c>
      <c r="G42" s="178"/>
      <c r="H42" s="178">
        <f t="shared" ref="H42" si="83">F42-G42</f>
        <v>0</v>
      </c>
      <c r="I42" s="178"/>
      <c r="J42" s="178">
        <f t="shared" ref="J42" si="84">F42-I42</f>
        <v>0</v>
      </c>
      <c r="K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 s="178">
        <f t="shared" ref="AB42" si="85">Y42+Z42+AA42</f>
        <v>0</v>
      </c>
      <c r="AC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 s="178">
        <f t="shared" ref="AF42" si="86">AC42+AD42+AE42</f>
        <v>0</v>
      </c>
      <c r="AG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 s="178">
        <f t="shared" ref="AJ42" si="87">AG42+AH42+AI42</f>
        <v>0</v>
      </c>
      <c r="AK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 s="178">
        <f t="shared" ref="AN42" si="88">AK42+AL42+AM42</f>
        <v>0</v>
      </c>
      <c r="AO42" s="178">
        <f t="shared" ref="AO42" si="89">AB42+AF42+AJ42+AN42</f>
        <v>0</v>
      </c>
    </row>
    <row r="43" spans="2:41" x14ac:dyDescent="0.25">
      <c r="B43" s="176" t="s">
        <v>542</v>
      </c>
      <c r="C43" s="177" t="s">
        <v>543</v>
      </c>
      <c r="D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78">
        <f t="shared" si="66"/>
        <v>0</v>
      </c>
      <c r="G43" s="178"/>
      <c r="H43" s="178">
        <f t="shared" si="67"/>
        <v>0</v>
      </c>
      <c r="I43" s="178"/>
      <c r="J43" s="178">
        <f t="shared" si="68"/>
        <v>0</v>
      </c>
      <c r="K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 s="178">
        <f t="shared" si="69"/>
        <v>0</v>
      </c>
      <c r="AC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 s="178">
        <f t="shared" si="70"/>
        <v>0</v>
      </c>
      <c r="AG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 s="178">
        <f t="shared" si="71"/>
        <v>0</v>
      </c>
      <c r="AK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 s="178">
        <f t="shared" si="72"/>
        <v>0</v>
      </c>
      <c r="AO43" s="178">
        <f t="shared" si="73"/>
        <v>0</v>
      </c>
    </row>
    <row r="44" spans="2:41" x14ac:dyDescent="0.25">
      <c r="B44" s="176" t="s">
        <v>544</v>
      </c>
      <c r="C44" s="177" t="s">
        <v>545</v>
      </c>
      <c r="D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78">
        <f t="shared" si="50"/>
        <v>0</v>
      </c>
      <c r="G44" s="178"/>
      <c r="H44" s="178">
        <f t="shared" si="51"/>
        <v>0</v>
      </c>
      <c r="I44" s="178"/>
      <c r="J44" s="178">
        <f t="shared" si="52"/>
        <v>0</v>
      </c>
      <c r="K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 s="178">
        <f t="shared" si="53"/>
        <v>0</v>
      </c>
      <c r="AC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 s="178">
        <f t="shared" si="54"/>
        <v>0</v>
      </c>
      <c r="AG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 s="178">
        <f t="shared" si="55"/>
        <v>0</v>
      </c>
      <c r="AK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 s="178">
        <f t="shared" si="56"/>
        <v>0</v>
      </c>
      <c r="AO44" s="178">
        <f t="shared" si="57"/>
        <v>0</v>
      </c>
    </row>
    <row r="45" spans="2:41" x14ac:dyDescent="0.25">
      <c r="B45" s="176" t="s">
        <v>251</v>
      </c>
      <c r="C45" s="177" t="s">
        <v>143</v>
      </c>
      <c r="D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78">
        <f t="shared" ref="F45" si="90">D45+E45</f>
        <v>0</v>
      </c>
      <c r="G45" s="178"/>
      <c r="H45" s="178">
        <f t="shared" ref="H45" si="91">F45-G45</f>
        <v>0</v>
      </c>
      <c r="I45" s="178"/>
      <c r="J45" s="178">
        <f t="shared" ref="J45" si="92">F45-I45</f>
        <v>0</v>
      </c>
      <c r="K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 s="178">
        <f t="shared" ref="AB45" si="93">Y45+Z45+AA45</f>
        <v>0</v>
      </c>
      <c r="AC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 s="178">
        <f t="shared" ref="AF45" si="94">AC45+AD45+AE45</f>
        <v>0</v>
      </c>
      <c r="AG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 s="178">
        <f t="shared" ref="AJ45" si="95">AG45+AH45+AI45</f>
        <v>0</v>
      </c>
      <c r="AK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 s="178">
        <f t="shared" ref="AN45" si="96">AK45+AL45+AM45</f>
        <v>0</v>
      </c>
      <c r="AO45" s="178">
        <f t="shared" ref="AO45" si="97">AB45+AF45+AJ45+AN45</f>
        <v>0</v>
      </c>
    </row>
    <row r="46" spans="2:41" x14ac:dyDescent="0.25">
      <c r="B46" s="176" t="s">
        <v>546</v>
      </c>
      <c r="C46" s="177" t="s">
        <v>547</v>
      </c>
      <c r="D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78">
        <f t="shared" si="10"/>
        <v>0</v>
      </c>
      <c r="G46" s="178"/>
      <c r="H46" s="178">
        <f t="shared" si="11"/>
        <v>0</v>
      </c>
      <c r="I46" s="178"/>
      <c r="J46" s="178">
        <f t="shared" si="12"/>
        <v>0</v>
      </c>
      <c r="K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 s="178">
        <f t="shared" si="13"/>
        <v>0</v>
      </c>
      <c r="AC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 s="178">
        <f t="shared" si="14"/>
        <v>0</v>
      </c>
      <c r="AG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 s="178">
        <f t="shared" si="15"/>
        <v>0</v>
      </c>
      <c r="AK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 s="178">
        <f t="shared" si="16"/>
        <v>0</v>
      </c>
      <c r="AO46" s="178">
        <f t="shared" si="17"/>
        <v>0</v>
      </c>
    </row>
    <row r="47" spans="2:41" x14ac:dyDescent="0.25">
      <c r="B47" s="185" t="s">
        <v>260</v>
      </c>
      <c r="C47" s="186" t="s">
        <v>144</v>
      </c>
      <c r="D47" s="187">
        <f>SUM(D48:D82)</f>
        <v>4196500</v>
      </c>
      <c r="E47" s="187">
        <f>SUM(E48:E82)</f>
        <v>1111600</v>
      </c>
      <c r="F47" s="187">
        <f t="shared" si="0"/>
        <v>5308100</v>
      </c>
      <c r="G47" s="187">
        <f>SUM(G48:G82)</f>
        <v>0</v>
      </c>
      <c r="H47" s="187">
        <f t="shared" si="2"/>
        <v>5308100</v>
      </c>
      <c r="I47" s="187">
        <f t="shared" ref="I47:AA47" si="98">SUM(I48:I82)</f>
        <v>0</v>
      </c>
      <c r="J47" s="187">
        <f t="shared" si="98"/>
        <v>5308100</v>
      </c>
      <c r="K47" s="187">
        <f t="shared" ca="1" si="98"/>
        <v>0</v>
      </c>
      <c r="L47" s="187">
        <f t="shared" ca="1" si="98"/>
        <v>0</v>
      </c>
      <c r="M47" s="187">
        <f t="shared" ca="1" si="98"/>
        <v>0</v>
      </c>
      <c r="N47" s="187">
        <f t="shared" ca="1" si="98"/>
        <v>0</v>
      </c>
      <c r="O47" s="187">
        <f t="shared" ca="1" si="98"/>
        <v>5308100</v>
      </c>
      <c r="P47" s="187">
        <f t="shared" ca="1" si="98"/>
        <v>0</v>
      </c>
      <c r="Q47" s="187">
        <f t="shared" ca="1" si="98"/>
        <v>0</v>
      </c>
      <c r="R47" s="187">
        <f t="shared" ca="1" si="98"/>
        <v>0</v>
      </c>
      <c r="S47" s="187">
        <f t="shared" ca="1" si="98"/>
        <v>0</v>
      </c>
      <c r="T47" s="187">
        <f t="shared" ca="1" si="98"/>
        <v>0</v>
      </c>
      <c r="U47" s="187">
        <f t="shared" ca="1" si="98"/>
        <v>0</v>
      </c>
      <c r="V47" s="187">
        <f t="shared" ca="1" si="98"/>
        <v>0</v>
      </c>
      <c r="W47" s="187">
        <f t="shared" ca="1" si="98"/>
        <v>0</v>
      </c>
      <c r="X47" s="187">
        <f t="shared" ca="1" si="98"/>
        <v>0</v>
      </c>
      <c r="Y47" s="187">
        <f t="shared" si="98"/>
        <v>5308100</v>
      </c>
      <c r="Z47" s="187">
        <f t="shared" si="98"/>
        <v>0</v>
      </c>
      <c r="AA47" s="187">
        <f t="shared" si="98"/>
        <v>0</v>
      </c>
      <c r="AB47" s="187">
        <f t="shared" si="13"/>
        <v>5308100</v>
      </c>
      <c r="AC47" s="187">
        <f>SUM(AC48:AC82)</f>
        <v>0</v>
      </c>
      <c r="AD47" s="187">
        <f>SUM(AD48:AD82)</f>
        <v>0</v>
      </c>
      <c r="AE47" s="187">
        <f>SUM(AE48:AE82)</f>
        <v>0</v>
      </c>
      <c r="AF47" s="187">
        <f t="shared" si="6"/>
        <v>0</v>
      </c>
      <c r="AG47" s="187">
        <f>SUM(AG48:AG82)</f>
        <v>0</v>
      </c>
      <c r="AH47" s="187">
        <f>SUM(AH48:AH82)</f>
        <v>0</v>
      </c>
      <c r="AI47" s="187">
        <f>SUM(AI48:AI82)</f>
        <v>0</v>
      </c>
      <c r="AJ47" s="187">
        <f t="shared" si="7"/>
        <v>0</v>
      </c>
      <c r="AK47" s="187">
        <f>SUM(AK48:AK82)</f>
        <v>0</v>
      </c>
      <c r="AL47" s="187">
        <f>SUM(AL48:AL82)</f>
        <v>0</v>
      </c>
      <c r="AM47" s="187">
        <f>SUM(AM48:AM82)</f>
        <v>0</v>
      </c>
      <c r="AN47" s="187">
        <f t="shared" si="8"/>
        <v>0</v>
      </c>
      <c r="AO47" s="187">
        <f t="shared" si="9"/>
        <v>5308100</v>
      </c>
    </row>
    <row r="48" spans="2:41" x14ac:dyDescent="0.25">
      <c r="B48" s="176" t="s">
        <v>548</v>
      </c>
      <c r="C48" s="177" t="s">
        <v>549</v>
      </c>
      <c r="D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78">
        <f t="shared" ref="F48" si="99">D48+E48</f>
        <v>0</v>
      </c>
      <c r="G48" s="178"/>
      <c r="H48" s="178">
        <f t="shared" ref="H48" si="100">F48-G48</f>
        <v>0</v>
      </c>
      <c r="I48" s="178"/>
      <c r="J48" s="178">
        <f t="shared" ref="J48" si="101">F48-I48</f>
        <v>0</v>
      </c>
      <c r="K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 s="178">
        <f t="shared" ref="AB48" si="102">Y48+Z48+AA48</f>
        <v>0</v>
      </c>
      <c r="AC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 s="178">
        <f t="shared" ref="AF48" si="103">AC48+AD48+AE48</f>
        <v>0</v>
      </c>
      <c r="AG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 s="178">
        <f t="shared" ref="AJ48" si="104">AG48+AH48+AI48</f>
        <v>0</v>
      </c>
      <c r="AK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 s="178">
        <f t="shared" ref="AN48" si="105">AK48+AL48+AM48</f>
        <v>0</v>
      </c>
      <c r="AO48" s="178">
        <f t="shared" ref="AO48" si="106">AB48+AF48+AJ48+AN48</f>
        <v>0</v>
      </c>
    </row>
    <row r="49" spans="2:41" x14ac:dyDescent="0.25">
      <c r="B49" s="176" t="s">
        <v>261</v>
      </c>
      <c r="C49" s="177" t="s">
        <v>145</v>
      </c>
      <c r="D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78">
        <f t="shared" si="0"/>
        <v>0</v>
      </c>
      <c r="G49" s="178"/>
      <c r="H49" s="178">
        <f t="shared" si="2"/>
        <v>0</v>
      </c>
      <c r="I49" s="178"/>
      <c r="J49" s="178">
        <f t="shared" si="3"/>
        <v>0</v>
      </c>
      <c r="K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 s="178">
        <f t="shared" si="5"/>
        <v>0</v>
      </c>
      <c r="AC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 s="178">
        <f t="shared" si="6"/>
        <v>0</v>
      </c>
      <c r="AG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 s="178">
        <f t="shared" si="7"/>
        <v>0</v>
      </c>
      <c r="AK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 s="178">
        <f t="shared" si="8"/>
        <v>0</v>
      </c>
      <c r="AO49" s="178">
        <f t="shared" si="9"/>
        <v>0</v>
      </c>
    </row>
    <row r="50" spans="2:41" x14ac:dyDescent="0.25">
      <c r="B50" s="176" t="s">
        <v>550</v>
      </c>
      <c r="C50" s="177" t="s">
        <v>551</v>
      </c>
      <c r="D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78">
        <f t="shared" si="0"/>
        <v>0</v>
      </c>
      <c r="G50" s="178"/>
      <c r="H50" s="178">
        <f t="shared" si="2"/>
        <v>0</v>
      </c>
      <c r="I50" s="178"/>
      <c r="J50" s="178">
        <f t="shared" si="3"/>
        <v>0</v>
      </c>
      <c r="K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 s="178">
        <f t="shared" si="5"/>
        <v>0</v>
      </c>
      <c r="AC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 s="178">
        <f t="shared" si="6"/>
        <v>0</v>
      </c>
      <c r="AG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 s="178">
        <f t="shared" si="7"/>
        <v>0</v>
      </c>
      <c r="AK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 s="178">
        <f t="shared" si="8"/>
        <v>0</v>
      </c>
      <c r="AO50" s="178">
        <f t="shared" si="9"/>
        <v>0</v>
      </c>
    </row>
    <row r="51" spans="2:41" x14ac:dyDescent="0.25">
      <c r="B51" s="176" t="s">
        <v>552</v>
      </c>
      <c r="C51" s="177" t="s">
        <v>553</v>
      </c>
      <c r="D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78">
        <f t="shared" ref="F51:F69" si="107">D51+E51</f>
        <v>0</v>
      </c>
      <c r="G51" s="178"/>
      <c r="H51" s="178">
        <f t="shared" ref="H51:H69" si="108">F51-G51</f>
        <v>0</v>
      </c>
      <c r="I51" s="178"/>
      <c r="J51" s="178">
        <f t="shared" ref="J51:J69" si="109">F51-I51</f>
        <v>0</v>
      </c>
      <c r="K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 s="178">
        <f t="shared" ref="AB51:AB69" si="110">Y51+Z51+AA51</f>
        <v>0</v>
      </c>
      <c r="AC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 s="178">
        <f t="shared" ref="AF51:AF69" si="111">AC51+AD51+AE51</f>
        <v>0</v>
      </c>
      <c r="AG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 s="178">
        <f t="shared" ref="AJ51:AJ69" si="112">AG51+AH51+AI51</f>
        <v>0</v>
      </c>
      <c r="AK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 s="178">
        <f t="shared" ref="AN51:AN69" si="113">AK51+AL51+AM51</f>
        <v>0</v>
      </c>
      <c r="AO51" s="178">
        <f t="shared" ref="AO51:AO69" si="114">AB51+AF51+AJ51+AN51</f>
        <v>0</v>
      </c>
    </row>
    <row r="52" spans="2:41" x14ac:dyDescent="0.25">
      <c r="B52" s="176" t="s">
        <v>262</v>
      </c>
      <c r="C52" s="177" t="s">
        <v>146</v>
      </c>
      <c r="D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78">
        <f t="shared" si="107"/>
        <v>0</v>
      </c>
      <c r="G52" s="178"/>
      <c r="H52" s="178">
        <f t="shared" si="108"/>
        <v>0</v>
      </c>
      <c r="I52" s="178"/>
      <c r="J52" s="178">
        <f t="shared" si="109"/>
        <v>0</v>
      </c>
      <c r="K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 s="178">
        <f t="shared" si="110"/>
        <v>0</v>
      </c>
      <c r="AC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 s="178">
        <f t="shared" si="111"/>
        <v>0</v>
      </c>
      <c r="AG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 s="178">
        <f t="shared" si="112"/>
        <v>0</v>
      </c>
      <c r="AK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 s="178">
        <f t="shared" si="113"/>
        <v>0</v>
      </c>
      <c r="AO52" s="178">
        <f t="shared" si="114"/>
        <v>0</v>
      </c>
    </row>
    <row r="53" spans="2:41" x14ac:dyDescent="0.25">
      <c r="B53" s="176" t="s">
        <v>554</v>
      </c>
      <c r="C53" s="177" t="s">
        <v>555</v>
      </c>
      <c r="D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78">
        <f t="shared" ref="F53" si="115">D53+E53</f>
        <v>0</v>
      </c>
      <c r="G53" s="178"/>
      <c r="H53" s="178">
        <f t="shared" ref="H53" si="116">F53-G53</f>
        <v>0</v>
      </c>
      <c r="I53" s="178"/>
      <c r="J53" s="178">
        <f t="shared" ref="J53" si="117">F53-I53</f>
        <v>0</v>
      </c>
      <c r="K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 s="178">
        <f t="shared" ref="AB53" si="118">Y53+Z53+AA53</f>
        <v>0</v>
      </c>
      <c r="AC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 s="178">
        <f t="shared" ref="AF53" si="119">AC53+AD53+AE53</f>
        <v>0</v>
      </c>
      <c r="AG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 s="178">
        <f t="shared" ref="AJ53" si="120">AG53+AH53+AI53</f>
        <v>0</v>
      </c>
      <c r="AK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 s="178">
        <f t="shared" ref="AN53" si="121">AK53+AL53+AM53</f>
        <v>0</v>
      </c>
      <c r="AO53" s="178">
        <f t="shared" ref="AO53" si="122">AB53+AF53+AJ53+AN53</f>
        <v>0</v>
      </c>
    </row>
    <row r="54" spans="2:41" x14ac:dyDescent="0.25">
      <c r="B54" s="176" t="s">
        <v>556</v>
      </c>
      <c r="C54" s="177" t="s">
        <v>522</v>
      </c>
      <c r="D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78">
        <f t="shared" si="107"/>
        <v>0</v>
      </c>
      <c r="G54" s="178"/>
      <c r="H54" s="178">
        <f t="shared" si="108"/>
        <v>0</v>
      </c>
      <c r="I54" s="178"/>
      <c r="J54" s="178">
        <f t="shared" si="109"/>
        <v>0</v>
      </c>
      <c r="K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 s="178">
        <f t="shared" si="110"/>
        <v>0</v>
      </c>
      <c r="AC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 s="178">
        <f t="shared" si="111"/>
        <v>0</v>
      </c>
      <c r="AG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 s="178">
        <f t="shared" si="112"/>
        <v>0</v>
      </c>
      <c r="AK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 s="178">
        <f t="shared" si="113"/>
        <v>0</v>
      </c>
      <c r="AO54" s="178">
        <f t="shared" si="114"/>
        <v>0</v>
      </c>
    </row>
    <row r="55" spans="2:41" x14ac:dyDescent="0.25">
      <c r="B55" s="176" t="s">
        <v>263</v>
      </c>
      <c r="C55" s="177" t="s">
        <v>147</v>
      </c>
      <c r="D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78">
        <f t="shared" ref="F55" si="123">D55+E55</f>
        <v>0</v>
      </c>
      <c r="G55" s="178"/>
      <c r="H55" s="178">
        <f t="shared" ref="H55" si="124">F55-G55</f>
        <v>0</v>
      </c>
      <c r="I55" s="178"/>
      <c r="J55" s="178">
        <f t="shared" ref="J55" si="125">F55-I55</f>
        <v>0</v>
      </c>
      <c r="K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 s="178">
        <f t="shared" ref="AB55" si="126">Y55+Z55+AA55</f>
        <v>0</v>
      </c>
      <c r="AC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 s="178">
        <f t="shared" ref="AF55" si="127">AC55+AD55+AE55</f>
        <v>0</v>
      </c>
      <c r="AG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 s="178">
        <f t="shared" ref="AJ55" si="128">AG55+AH55+AI55</f>
        <v>0</v>
      </c>
      <c r="AK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 s="178">
        <f t="shared" ref="AN55" si="129">AK55+AL55+AM55</f>
        <v>0</v>
      </c>
      <c r="AO55" s="178">
        <f t="shared" ref="AO55" si="130">AB55+AF55+AJ55+AN55</f>
        <v>0</v>
      </c>
    </row>
    <row r="56" spans="2:41" x14ac:dyDescent="0.25">
      <c r="B56" s="176" t="s">
        <v>557</v>
      </c>
      <c r="C56" s="177" t="s">
        <v>558</v>
      </c>
      <c r="D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78">
        <f t="shared" si="107"/>
        <v>0</v>
      </c>
      <c r="G56" s="178"/>
      <c r="H56" s="178">
        <f t="shared" si="108"/>
        <v>0</v>
      </c>
      <c r="I56" s="178"/>
      <c r="J56" s="178">
        <f t="shared" si="109"/>
        <v>0</v>
      </c>
      <c r="K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 s="178">
        <f t="shared" si="110"/>
        <v>0</v>
      </c>
      <c r="AC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 s="178">
        <f t="shared" si="111"/>
        <v>0</v>
      </c>
      <c r="AG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 s="178">
        <f t="shared" si="112"/>
        <v>0</v>
      </c>
      <c r="AK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 s="178">
        <f t="shared" si="113"/>
        <v>0</v>
      </c>
      <c r="AO56" s="178">
        <f t="shared" si="114"/>
        <v>0</v>
      </c>
    </row>
    <row r="57" spans="2:41" x14ac:dyDescent="0.25">
      <c r="B57" s="176" t="s">
        <v>559</v>
      </c>
      <c r="C57" s="177" t="s">
        <v>529</v>
      </c>
      <c r="D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78">
        <f t="shared" ref="F57" si="131">D57+E57</f>
        <v>0</v>
      </c>
      <c r="G57" s="178"/>
      <c r="H57" s="178">
        <f t="shared" ref="H57" si="132">F57-G57</f>
        <v>0</v>
      </c>
      <c r="I57" s="178"/>
      <c r="J57" s="178">
        <f t="shared" ref="J57" si="133">F57-I57</f>
        <v>0</v>
      </c>
      <c r="K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7" s="178">
        <f t="shared" ref="AB57" si="134">Y57+Z57+AA57</f>
        <v>0</v>
      </c>
      <c r="AC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7" s="178">
        <f t="shared" ref="AF57" si="135">AC57+AD57+AE57</f>
        <v>0</v>
      </c>
      <c r="AG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7" s="178">
        <f t="shared" ref="AJ57" si="136">AG57+AH57+AI57</f>
        <v>0</v>
      </c>
      <c r="AK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7" s="178">
        <f t="shared" ref="AN57" si="137">AK57+AL57+AM57</f>
        <v>0</v>
      </c>
      <c r="AO57" s="178">
        <f t="shared" ref="AO57" si="138">AB57+AF57+AJ57+AN57</f>
        <v>0</v>
      </c>
    </row>
    <row r="58" spans="2:41" x14ac:dyDescent="0.25">
      <c r="B58" s="176" t="s">
        <v>560</v>
      </c>
      <c r="C58" s="177" t="s">
        <v>530</v>
      </c>
      <c r="D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78">
        <f t="shared" si="107"/>
        <v>0</v>
      </c>
      <c r="G58" s="178"/>
      <c r="H58" s="178">
        <f t="shared" si="108"/>
        <v>0</v>
      </c>
      <c r="I58" s="178"/>
      <c r="J58" s="178">
        <f t="shared" si="109"/>
        <v>0</v>
      </c>
      <c r="K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8" s="178">
        <f t="shared" si="110"/>
        <v>0</v>
      </c>
      <c r="AC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8" s="178">
        <f t="shared" si="111"/>
        <v>0</v>
      </c>
      <c r="AG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8" s="178">
        <f t="shared" si="112"/>
        <v>0</v>
      </c>
      <c r="AK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8" s="178">
        <f t="shared" si="113"/>
        <v>0</v>
      </c>
      <c r="AO58" s="178">
        <f t="shared" si="114"/>
        <v>0</v>
      </c>
    </row>
    <row r="59" spans="2:41" x14ac:dyDescent="0.25">
      <c r="B59" s="176" t="s">
        <v>561</v>
      </c>
      <c r="C59" s="177" t="s">
        <v>562</v>
      </c>
      <c r="D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78">
        <f t="shared" ref="F59" si="139">D59+E59</f>
        <v>0</v>
      </c>
      <c r="G59" s="178"/>
      <c r="H59" s="178">
        <f t="shared" ref="H59" si="140">F59-G59</f>
        <v>0</v>
      </c>
      <c r="I59" s="178"/>
      <c r="J59" s="178">
        <f t="shared" ref="J59" si="141">F59-I59</f>
        <v>0</v>
      </c>
      <c r="K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9" s="178">
        <f t="shared" ref="AB59" si="142">Y59+Z59+AA59</f>
        <v>0</v>
      </c>
      <c r="AC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9" s="178">
        <f t="shared" ref="AF59" si="143">AC59+AD59+AE59</f>
        <v>0</v>
      </c>
      <c r="AG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9" s="178">
        <f t="shared" ref="AJ59" si="144">AG59+AH59+AI59</f>
        <v>0</v>
      </c>
      <c r="AK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9" s="178">
        <f t="shared" ref="AN59" si="145">AK59+AL59+AM59</f>
        <v>0</v>
      </c>
      <c r="AO59" s="178">
        <f t="shared" ref="AO59" si="146">AB59+AF59+AJ59+AN59</f>
        <v>0</v>
      </c>
    </row>
    <row r="60" spans="2:41" x14ac:dyDescent="0.25">
      <c r="B60" s="176" t="s">
        <v>563</v>
      </c>
      <c r="C60" s="177" t="s">
        <v>564</v>
      </c>
      <c r="D6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78">
        <f t="shared" si="107"/>
        <v>0</v>
      </c>
      <c r="G60" s="178"/>
      <c r="H60" s="178">
        <f t="shared" si="108"/>
        <v>0</v>
      </c>
      <c r="I60" s="178"/>
      <c r="J60" s="178">
        <f t="shared" si="109"/>
        <v>0</v>
      </c>
      <c r="K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0" s="178">
        <f t="shared" si="110"/>
        <v>0</v>
      </c>
      <c r="AC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0" s="178">
        <f t="shared" si="111"/>
        <v>0</v>
      </c>
      <c r="AG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0" s="178">
        <f t="shared" si="112"/>
        <v>0</v>
      </c>
      <c r="AK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0" s="178">
        <f t="shared" si="113"/>
        <v>0</v>
      </c>
      <c r="AO60" s="178">
        <f t="shared" si="114"/>
        <v>0</v>
      </c>
    </row>
    <row r="61" spans="2:41" x14ac:dyDescent="0.25">
      <c r="B61" s="176" t="s">
        <v>565</v>
      </c>
      <c r="C61" s="177" t="s">
        <v>537</v>
      </c>
      <c r="D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78">
        <f t="shared" ref="F61" si="147">D61+E61</f>
        <v>0</v>
      </c>
      <c r="G61" s="178"/>
      <c r="H61" s="178">
        <f t="shared" ref="H61" si="148">F61-G61</f>
        <v>0</v>
      </c>
      <c r="I61" s="178"/>
      <c r="J61" s="178">
        <f t="shared" ref="J61" si="149">F61-I61</f>
        <v>0</v>
      </c>
      <c r="K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1" s="178">
        <f t="shared" ref="AB61" si="150">Y61+Z61+AA61</f>
        <v>0</v>
      </c>
      <c r="AC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1" s="178">
        <f t="shared" ref="AF61" si="151">AC61+AD61+AE61</f>
        <v>0</v>
      </c>
      <c r="AG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1" s="178">
        <f t="shared" ref="AJ61" si="152">AG61+AH61+AI61</f>
        <v>0</v>
      </c>
      <c r="AK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1" s="178">
        <f t="shared" ref="AN61" si="153">AK61+AL61+AM61</f>
        <v>0</v>
      </c>
      <c r="AO61" s="178">
        <f t="shared" ref="AO61" si="154">AB61+AF61+AJ61+AN61</f>
        <v>0</v>
      </c>
    </row>
    <row r="62" spans="2:41" x14ac:dyDescent="0.25">
      <c r="B62" s="176" t="s">
        <v>566</v>
      </c>
      <c r="C62" s="177" t="s">
        <v>567</v>
      </c>
      <c r="D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78">
        <f t="shared" si="107"/>
        <v>0</v>
      </c>
      <c r="G62" s="178"/>
      <c r="H62" s="178">
        <f t="shared" si="108"/>
        <v>0</v>
      </c>
      <c r="I62" s="178"/>
      <c r="J62" s="178">
        <f t="shared" si="109"/>
        <v>0</v>
      </c>
      <c r="K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2" s="178">
        <f t="shared" si="110"/>
        <v>0</v>
      </c>
      <c r="AC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2" s="178">
        <f t="shared" si="111"/>
        <v>0</v>
      </c>
      <c r="AG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2" s="178">
        <f t="shared" si="112"/>
        <v>0</v>
      </c>
      <c r="AK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2" s="178">
        <f t="shared" si="113"/>
        <v>0</v>
      </c>
      <c r="AO62" s="178">
        <f t="shared" si="114"/>
        <v>0</v>
      </c>
    </row>
    <row r="63" spans="2:41" x14ac:dyDescent="0.25">
      <c r="B63" s="176" t="s">
        <v>264</v>
      </c>
      <c r="C63" s="177" t="s">
        <v>148</v>
      </c>
      <c r="D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78">
        <f t="shared" si="107"/>
        <v>0</v>
      </c>
      <c r="G63" s="178"/>
      <c r="H63" s="178">
        <f t="shared" si="108"/>
        <v>0</v>
      </c>
      <c r="I63" s="178"/>
      <c r="J63" s="178">
        <f t="shared" si="109"/>
        <v>0</v>
      </c>
      <c r="K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3" s="178">
        <f t="shared" si="110"/>
        <v>0</v>
      </c>
      <c r="AC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3" s="178">
        <f t="shared" si="111"/>
        <v>0</v>
      </c>
      <c r="AG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3" s="178">
        <f t="shared" si="112"/>
        <v>0</v>
      </c>
      <c r="AK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3" s="178">
        <f t="shared" si="113"/>
        <v>0</v>
      </c>
      <c r="AO63" s="178">
        <f t="shared" si="114"/>
        <v>0</v>
      </c>
    </row>
    <row r="64" spans="2:41" x14ac:dyDescent="0.25">
      <c r="B64" s="176" t="s">
        <v>568</v>
      </c>
      <c r="C64" s="177" t="s">
        <v>569</v>
      </c>
      <c r="D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1111600</v>
      </c>
      <c r="F64" s="178">
        <f t="shared" ref="F64" si="155">D64+E64</f>
        <v>1111600</v>
      </c>
      <c r="G64" s="178"/>
      <c r="H64" s="178">
        <f t="shared" ref="H64" si="156">F64-G64</f>
        <v>1111600</v>
      </c>
      <c r="I64" s="178"/>
      <c r="J64" s="178">
        <f t="shared" ref="J64" si="157">F64-I64</f>
        <v>1111600</v>
      </c>
      <c r="K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1111600</v>
      </c>
      <c r="P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1111600</v>
      </c>
      <c r="Z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4" s="178">
        <f t="shared" ref="AB64" si="158">Y64+Z64+AA64</f>
        <v>1111600</v>
      </c>
      <c r="AC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4" s="178">
        <f t="shared" ref="AF64" si="159">AC64+AD64+AE64</f>
        <v>0</v>
      </c>
      <c r="AG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4" s="178">
        <f t="shared" ref="AJ64" si="160">AG64+AH64+AI64</f>
        <v>0</v>
      </c>
      <c r="AK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4" s="178">
        <f t="shared" ref="AN64" si="161">AK64+AL64+AM64</f>
        <v>0</v>
      </c>
      <c r="AO64" s="178">
        <f t="shared" ref="AO64" si="162">AB64+AF64+AJ64+AN64</f>
        <v>1111600</v>
      </c>
    </row>
    <row r="65" spans="2:41" x14ac:dyDescent="0.25">
      <c r="B65" s="176" t="s">
        <v>570</v>
      </c>
      <c r="C65" s="177" t="s">
        <v>571</v>
      </c>
      <c r="D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78">
        <f t="shared" si="107"/>
        <v>0</v>
      </c>
      <c r="G65" s="178"/>
      <c r="H65" s="178">
        <f t="shared" si="108"/>
        <v>0</v>
      </c>
      <c r="I65" s="178"/>
      <c r="J65" s="178">
        <f t="shared" si="109"/>
        <v>0</v>
      </c>
      <c r="K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5" s="178">
        <f t="shared" si="110"/>
        <v>0</v>
      </c>
      <c r="AC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5" s="178">
        <f t="shared" si="111"/>
        <v>0</v>
      </c>
      <c r="AG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5" s="178">
        <f t="shared" si="112"/>
        <v>0</v>
      </c>
      <c r="AK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5" s="178">
        <f t="shared" si="113"/>
        <v>0</v>
      </c>
      <c r="AO65" s="178">
        <f t="shared" si="114"/>
        <v>0</v>
      </c>
    </row>
    <row r="66" spans="2:41" x14ac:dyDescent="0.25">
      <c r="B66" s="176" t="s">
        <v>572</v>
      </c>
      <c r="C66" s="177" t="s">
        <v>573</v>
      </c>
      <c r="D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78">
        <f t="shared" ref="F66" si="163">D66+E66</f>
        <v>0</v>
      </c>
      <c r="G66" s="178"/>
      <c r="H66" s="178">
        <f t="shared" ref="H66" si="164">F66-G66</f>
        <v>0</v>
      </c>
      <c r="I66" s="178"/>
      <c r="J66" s="178">
        <f t="shared" ref="J66" si="165">F66-I66</f>
        <v>0</v>
      </c>
      <c r="K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6" s="178">
        <f t="shared" ref="AB66" si="166">Y66+Z66+AA66</f>
        <v>0</v>
      </c>
      <c r="AC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6" s="178">
        <f t="shared" ref="AF66" si="167">AC66+AD66+AE66</f>
        <v>0</v>
      </c>
      <c r="AG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6" s="178">
        <f t="shared" ref="AJ66" si="168">AG66+AH66+AI66</f>
        <v>0</v>
      </c>
      <c r="AK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6" s="178">
        <f t="shared" ref="AN66" si="169">AK66+AL66+AM66</f>
        <v>0</v>
      </c>
      <c r="AO66" s="178">
        <f t="shared" ref="AO66" si="170">AB66+AF66+AJ66+AN66</f>
        <v>0</v>
      </c>
    </row>
    <row r="67" spans="2:41" x14ac:dyDescent="0.25">
      <c r="B67" s="176" t="s">
        <v>574</v>
      </c>
      <c r="C67" s="177" t="s">
        <v>575</v>
      </c>
      <c r="D6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78">
        <f t="shared" si="107"/>
        <v>0</v>
      </c>
      <c r="G67" s="178"/>
      <c r="H67" s="178">
        <f t="shared" si="108"/>
        <v>0</v>
      </c>
      <c r="I67" s="178"/>
      <c r="J67" s="178">
        <f t="shared" si="109"/>
        <v>0</v>
      </c>
      <c r="K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7" s="178">
        <f t="shared" si="110"/>
        <v>0</v>
      </c>
      <c r="AC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7" s="178">
        <f t="shared" si="111"/>
        <v>0</v>
      </c>
      <c r="AG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7" s="178">
        <f t="shared" si="112"/>
        <v>0</v>
      </c>
      <c r="AK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7" s="178">
        <f t="shared" si="113"/>
        <v>0</v>
      </c>
      <c r="AO67" s="178">
        <f t="shared" si="114"/>
        <v>0</v>
      </c>
    </row>
    <row r="68" spans="2:41" x14ac:dyDescent="0.25">
      <c r="B68" s="176" t="s">
        <v>576</v>
      </c>
      <c r="C68" s="177" t="s">
        <v>577</v>
      </c>
      <c r="D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78">
        <f t="shared" ref="F68" si="171">D68+E68</f>
        <v>0</v>
      </c>
      <c r="G68" s="178"/>
      <c r="H68" s="178">
        <f t="shared" ref="H68" si="172">F68-G68</f>
        <v>0</v>
      </c>
      <c r="I68" s="178"/>
      <c r="J68" s="178">
        <f t="shared" ref="J68" si="173">F68-I68</f>
        <v>0</v>
      </c>
      <c r="K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8" s="178">
        <f t="shared" ref="AB68" si="174">Y68+Z68+AA68</f>
        <v>0</v>
      </c>
      <c r="AC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8" s="178">
        <f t="shared" ref="AF68" si="175">AC68+AD68+AE68</f>
        <v>0</v>
      </c>
      <c r="AG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8" s="178">
        <f t="shared" ref="AJ68" si="176">AG68+AH68+AI68</f>
        <v>0</v>
      </c>
      <c r="AK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8" s="178">
        <f t="shared" ref="AN68" si="177">AK68+AL68+AM68</f>
        <v>0</v>
      </c>
      <c r="AO68" s="178">
        <f t="shared" ref="AO68" si="178">AB68+AF68+AJ68+AN68</f>
        <v>0</v>
      </c>
    </row>
    <row r="69" spans="2:41" x14ac:dyDescent="0.25">
      <c r="B69" s="176" t="s">
        <v>578</v>
      </c>
      <c r="C69" s="177" t="s">
        <v>579</v>
      </c>
      <c r="D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78">
        <f t="shared" si="107"/>
        <v>0</v>
      </c>
      <c r="G69" s="178"/>
      <c r="H69" s="178">
        <f t="shared" si="108"/>
        <v>0</v>
      </c>
      <c r="I69" s="178"/>
      <c r="J69" s="178">
        <f t="shared" si="109"/>
        <v>0</v>
      </c>
      <c r="K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9" s="178">
        <f t="shared" si="110"/>
        <v>0</v>
      </c>
      <c r="AC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9" s="178">
        <f t="shared" si="111"/>
        <v>0</v>
      </c>
      <c r="AG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9" s="178">
        <f t="shared" si="112"/>
        <v>0</v>
      </c>
      <c r="AK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9" s="178">
        <f t="shared" si="113"/>
        <v>0</v>
      </c>
      <c r="AO69" s="178">
        <f t="shared" si="114"/>
        <v>0</v>
      </c>
    </row>
    <row r="70" spans="2:41" x14ac:dyDescent="0.25">
      <c r="B70" s="176" t="s">
        <v>580</v>
      </c>
      <c r="C70" s="177" t="s">
        <v>581</v>
      </c>
      <c r="D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78">
        <f t="shared" ref="F70" si="179">D70+E70</f>
        <v>0</v>
      </c>
      <c r="G70" s="178"/>
      <c r="H70" s="178">
        <f t="shared" ref="H70" si="180">F70-G70</f>
        <v>0</v>
      </c>
      <c r="I70" s="178"/>
      <c r="J70" s="178">
        <f t="shared" ref="J70" si="181">F70-I70</f>
        <v>0</v>
      </c>
      <c r="K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0" s="178">
        <f t="shared" ref="AB70" si="182">Y70+Z70+AA70</f>
        <v>0</v>
      </c>
      <c r="AC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0" s="178">
        <f t="shared" ref="AF70" si="183">AC70+AD70+AE70</f>
        <v>0</v>
      </c>
      <c r="AG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0" s="178">
        <f t="shared" ref="AJ70" si="184">AG70+AH70+AI70</f>
        <v>0</v>
      </c>
      <c r="AK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0" s="178">
        <f t="shared" ref="AN70" si="185">AK70+AL70+AM70</f>
        <v>0</v>
      </c>
      <c r="AO70" s="178">
        <f t="shared" ref="AO70" si="186">AB70+AF70+AJ70+AN70</f>
        <v>0</v>
      </c>
    </row>
    <row r="71" spans="2:41" x14ac:dyDescent="0.25">
      <c r="B71" s="176" t="s">
        <v>582</v>
      </c>
      <c r="C71" s="177" t="s">
        <v>583</v>
      </c>
      <c r="D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78">
        <f t="shared" ref="F71:F82" si="187">D71+E71</f>
        <v>0</v>
      </c>
      <c r="G71" s="178"/>
      <c r="H71" s="178">
        <f t="shared" ref="H71:H82" si="188">F71-G71</f>
        <v>0</v>
      </c>
      <c r="I71" s="178"/>
      <c r="J71" s="178">
        <f t="shared" ref="J71:J82" si="189">F71-I71</f>
        <v>0</v>
      </c>
      <c r="K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1" s="178">
        <f t="shared" ref="AB71:AB82" si="190">Y71+Z71+AA71</f>
        <v>0</v>
      </c>
      <c r="AC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1" s="178">
        <f t="shared" ref="AF71:AF82" si="191">AC71+AD71+AE71</f>
        <v>0</v>
      </c>
      <c r="AG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1" s="178">
        <f t="shared" ref="AJ71:AJ82" si="192">AG71+AH71+AI71</f>
        <v>0</v>
      </c>
      <c r="AK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1" s="178">
        <f t="shared" ref="AN71:AN82" si="193">AK71+AL71+AM71</f>
        <v>0</v>
      </c>
      <c r="AO71" s="178">
        <f t="shared" ref="AO71:AO82" si="194">AB71+AF71+AJ71+AN71</f>
        <v>0</v>
      </c>
    </row>
    <row r="72" spans="2:41" x14ac:dyDescent="0.25">
      <c r="B72" s="176" t="s">
        <v>277</v>
      </c>
      <c r="C72" s="177" t="s">
        <v>161</v>
      </c>
      <c r="D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78">
        <f t="shared" si="187"/>
        <v>0</v>
      </c>
      <c r="G72" s="178"/>
      <c r="H72" s="178">
        <f t="shared" si="188"/>
        <v>0</v>
      </c>
      <c r="I72" s="178"/>
      <c r="J72" s="178">
        <f t="shared" si="189"/>
        <v>0</v>
      </c>
      <c r="K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2" s="178">
        <f t="shared" si="190"/>
        <v>0</v>
      </c>
      <c r="AC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2" s="178">
        <f t="shared" si="191"/>
        <v>0</v>
      </c>
      <c r="AG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2" s="178">
        <f t="shared" si="192"/>
        <v>0</v>
      </c>
      <c r="AK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2" s="178">
        <f t="shared" si="193"/>
        <v>0</v>
      </c>
      <c r="AO72" s="178">
        <f t="shared" si="194"/>
        <v>0</v>
      </c>
    </row>
    <row r="73" spans="2:41" x14ac:dyDescent="0.25">
      <c r="B73" s="176" t="s">
        <v>584</v>
      </c>
      <c r="C73" s="177" t="s">
        <v>585</v>
      </c>
      <c r="D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78">
        <f t="shared" si="187"/>
        <v>0</v>
      </c>
      <c r="G73" s="178"/>
      <c r="H73" s="178">
        <f t="shared" si="188"/>
        <v>0</v>
      </c>
      <c r="I73" s="178"/>
      <c r="J73" s="178">
        <f t="shared" si="189"/>
        <v>0</v>
      </c>
      <c r="K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3" s="178">
        <f t="shared" si="190"/>
        <v>0</v>
      </c>
      <c r="AC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3" s="178">
        <f t="shared" si="191"/>
        <v>0</v>
      </c>
      <c r="AG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3" s="178">
        <f t="shared" si="192"/>
        <v>0</v>
      </c>
      <c r="AK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3" s="178">
        <f t="shared" si="193"/>
        <v>0</v>
      </c>
      <c r="AO73" s="178">
        <f t="shared" si="194"/>
        <v>0</v>
      </c>
    </row>
    <row r="74" spans="2:41" x14ac:dyDescent="0.25">
      <c r="B74" s="176" t="s">
        <v>586</v>
      </c>
      <c r="C74" s="177" t="s">
        <v>587</v>
      </c>
      <c r="D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78">
        <f t="shared" si="187"/>
        <v>0</v>
      </c>
      <c r="G74" s="178"/>
      <c r="H74" s="178">
        <f t="shared" si="188"/>
        <v>0</v>
      </c>
      <c r="I74" s="178"/>
      <c r="J74" s="178">
        <f t="shared" si="189"/>
        <v>0</v>
      </c>
      <c r="K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4" s="178">
        <f t="shared" si="190"/>
        <v>0</v>
      </c>
      <c r="AC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4" s="178">
        <f t="shared" si="191"/>
        <v>0</v>
      </c>
      <c r="AG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4" s="178">
        <f t="shared" si="192"/>
        <v>0</v>
      </c>
      <c r="AK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4" s="178">
        <f t="shared" si="193"/>
        <v>0</v>
      </c>
      <c r="AO74" s="178">
        <f t="shared" si="194"/>
        <v>0</v>
      </c>
    </row>
    <row r="75" spans="2:41" x14ac:dyDescent="0.25">
      <c r="B75" s="176" t="s">
        <v>588</v>
      </c>
      <c r="C75" s="177" t="s">
        <v>589</v>
      </c>
      <c r="D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78">
        <f t="shared" si="187"/>
        <v>0</v>
      </c>
      <c r="G75" s="178"/>
      <c r="H75" s="178">
        <f t="shared" si="188"/>
        <v>0</v>
      </c>
      <c r="I75" s="178"/>
      <c r="J75" s="178">
        <f t="shared" si="189"/>
        <v>0</v>
      </c>
      <c r="K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5" s="178">
        <f t="shared" si="190"/>
        <v>0</v>
      </c>
      <c r="AC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5" s="178">
        <f t="shared" si="191"/>
        <v>0</v>
      </c>
      <c r="AG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5" s="178">
        <f t="shared" si="192"/>
        <v>0</v>
      </c>
      <c r="AK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5" s="178">
        <f t="shared" si="193"/>
        <v>0</v>
      </c>
      <c r="AO75" s="178">
        <f t="shared" si="194"/>
        <v>0</v>
      </c>
    </row>
    <row r="76" spans="2:41" x14ac:dyDescent="0.25">
      <c r="B76" s="176" t="s">
        <v>590</v>
      </c>
      <c r="C76" s="177" t="s">
        <v>591</v>
      </c>
      <c r="D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78">
        <f t="shared" si="187"/>
        <v>0</v>
      </c>
      <c r="G76" s="178"/>
      <c r="H76" s="178">
        <f t="shared" si="188"/>
        <v>0</v>
      </c>
      <c r="I76" s="178"/>
      <c r="J76" s="178">
        <f t="shared" si="189"/>
        <v>0</v>
      </c>
      <c r="K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6" s="178">
        <f t="shared" si="190"/>
        <v>0</v>
      </c>
      <c r="AC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6" s="178">
        <f t="shared" si="191"/>
        <v>0</v>
      </c>
      <c r="AG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6" s="178">
        <f t="shared" si="192"/>
        <v>0</v>
      </c>
      <c r="AK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6" s="178">
        <f t="shared" si="193"/>
        <v>0</v>
      </c>
      <c r="AO76" s="178">
        <f t="shared" si="194"/>
        <v>0</v>
      </c>
    </row>
    <row r="77" spans="2:41" x14ac:dyDescent="0.25">
      <c r="B77" s="176" t="s">
        <v>592</v>
      </c>
      <c r="C77" s="177" t="s">
        <v>593</v>
      </c>
      <c r="D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4196500</v>
      </c>
      <c r="E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78">
        <f t="shared" si="187"/>
        <v>4196500</v>
      </c>
      <c r="G77" s="178"/>
      <c r="H77" s="178">
        <f t="shared" si="188"/>
        <v>4196500</v>
      </c>
      <c r="I77" s="178"/>
      <c r="J77" s="178">
        <f t="shared" si="189"/>
        <v>4196500</v>
      </c>
      <c r="K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4196500</v>
      </c>
      <c r="P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4196500</v>
      </c>
      <c r="Z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7" s="178">
        <f t="shared" si="190"/>
        <v>4196500</v>
      </c>
      <c r="AC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7" s="178">
        <f t="shared" si="191"/>
        <v>0</v>
      </c>
      <c r="AG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7" s="178">
        <f t="shared" si="192"/>
        <v>0</v>
      </c>
      <c r="AK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7" s="178">
        <f t="shared" si="193"/>
        <v>0</v>
      </c>
      <c r="AO77" s="178">
        <f t="shared" si="194"/>
        <v>4196500</v>
      </c>
    </row>
    <row r="78" spans="2:41" x14ac:dyDescent="0.25">
      <c r="B78" s="176" t="s">
        <v>594</v>
      </c>
      <c r="C78" s="177" t="s">
        <v>595</v>
      </c>
      <c r="D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78">
        <f t="shared" si="187"/>
        <v>0</v>
      </c>
      <c r="G78" s="178"/>
      <c r="H78" s="178">
        <f t="shared" si="188"/>
        <v>0</v>
      </c>
      <c r="I78" s="178"/>
      <c r="J78" s="178">
        <f t="shared" si="189"/>
        <v>0</v>
      </c>
      <c r="K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8" s="178">
        <f t="shared" si="190"/>
        <v>0</v>
      </c>
      <c r="AC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8" s="178">
        <f t="shared" si="191"/>
        <v>0</v>
      </c>
      <c r="AG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8" s="178">
        <f t="shared" si="192"/>
        <v>0</v>
      </c>
      <c r="AK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8" s="178">
        <f t="shared" si="193"/>
        <v>0</v>
      </c>
      <c r="AO78" s="178">
        <f t="shared" si="194"/>
        <v>0</v>
      </c>
    </row>
    <row r="79" spans="2:41" x14ac:dyDescent="0.25">
      <c r="B79" s="176" t="s">
        <v>596</v>
      </c>
      <c r="C79" s="177" t="s">
        <v>597</v>
      </c>
      <c r="D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78">
        <f t="shared" si="187"/>
        <v>0</v>
      </c>
      <c r="G79" s="178"/>
      <c r="H79" s="178">
        <f t="shared" si="188"/>
        <v>0</v>
      </c>
      <c r="I79" s="178"/>
      <c r="J79" s="178">
        <f t="shared" si="189"/>
        <v>0</v>
      </c>
      <c r="K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9" s="178">
        <f t="shared" si="190"/>
        <v>0</v>
      </c>
      <c r="AC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9" s="178">
        <f t="shared" si="191"/>
        <v>0</v>
      </c>
      <c r="AG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9" s="178">
        <f t="shared" si="192"/>
        <v>0</v>
      </c>
      <c r="AK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9" s="178">
        <f t="shared" si="193"/>
        <v>0</v>
      </c>
      <c r="AO79" s="178">
        <f t="shared" si="194"/>
        <v>0</v>
      </c>
    </row>
    <row r="80" spans="2:41" x14ac:dyDescent="0.25">
      <c r="B80" s="176" t="s">
        <v>598</v>
      </c>
      <c r="C80" s="177" t="s">
        <v>599</v>
      </c>
      <c r="D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78">
        <f t="shared" si="187"/>
        <v>0</v>
      </c>
      <c r="G80" s="178"/>
      <c r="H80" s="178">
        <f t="shared" si="188"/>
        <v>0</v>
      </c>
      <c r="I80" s="178"/>
      <c r="J80" s="178">
        <f t="shared" si="189"/>
        <v>0</v>
      </c>
      <c r="K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0" s="178">
        <f t="shared" si="190"/>
        <v>0</v>
      </c>
      <c r="AC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0" s="178">
        <f t="shared" si="191"/>
        <v>0</v>
      </c>
      <c r="AG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0" s="178">
        <f t="shared" si="192"/>
        <v>0</v>
      </c>
      <c r="AK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0" s="178">
        <f t="shared" si="193"/>
        <v>0</v>
      </c>
      <c r="AO80" s="178">
        <f t="shared" si="194"/>
        <v>0</v>
      </c>
    </row>
    <row r="81" spans="2:41" x14ac:dyDescent="0.25">
      <c r="B81" s="176" t="s">
        <v>600</v>
      </c>
      <c r="C81" s="177" t="s">
        <v>601</v>
      </c>
      <c r="D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78">
        <f t="shared" si="187"/>
        <v>0</v>
      </c>
      <c r="G81" s="178"/>
      <c r="H81" s="178">
        <f t="shared" si="188"/>
        <v>0</v>
      </c>
      <c r="I81" s="178"/>
      <c r="J81" s="178">
        <f t="shared" si="189"/>
        <v>0</v>
      </c>
      <c r="K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1" s="178">
        <f t="shared" si="190"/>
        <v>0</v>
      </c>
      <c r="AC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1" s="178">
        <f t="shared" si="191"/>
        <v>0</v>
      </c>
      <c r="AG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1" s="178">
        <f t="shared" si="192"/>
        <v>0</v>
      </c>
      <c r="AK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1" s="178">
        <f t="shared" si="193"/>
        <v>0</v>
      </c>
      <c r="AO81" s="178">
        <f t="shared" si="194"/>
        <v>0</v>
      </c>
    </row>
    <row r="82" spans="2:41" x14ac:dyDescent="0.25">
      <c r="B82" s="176" t="s">
        <v>602</v>
      </c>
      <c r="C82" s="177" t="s">
        <v>603</v>
      </c>
      <c r="D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78">
        <f t="shared" si="187"/>
        <v>0</v>
      </c>
      <c r="G82" s="178"/>
      <c r="H82" s="178">
        <f t="shared" si="188"/>
        <v>0</v>
      </c>
      <c r="I82" s="178"/>
      <c r="J82" s="178">
        <f t="shared" si="189"/>
        <v>0</v>
      </c>
      <c r="K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2" s="178">
        <f t="shared" si="190"/>
        <v>0</v>
      </c>
      <c r="AC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2" s="178">
        <f t="shared" si="191"/>
        <v>0</v>
      </c>
      <c r="AG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2" s="178">
        <f t="shared" si="192"/>
        <v>0</v>
      </c>
      <c r="AK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2" s="178">
        <f t="shared" si="193"/>
        <v>0</v>
      </c>
      <c r="AO82" s="178">
        <f t="shared" si="194"/>
        <v>0</v>
      </c>
    </row>
    <row r="83" spans="2:41" x14ac:dyDescent="0.25">
      <c r="B83" s="185" t="s">
        <v>265</v>
      </c>
      <c r="C83" s="186" t="s">
        <v>149</v>
      </c>
      <c r="D83" s="187">
        <f>SUM(D84:D88)</f>
        <v>0</v>
      </c>
      <c r="E83" s="187">
        <f>SUM(E84:E88)</f>
        <v>0</v>
      </c>
      <c r="F83" s="187">
        <f t="shared" si="0"/>
        <v>0</v>
      </c>
      <c r="G83" s="187">
        <f>SUM(G84:G88)</f>
        <v>0</v>
      </c>
      <c r="H83" s="187">
        <f t="shared" si="2"/>
        <v>0</v>
      </c>
      <c r="I83" s="187">
        <f>SUM(I84:I88)</f>
        <v>0</v>
      </c>
      <c r="J83" s="187">
        <f t="shared" si="3"/>
        <v>0</v>
      </c>
      <c r="K83" s="187">
        <f t="shared" ref="K83:AA83" ca="1" si="195">SUM(K84:K88)</f>
        <v>0</v>
      </c>
      <c r="L83" s="187">
        <f t="shared" ca="1" si="195"/>
        <v>0</v>
      </c>
      <c r="M83" s="187">
        <f t="shared" ca="1" si="195"/>
        <v>0</v>
      </c>
      <c r="N83" s="187">
        <f t="shared" ca="1" si="195"/>
        <v>0</v>
      </c>
      <c r="O83" s="187">
        <f t="shared" ca="1" si="195"/>
        <v>0</v>
      </c>
      <c r="P83" s="187">
        <f t="shared" ref="P83:Q83" ca="1" si="196">SUM(P84:P88)</f>
        <v>0</v>
      </c>
      <c r="Q83" s="187">
        <f t="shared" ca="1" si="196"/>
        <v>0</v>
      </c>
      <c r="R83" s="187">
        <f t="shared" ca="1" si="195"/>
        <v>0</v>
      </c>
      <c r="S83" s="187">
        <f t="shared" ca="1" si="195"/>
        <v>0</v>
      </c>
      <c r="T83" s="187">
        <f t="shared" ca="1" si="195"/>
        <v>0</v>
      </c>
      <c r="U83" s="187">
        <f t="shared" ca="1" si="195"/>
        <v>0</v>
      </c>
      <c r="V83" s="187">
        <f t="shared" ref="V83" ca="1" si="197">SUM(V84:V88)</f>
        <v>0</v>
      </c>
      <c r="W83" s="187">
        <f t="shared" ca="1" si="195"/>
        <v>0</v>
      </c>
      <c r="X83" s="187">
        <f t="shared" ca="1" si="195"/>
        <v>0</v>
      </c>
      <c r="Y83" s="187">
        <f t="shared" si="195"/>
        <v>0</v>
      </c>
      <c r="Z83" s="187">
        <f t="shared" si="195"/>
        <v>0</v>
      </c>
      <c r="AA83" s="187">
        <f t="shared" si="195"/>
        <v>0</v>
      </c>
      <c r="AB83" s="187">
        <f t="shared" si="5"/>
        <v>0</v>
      </c>
      <c r="AC83" s="187">
        <f>SUM(AC84:AC88)</f>
        <v>0</v>
      </c>
      <c r="AD83" s="187">
        <f>SUM(AD84:AD88)</f>
        <v>0</v>
      </c>
      <c r="AE83" s="187">
        <f>SUM(AE84:AE88)</f>
        <v>0</v>
      </c>
      <c r="AF83" s="187">
        <f t="shared" si="6"/>
        <v>0</v>
      </c>
      <c r="AG83" s="187">
        <f>SUM(AG84:AG88)</f>
        <v>0</v>
      </c>
      <c r="AH83" s="187">
        <f>SUM(AH84:AH88)</f>
        <v>0</v>
      </c>
      <c r="AI83" s="187">
        <f>SUM(AI84:AI88)</f>
        <v>0</v>
      </c>
      <c r="AJ83" s="187">
        <f t="shared" si="7"/>
        <v>0</v>
      </c>
      <c r="AK83" s="187">
        <f>SUM(AK84:AK88)</f>
        <v>0</v>
      </c>
      <c r="AL83" s="187">
        <f>SUM(AL84:AL88)</f>
        <v>0</v>
      </c>
      <c r="AM83" s="187">
        <f>SUM(AM84:AM88)</f>
        <v>0</v>
      </c>
      <c r="AN83" s="187">
        <f t="shared" si="8"/>
        <v>0</v>
      </c>
      <c r="AO83" s="187">
        <f t="shared" si="9"/>
        <v>0</v>
      </c>
    </row>
    <row r="84" spans="2:41" x14ac:dyDescent="0.25">
      <c r="B84" s="176" t="s">
        <v>266</v>
      </c>
      <c r="C84" s="177" t="s">
        <v>150</v>
      </c>
      <c r="D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78">
        <f t="shared" si="0"/>
        <v>0</v>
      </c>
      <c r="G84" s="178"/>
      <c r="H84" s="178">
        <f t="shared" si="2"/>
        <v>0</v>
      </c>
      <c r="I84" s="178"/>
      <c r="J84" s="178">
        <f t="shared" si="3"/>
        <v>0</v>
      </c>
      <c r="K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4" s="178">
        <f t="shared" si="5"/>
        <v>0</v>
      </c>
      <c r="AC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4" s="178">
        <f t="shared" si="6"/>
        <v>0</v>
      </c>
      <c r="AG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4" s="178">
        <f t="shared" si="7"/>
        <v>0</v>
      </c>
      <c r="AK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4" s="178">
        <f t="shared" si="8"/>
        <v>0</v>
      </c>
      <c r="AO84" s="178">
        <f t="shared" si="9"/>
        <v>0</v>
      </c>
    </row>
    <row r="85" spans="2:41" x14ac:dyDescent="0.25">
      <c r="B85" s="176" t="s">
        <v>604</v>
      </c>
      <c r="C85" s="177" t="s">
        <v>605</v>
      </c>
      <c r="D8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78">
        <f t="shared" ref="F85:F88" si="198">D85+E85</f>
        <v>0</v>
      </c>
      <c r="G85" s="178"/>
      <c r="H85" s="178">
        <f t="shared" ref="H85:H88" si="199">F85-G85</f>
        <v>0</v>
      </c>
      <c r="I85" s="178"/>
      <c r="J85" s="178">
        <f t="shared" ref="J85:J88" si="200">F85-I85</f>
        <v>0</v>
      </c>
      <c r="K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5" s="178">
        <f t="shared" ref="AB85:AB88" si="201">Y85+Z85+AA85</f>
        <v>0</v>
      </c>
      <c r="AC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5" s="178">
        <f t="shared" ref="AF85:AF88" si="202">AC85+AD85+AE85</f>
        <v>0</v>
      </c>
      <c r="AG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5" s="178">
        <f t="shared" ref="AJ85:AJ88" si="203">AG85+AH85+AI85</f>
        <v>0</v>
      </c>
      <c r="AK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5" s="178">
        <f t="shared" ref="AN85:AN88" si="204">AK85+AL85+AM85</f>
        <v>0</v>
      </c>
      <c r="AO85" s="178">
        <f t="shared" ref="AO85:AO88" si="205">AB85+AF85+AJ85+AN85</f>
        <v>0</v>
      </c>
    </row>
    <row r="86" spans="2:41" x14ac:dyDescent="0.25">
      <c r="B86" s="176" t="s">
        <v>267</v>
      </c>
      <c r="C86" s="177" t="s">
        <v>151</v>
      </c>
      <c r="D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78">
        <f t="shared" si="198"/>
        <v>0</v>
      </c>
      <c r="G86" s="178"/>
      <c r="H86" s="178">
        <f t="shared" si="199"/>
        <v>0</v>
      </c>
      <c r="I86" s="178"/>
      <c r="J86" s="178">
        <f t="shared" si="200"/>
        <v>0</v>
      </c>
      <c r="K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6" s="178">
        <f t="shared" si="201"/>
        <v>0</v>
      </c>
      <c r="AC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6" s="178">
        <f t="shared" si="202"/>
        <v>0</v>
      </c>
      <c r="AG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6" s="178">
        <f t="shared" si="203"/>
        <v>0</v>
      </c>
      <c r="AK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6" s="178">
        <f t="shared" si="204"/>
        <v>0</v>
      </c>
      <c r="AO86" s="178">
        <f t="shared" si="205"/>
        <v>0</v>
      </c>
    </row>
    <row r="87" spans="2:41" x14ac:dyDescent="0.25">
      <c r="B87" s="176" t="s">
        <v>606</v>
      </c>
      <c r="C87" s="177" t="s">
        <v>607</v>
      </c>
      <c r="D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78">
        <f t="shared" ref="F87" si="206">D87+E87</f>
        <v>0</v>
      </c>
      <c r="G87" s="178"/>
      <c r="H87" s="178">
        <f t="shared" ref="H87" si="207">F87-G87</f>
        <v>0</v>
      </c>
      <c r="I87" s="178"/>
      <c r="J87" s="178">
        <f t="shared" ref="J87" si="208">F87-I87</f>
        <v>0</v>
      </c>
      <c r="K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7" s="178">
        <f t="shared" ref="AB87" si="209">Y87+Z87+AA87</f>
        <v>0</v>
      </c>
      <c r="AC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7" s="178">
        <f t="shared" ref="AF87" si="210">AC87+AD87+AE87</f>
        <v>0</v>
      </c>
      <c r="AG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7" s="178">
        <f t="shared" ref="AJ87" si="211">AG87+AH87+AI87</f>
        <v>0</v>
      </c>
      <c r="AK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7" s="178">
        <f t="shared" ref="AN87" si="212">AK87+AL87+AM87</f>
        <v>0</v>
      </c>
      <c r="AO87" s="178">
        <f t="shared" ref="AO87" si="213">AB87+AF87+AJ87+AN87</f>
        <v>0</v>
      </c>
    </row>
    <row r="88" spans="2:41" x14ac:dyDescent="0.25">
      <c r="B88" s="176" t="s">
        <v>608</v>
      </c>
      <c r="C88" s="177" t="s">
        <v>609</v>
      </c>
      <c r="D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78">
        <f t="shared" si="198"/>
        <v>0</v>
      </c>
      <c r="G88" s="178"/>
      <c r="H88" s="178">
        <f t="shared" si="199"/>
        <v>0</v>
      </c>
      <c r="I88" s="178"/>
      <c r="J88" s="178">
        <f t="shared" si="200"/>
        <v>0</v>
      </c>
      <c r="K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8" s="178">
        <f t="shared" si="201"/>
        <v>0</v>
      </c>
      <c r="AC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8" s="178">
        <f t="shared" si="202"/>
        <v>0</v>
      </c>
      <c r="AG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8" s="178">
        <f t="shared" si="203"/>
        <v>0</v>
      </c>
      <c r="AK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8" s="178">
        <f t="shared" si="204"/>
        <v>0</v>
      </c>
      <c r="AO88" s="178">
        <f t="shared" si="205"/>
        <v>0</v>
      </c>
    </row>
    <row r="89" spans="2:41" x14ac:dyDescent="0.25">
      <c r="B89" s="185" t="s">
        <v>268</v>
      </c>
      <c r="C89" s="186" t="s">
        <v>152</v>
      </c>
      <c r="D89" s="187">
        <f>SUM(D90:D95)</f>
        <v>0</v>
      </c>
      <c r="E89" s="187">
        <f>SUM(E90:E95)</f>
        <v>0</v>
      </c>
      <c r="F89" s="187">
        <f t="shared" si="0"/>
        <v>0</v>
      </c>
      <c r="G89" s="187">
        <f t="shared" ref="G89:I89" si="214">SUM(G90:G95)</f>
        <v>0</v>
      </c>
      <c r="H89" s="187">
        <f t="shared" si="2"/>
        <v>0</v>
      </c>
      <c r="I89" s="187">
        <f t="shared" si="214"/>
        <v>0</v>
      </c>
      <c r="J89" s="187">
        <f t="shared" si="3"/>
        <v>0</v>
      </c>
      <c r="K89" s="187">
        <f t="shared" ref="K89:AM89" ca="1" si="215">SUM(K90:K95)</f>
        <v>0</v>
      </c>
      <c r="L89" s="187">
        <f t="shared" ca="1" si="215"/>
        <v>0</v>
      </c>
      <c r="M89" s="187">
        <f t="shared" ca="1" si="215"/>
        <v>0</v>
      </c>
      <c r="N89" s="187">
        <f t="shared" ca="1" si="215"/>
        <v>0</v>
      </c>
      <c r="O89" s="187">
        <f t="shared" ca="1" si="215"/>
        <v>0</v>
      </c>
      <c r="P89" s="187">
        <f t="shared" ref="P89:Q89" ca="1" si="216">SUM(P90:P95)</f>
        <v>0</v>
      </c>
      <c r="Q89" s="187">
        <f t="shared" ca="1" si="216"/>
        <v>0</v>
      </c>
      <c r="R89" s="187">
        <f t="shared" ca="1" si="215"/>
        <v>0</v>
      </c>
      <c r="S89" s="187">
        <f t="shared" ca="1" si="215"/>
        <v>0</v>
      </c>
      <c r="T89" s="187">
        <f t="shared" ca="1" si="215"/>
        <v>0</v>
      </c>
      <c r="U89" s="187">
        <f t="shared" ca="1" si="215"/>
        <v>0</v>
      </c>
      <c r="V89" s="187">
        <f t="shared" ref="V89" ca="1" si="217">SUM(V90:V95)</f>
        <v>0</v>
      </c>
      <c r="W89" s="187">
        <f t="shared" ca="1" si="215"/>
        <v>0</v>
      </c>
      <c r="X89" s="187">
        <f t="shared" ca="1" si="215"/>
        <v>0</v>
      </c>
      <c r="Y89" s="187">
        <f t="shared" si="215"/>
        <v>0</v>
      </c>
      <c r="Z89" s="187">
        <f t="shared" si="215"/>
        <v>0</v>
      </c>
      <c r="AA89" s="187">
        <f t="shared" si="215"/>
        <v>0</v>
      </c>
      <c r="AB89" s="187">
        <f t="shared" si="5"/>
        <v>0</v>
      </c>
      <c r="AC89" s="187">
        <f t="shared" si="215"/>
        <v>0</v>
      </c>
      <c r="AD89" s="187">
        <f t="shared" si="215"/>
        <v>0</v>
      </c>
      <c r="AE89" s="187">
        <f t="shared" si="215"/>
        <v>0</v>
      </c>
      <c r="AF89" s="187">
        <f t="shared" si="6"/>
        <v>0</v>
      </c>
      <c r="AG89" s="187">
        <f t="shared" si="215"/>
        <v>0</v>
      </c>
      <c r="AH89" s="187">
        <f t="shared" si="215"/>
        <v>0</v>
      </c>
      <c r="AI89" s="187">
        <f t="shared" si="215"/>
        <v>0</v>
      </c>
      <c r="AJ89" s="187">
        <f t="shared" si="7"/>
        <v>0</v>
      </c>
      <c r="AK89" s="187">
        <f t="shared" si="215"/>
        <v>0</v>
      </c>
      <c r="AL89" s="187">
        <f t="shared" si="215"/>
        <v>0</v>
      </c>
      <c r="AM89" s="187">
        <f t="shared" si="215"/>
        <v>0</v>
      </c>
      <c r="AN89" s="187">
        <f t="shared" si="8"/>
        <v>0</v>
      </c>
      <c r="AO89" s="187">
        <f t="shared" si="9"/>
        <v>0</v>
      </c>
    </row>
    <row r="90" spans="2:41" x14ac:dyDescent="0.25">
      <c r="B90" s="176" t="s">
        <v>269</v>
      </c>
      <c r="C90" s="177" t="s">
        <v>153</v>
      </c>
      <c r="D9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78">
        <f t="shared" ref="F90:F95" si="218">D90+E90</f>
        <v>0</v>
      </c>
      <c r="G90" s="178"/>
      <c r="H90" s="178">
        <f t="shared" ref="H90:H95" si="219">F90-G90</f>
        <v>0</v>
      </c>
      <c r="I90" s="178"/>
      <c r="J90" s="178">
        <f t="shared" ref="J90:J95" si="220">F90-I90</f>
        <v>0</v>
      </c>
      <c r="K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0" s="178">
        <f t="shared" ref="AB90:AB95" si="221">Y90+Z90+AA90</f>
        <v>0</v>
      </c>
      <c r="AC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0" s="178">
        <f t="shared" ref="AF90:AF95" si="222">AC90+AD90+AE90</f>
        <v>0</v>
      </c>
      <c r="AG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0" s="178">
        <f t="shared" ref="AJ90:AJ95" si="223">AG90+AH90+AI90</f>
        <v>0</v>
      </c>
      <c r="AK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0" s="178">
        <f t="shared" ref="AN90:AN95" si="224">AK90+AL90+AM90</f>
        <v>0</v>
      </c>
      <c r="AO90" s="178">
        <f t="shared" ref="AO90:AO95" si="225">AB90+AF90+AJ90+AN90</f>
        <v>0</v>
      </c>
    </row>
    <row r="91" spans="2:41" x14ac:dyDescent="0.25">
      <c r="B91" s="176" t="s">
        <v>610</v>
      </c>
      <c r="C91" s="177" t="s">
        <v>611</v>
      </c>
      <c r="D9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78">
        <f t="shared" si="218"/>
        <v>0</v>
      </c>
      <c r="G91" s="178"/>
      <c r="H91" s="178">
        <f t="shared" si="219"/>
        <v>0</v>
      </c>
      <c r="I91" s="178"/>
      <c r="J91" s="178">
        <f t="shared" si="220"/>
        <v>0</v>
      </c>
      <c r="K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1" s="178">
        <f t="shared" si="221"/>
        <v>0</v>
      </c>
      <c r="AC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1" s="178">
        <f t="shared" si="222"/>
        <v>0</v>
      </c>
      <c r="AG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1" s="178">
        <f t="shared" si="223"/>
        <v>0</v>
      </c>
      <c r="AK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1" s="178">
        <f t="shared" si="224"/>
        <v>0</v>
      </c>
      <c r="AO91" s="178">
        <f t="shared" si="225"/>
        <v>0</v>
      </c>
    </row>
    <row r="92" spans="2:41" x14ac:dyDescent="0.25">
      <c r="B92" s="176" t="s">
        <v>270</v>
      </c>
      <c r="C92" s="177" t="s">
        <v>154</v>
      </c>
      <c r="D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78">
        <f t="shared" ref="F92:F93" si="226">D92+E92</f>
        <v>0</v>
      </c>
      <c r="G92" s="178"/>
      <c r="H92" s="178">
        <f t="shared" ref="H92:H93" si="227">F92-G92</f>
        <v>0</v>
      </c>
      <c r="I92" s="178"/>
      <c r="J92" s="178">
        <f t="shared" ref="J92:J93" si="228">F92-I92</f>
        <v>0</v>
      </c>
      <c r="K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2" s="178">
        <f t="shared" ref="AB92:AB93" si="229">Y92+Z92+AA92</f>
        <v>0</v>
      </c>
      <c r="AC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2" s="178">
        <f t="shared" ref="AF92:AF93" si="230">AC92+AD92+AE92</f>
        <v>0</v>
      </c>
      <c r="AG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2" s="178">
        <f t="shared" ref="AJ92:AJ93" si="231">AG92+AH92+AI92</f>
        <v>0</v>
      </c>
      <c r="AK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2" s="178">
        <f t="shared" ref="AN92:AN93" si="232">AK92+AL92+AM92</f>
        <v>0</v>
      </c>
      <c r="AO92" s="178">
        <f t="shared" ref="AO92:AO93" si="233">AB92+AF92+AJ92+AN92</f>
        <v>0</v>
      </c>
    </row>
    <row r="93" spans="2:41" x14ac:dyDescent="0.25">
      <c r="B93" s="176" t="s">
        <v>612</v>
      </c>
      <c r="C93" s="177" t="s">
        <v>613</v>
      </c>
      <c r="D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78">
        <f t="shared" si="226"/>
        <v>0</v>
      </c>
      <c r="G93" s="178"/>
      <c r="H93" s="178">
        <f t="shared" si="227"/>
        <v>0</v>
      </c>
      <c r="I93" s="178"/>
      <c r="J93" s="178">
        <f t="shared" si="228"/>
        <v>0</v>
      </c>
      <c r="K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3" s="178">
        <f t="shared" si="229"/>
        <v>0</v>
      </c>
      <c r="AC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3" s="178">
        <f t="shared" si="230"/>
        <v>0</v>
      </c>
      <c r="AG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3" s="178">
        <f t="shared" si="231"/>
        <v>0</v>
      </c>
      <c r="AK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3" s="178">
        <f t="shared" si="232"/>
        <v>0</v>
      </c>
      <c r="AO93" s="178">
        <f t="shared" si="233"/>
        <v>0</v>
      </c>
    </row>
    <row r="94" spans="2:41" x14ac:dyDescent="0.25">
      <c r="B94" s="176" t="s">
        <v>614</v>
      </c>
      <c r="C94" s="177" t="s">
        <v>615</v>
      </c>
      <c r="D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78">
        <f t="shared" ref="F94" si="234">D94+E94</f>
        <v>0</v>
      </c>
      <c r="G94" s="178"/>
      <c r="H94" s="178">
        <f t="shared" ref="H94" si="235">F94-G94</f>
        <v>0</v>
      </c>
      <c r="I94" s="178"/>
      <c r="J94" s="178">
        <f t="shared" ref="J94" si="236">F94-I94</f>
        <v>0</v>
      </c>
      <c r="K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4" s="178">
        <f t="shared" ref="AB94" si="237">Y94+Z94+AA94</f>
        <v>0</v>
      </c>
      <c r="AC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4" s="178">
        <f t="shared" ref="AF94" si="238">AC94+AD94+AE94</f>
        <v>0</v>
      </c>
      <c r="AG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4" s="178">
        <f t="shared" ref="AJ94" si="239">AG94+AH94+AI94</f>
        <v>0</v>
      </c>
      <c r="AK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4" s="178">
        <f t="shared" ref="AN94" si="240">AK94+AL94+AM94</f>
        <v>0</v>
      </c>
      <c r="AO94" s="178">
        <f t="shared" ref="AO94" si="241">AB94+AF94+AJ94+AN94</f>
        <v>0</v>
      </c>
    </row>
    <row r="95" spans="2:41" x14ac:dyDescent="0.25">
      <c r="B95" s="176" t="s">
        <v>616</v>
      </c>
      <c r="C95" s="177" t="s">
        <v>617</v>
      </c>
      <c r="D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78">
        <f t="shared" si="218"/>
        <v>0</v>
      </c>
      <c r="G95" s="178"/>
      <c r="H95" s="178">
        <f t="shared" si="219"/>
        <v>0</v>
      </c>
      <c r="I95" s="178"/>
      <c r="J95" s="178">
        <f t="shared" si="220"/>
        <v>0</v>
      </c>
      <c r="K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5" s="178">
        <f t="shared" si="221"/>
        <v>0</v>
      </c>
      <c r="AC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5" s="178">
        <f t="shared" si="222"/>
        <v>0</v>
      </c>
      <c r="AG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5" s="178">
        <f t="shared" si="223"/>
        <v>0</v>
      </c>
      <c r="AK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5" s="178">
        <f t="shared" si="224"/>
        <v>0</v>
      </c>
      <c r="AO95" s="178">
        <f t="shared" si="225"/>
        <v>0</v>
      </c>
    </row>
    <row r="96" spans="2:41" x14ac:dyDescent="0.25">
      <c r="B96" s="185" t="s">
        <v>271</v>
      </c>
      <c r="C96" s="186" t="s">
        <v>155</v>
      </c>
      <c r="D96" s="187">
        <f>SUM(D97:D105)</f>
        <v>0</v>
      </c>
      <c r="E96" s="187">
        <f>SUM(E97:E105)</f>
        <v>0</v>
      </c>
      <c r="F96" s="187">
        <f t="shared" si="0"/>
        <v>0</v>
      </c>
      <c r="G96" s="187">
        <f>SUM(G97:G105)</f>
        <v>0</v>
      </c>
      <c r="H96" s="187">
        <f t="shared" si="2"/>
        <v>0</v>
      </c>
      <c r="I96" s="187">
        <f>SUM(I97:I105)</f>
        <v>0</v>
      </c>
      <c r="J96" s="187">
        <f t="shared" si="3"/>
        <v>0</v>
      </c>
      <c r="K96" s="187">
        <f t="shared" ref="K96:AA96" ca="1" si="242">SUM(K97:K105)</f>
        <v>0</v>
      </c>
      <c r="L96" s="187">
        <f t="shared" ca="1" si="242"/>
        <v>0</v>
      </c>
      <c r="M96" s="187">
        <f t="shared" ca="1" si="242"/>
        <v>0</v>
      </c>
      <c r="N96" s="187">
        <f t="shared" ca="1" si="242"/>
        <v>0</v>
      </c>
      <c r="O96" s="187">
        <f t="shared" ca="1" si="242"/>
        <v>0</v>
      </c>
      <c r="P96" s="187">
        <f t="shared" ref="P96:Q96" ca="1" si="243">SUM(P97:P105)</f>
        <v>0</v>
      </c>
      <c r="Q96" s="187">
        <f t="shared" ca="1" si="243"/>
        <v>0</v>
      </c>
      <c r="R96" s="187">
        <f t="shared" ca="1" si="242"/>
        <v>0</v>
      </c>
      <c r="S96" s="187">
        <f t="shared" ca="1" si="242"/>
        <v>0</v>
      </c>
      <c r="T96" s="187">
        <f t="shared" ca="1" si="242"/>
        <v>0</v>
      </c>
      <c r="U96" s="187">
        <f t="shared" ca="1" si="242"/>
        <v>0</v>
      </c>
      <c r="V96" s="187">
        <f t="shared" ref="V96" ca="1" si="244">SUM(V97:V105)</f>
        <v>0</v>
      </c>
      <c r="W96" s="187">
        <f t="shared" ca="1" si="242"/>
        <v>0</v>
      </c>
      <c r="X96" s="187">
        <f t="shared" ca="1" si="242"/>
        <v>0</v>
      </c>
      <c r="Y96" s="187">
        <f t="shared" si="242"/>
        <v>0</v>
      </c>
      <c r="Z96" s="187">
        <f t="shared" si="242"/>
        <v>0</v>
      </c>
      <c r="AA96" s="187">
        <f t="shared" si="242"/>
        <v>0</v>
      </c>
      <c r="AB96" s="187">
        <f t="shared" si="5"/>
        <v>0</v>
      </c>
      <c r="AC96" s="187">
        <f>SUM(AC97:AC105)</f>
        <v>0</v>
      </c>
      <c r="AD96" s="187">
        <f>SUM(AD97:AD105)</f>
        <v>0</v>
      </c>
      <c r="AE96" s="187">
        <f>SUM(AE97:AE105)</f>
        <v>0</v>
      </c>
      <c r="AF96" s="187">
        <f t="shared" si="6"/>
        <v>0</v>
      </c>
      <c r="AG96" s="187">
        <f>SUM(AG97:AG105)</f>
        <v>0</v>
      </c>
      <c r="AH96" s="187">
        <f>SUM(AH97:AH105)</f>
        <v>0</v>
      </c>
      <c r="AI96" s="187">
        <f>SUM(AI97:AI105)</f>
        <v>0</v>
      </c>
      <c r="AJ96" s="187">
        <f t="shared" si="7"/>
        <v>0</v>
      </c>
      <c r="AK96" s="187">
        <f>SUM(AK97:AK105)</f>
        <v>0</v>
      </c>
      <c r="AL96" s="187">
        <f>SUM(AL97:AL105)</f>
        <v>0</v>
      </c>
      <c r="AM96" s="187">
        <f>SUM(AM97:AM105)</f>
        <v>0</v>
      </c>
      <c r="AN96" s="187">
        <f t="shared" si="8"/>
        <v>0</v>
      </c>
      <c r="AO96" s="187">
        <f t="shared" si="9"/>
        <v>0</v>
      </c>
    </row>
    <row r="97" spans="2:41" x14ac:dyDescent="0.25">
      <c r="B97" s="176" t="s">
        <v>622</v>
      </c>
      <c r="C97" s="177" t="s">
        <v>623</v>
      </c>
      <c r="D9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78">
        <f>D97+E97</f>
        <v>0</v>
      </c>
      <c r="G97" s="178"/>
      <c r="H97" s="178">
        <f>F97-G97</f>
        <v>0</v>
      </c>
      <c r="I97" s="178"/>
      <c r="J97" s="178">
        <f>F97-I97</f>
        <v>0</v>
      </c>
      <c r="K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7" s="178">
        <f>Y97+Z97+AA97</f>
        <v>0</v>
      </c>
      <c r="AC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7" s="178">
        <f>AC97+AD97+AE97</f>
        <v>0</v>
      </c>
      <c r="AG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7" s="178">
        <f>AG97+AH97+AI97</f>
        <v>0</v>
      </c>
      <c r="AK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7" s="178">
        <f>AK97+AL97+AM97</f>
        <v>0</v>
      </c>
      <c r="AO97" s="178">
        <f>AB97+AF97+AJ97+AN97</f>
        <v>0</v>
      </c>
    </row>
    <row r="98" spans="2:41" x14ac:dyDescent="0.25">
      <c r="B98" s="176" t="s">
        <v>624</v>
      </c>
      <c r="C98" s="177" t="s">
        <v>625</v>
      </c>
      <c r="D9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78">
        <f t="shared" ref="F98" si="245">D98+E98</f>
        <v>0</v>
      </c>
      <c r="G98" s="178"/>
      <c r="H98" s="178">
        <f t="shared" ref="H98" si="246">F98-G98</f>
        <v>0</v>
      </c>
      <c r="I98" s="178"/>
      <c r="J98" s="178">
        <f t="shared" ref="J98" si="247">F98-I98</f>
        <v>0</v>
      </c>
      <c r="K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8" s="178">
        <f t="shared" ref="AB98" si="248">Y98+Z98+AA98</f>
        <v>0</v>
      </c>
      <c r="AC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8" s="178">
        <f t="shared" ref="AF98" si="249">AC98+AD98+AE98</f>
        <v>0</v>
      </c>
      <c r="AG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8" s="178">
        <f t="shared" ref="AJ98" si="250">AG98+AH98+AI98</f>
        <v>0</v>
      </c>
      <c r="AK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8" s="178">
        <f t="shared" ref="AN98" si="251">AK98+AL98+AM98</f>
        <v>0</v>
      </c>
      <c r="AO98" s="178">
        <f t="shared" ref="AO98" si="252">AB98+AF98+AJ98+AN98</f>
        <v>0</v>
      </c>
    </row>
    <row r="99" spans="2:41" x14ac:dyDescent="0.25">
      <c r="B99" s="176" t="s">
        <v>272</v>
      </c>
      <c r="C99" s="177" t="s">
        <v>156</v>
      </c>
      <c r="D9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78">
        <f t="shared" ref="F99" si="253">D99+E99</f>
        <v>0</v>
      </c>
      <c r="G99" s="178"/>
      <c r="H99" s="178">
        <f t="shared" ref="H99" si="254">F99-G99</f>
        <v>0</v>
      </c>
      <c r="I99" s="178"/>
      <c r="J99" s="178">
        <f t="shared" ref="J99" si="255">F99-I99</f>
        <v>0</v>
      </c>
      <c r="K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9" s="178">
        <f t="shared" ref="AB99" si="256">Y99+Z99+AA99</f>
        <v>0</v>
      </c>
      <c r="AC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9" s="178">
        <f t="shared" ref="AF99" si="257">AC99+AD99+AE99</f>
        <v>0</v>
      </c>
      <c r="AG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9" s="178">
        <f t="shared" ref="AJ99" si="258">AG99+AH99+AI99</f>
        <v>0</v>
      </c>
      <c r="AK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9" s="178">
        <f t="shared" ref="AN99" si="259">AK99+AL99+AM99</f>
        <v>0</v>
      </c>
      <c r="AO99" s="178">
        <f t="shared" ref="AO99" si="260">AB99+AF99+AJ99+AN99</f>
        <v>0</v>
      </c>
    </row>
    <row r="100" spans="2:41" x14ac:dyDescent="0.25">
      <c r="B100" s="176" t="s">
        <v>618</v>
      </c>
      <c r="C100" s="177" t="s">
        <v>619</v>
      </c>
      <c r="D10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78">
        <f t="shared" ref="F100:F105" si="261">D100+E100</f>
        <v>0</v>
      </c>
      <c r="G100" s="178"/>
      <c r="H100" s="178">
        <f t="shared" ref="H100:H105" si="262">F100-G100</f>
        <v>0</v>
      </c>
      <c r="I100" s="178"/>
      <c r="J100" s="178">
        <f t="shared" ref="J100:J105" si="263">F100-I100</f>
        <v>0</v>
      </c>
      <c r="K1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0" s="178">
        <f t="shared" ref="AB100:AB105" si="264">Y100+Z100+AA100</f>
        <v>0</v>
      </c>
      <c r="AC1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0" s="178">
        <f t="shared" ref="AF100:AF105" si="265">AC100+AD100+AE100</f>
        <v>0</v>
      </c>
      <c r="AG1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0" s="178">
        <f t="shared" ref="AJ100:AJ105" si="266">AG100+AH100+AI100</f>
        <v>0</v>
      </c>
      <c r="AK1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0" s="178">
        <f t="shared" ref="AN100:AN105" si="267">AK100+AL100+AM100</f>
        <v>0</v>
      </c>
      <c r="AO100" s="178">
        <f t="shared" ref="AO100:AO105" si="268">AB100+AF100+AJ100+AN100</f>
        <v>0</v>
      </c>
    </row>
    <row r="101" spans="2:41" x14ac:dyDescent="0.25">
      <c r="B101" s="176" t="s">
        <v>620</v>
      </c>
      <c r="C101" s="177" t="s">
        <v>621</v>
      </c>
      <c r="D1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78">
        <f t="shared" ref="F101:F102" si="269">D101+E101</f>
        <v>0</v>
      </c>
      <c r="G101" s="178"/>
      <c r="H101" s="178">
        <f t="shared" ref="H101:H102" si="270">F101-G101</f>
        <v>0</v>
      </c>
      <c r="I101" s="178"/>
      <c r="J101" s="178">
        <f t="shared" ref="J101:J102" si="271">F101-I101</f>
        <v>0</v>
      </c>
      <c r="K1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1" s="178">
        <f t="shared" ref="AB101:AB102" si="272">Y101+Z101+AA101</f>
        <v>0</v>
      </c>
      <c r="AC1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1" s="178">
        <f t="shared" ref="AF101:AF102" si="273">AC101+AD101+AE101</f>
        <v>0</v>
      </c>
      <c r="AG1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1" s="178">
        <f t="shared" ref="AJ101:AJ102" si="274">AG101+AH101+AI101</f>
        <v>0</v>
      </c>
      <c r="AK1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1" s="178">
        <f t="shared" ref="AN101:AN102" si="275">AK101+AL101+AM101</f>
        <v>0</v>
      </c>
      <c r="AO101" s="178">
        <f t="shared" ref="AO101:AO102" si="276">AB101+AF101+AJ101+AN101</f>
        <v>0</v>
      </c>
    </row>
    <row r="102" spans="2:41" x14ac:dyDescent="0.25">
      <c r="B102" s="176" t="s">
        <v>273</v>
      </c>
      <c r="C102" s="177" t="s">
        <v>157</v>
      </c>
      <c r="D1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78">
        <f t="shared" si="269"/>
        <v>0</v>
      </c>
      <c r="G102" s="178"/>
      <c r="H102" s="178">
        <f t="shared" si="270"/>
        <v>0</v>
      </c>
      <c r="I102" s="178"/>
      <c r="J102" s="178">
        <f t="shared" si="271"/>
        <v>0</v>
      </c>
      <c r="K1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2" s="178">
        <f t="shared" si="272"/>
        <v>0</v>
      </c>
      <c r="AC1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2" s="178">
        <f t="shared" si="273"/>
        <v>0</v>
      </c>
      <c r="AG1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2" s="178">
        <f t="shared" si="274"/>
        <v>0</v>
      </c>
      <c r="AK1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2" s="178">
        <f t="shared" si="275"/>
        <v>0</v>
      </c>
      <c r="AO102" s="178">
        <f t="shared" si="276"/>
        <v>0</v>
      </c>
    </row>
    <row r="103" spans="2:41" x14ac:dyDescent="0.25">
      <c r="B103" s="176" t="s">
        <v>626</v>
      </c>
      <c r="C103" s="177" t="s">
        <v>623</v>
      </c>
      <c r="D1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78">
        <f>D103+E103</f>
        <v>0</v>
      </c>
      <c r="G103" s="178"/>
      <c r="H103" s="178">
        <f>F103-G103</f>
        <v>0</v>
      </c>
      <c r="I103" s="178"/>
      <c r="J103" s="178">
        <f>F103-I103</f>
        <v>0</v>
      </c>
      <c r="K1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3" s="178">
        <f>Y103+Z103+AA103</f>
        <v>0</v>
      </c>
      <c r="AC1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3" s="178">
        <f>AC103+AD103+AE103</f>
        <v>0</v>
      </c>
      <c r="AG1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3" s="178">
        <f>AG103+AH103+AI103</f>
        <v>0</v>
      </c>
      <c r="AK1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3" s="178">
        <f>AK103+AL103+AM103</f>
        <v>0</v>
      </c>
      <c r="AO103" s="178">
        <f>AB103+AF103+AJ103+AN103</f>
        <v>0</v>
      </c>
    </row>
    <row r="104" spans="2:41" x14ac:dyDescent="0.25">
      <c r="B104" s="176" t="s">
        <v>274</v>
      </c>
      <c r="C104" s="177" t="s">
        <v>158</v>
      </c>
      <c r="D1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78">
        <f t="shared" ref="F104" si="277">D104+E104</f>
        <v>0</v>
      </c>
      <c r="G104" s="178"/>
      <c r="H104" s="178">
        <f t="shared" ref="H104" si="278">F104-G104</f>
        <v>0</v>
      </c>
      <c r="I104" s="178"/>
      <c r="J104" s="178">
        <f t="shared" ref="J104" si="279">F104-I104</f>
        <v>0</v>
      </c>
      <c r="K1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4" s="178">
        <f t="shared" ref="AB104" si="280">Y104+Z104+AA104</f>
        <v>0</v>
      </c>
      <c r="AC1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4" s="178">
        <f t="shared" ref="AF104" si="281">AC104+AD104+AE104</f>
        <v>0</v>
      </c>
      <c r="AG1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4" s="178">
        <f t="shared" ref="AJ104" si="282">AG104+AH104+AI104</f>
        <v>0</v>
      </c>
      <c r="AK1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4" s="178">
        <f t="shared" ref="AN104" si="283">AK104+AL104+AM104</f>
        <v>0</v>
      </c>
      <c r="AO104" s="178">
        <f t="shared" ref="AO104" si="284">AB104+AF104+AJ104+AN104</f>
        <v>0</v>
      </c>
    </row>
    <row r="105" spans="2:41" x14ac:dyDescent="0.25">
      <c r="B105" s="176" t="s">
        <v>627</v>
      </c>
      <c r="C105" s="177" t="s">
        <v>625</v>
      </c>
      <c r="D1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78">
        <f t="shared" si="261"/>
        <v>0</v>
      </c>
      <c r="G105" s="178"/>
      <c r="H105" s="178">
        <f t="shared" si="262"/>
        <v>0</v>
      </c>
      <c r="I105" s="178"/>
      <c r="J105" s="178">
        <f t="shared" si="263"/>
        <v>0</v>
      </c>
      <c r="K1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5" s="178">
        <f t="shared" si="264"/>
        <v>0</v>
      </c>
      <c r="AC1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5" s="178">
        <f t="shared" si="265"/>
        <v>0</v>
      </c>
      <c r="AG1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5" s="178">
        <f t="shared" si="266"/>
        <v>0</v>
      </c>
      <c r="AK1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5" s="178">
        <f t="shared" si="267"/>
        <v>0</v>
      </c>
      <c r="AO105" s="178">
        <f t="shared" si="268"/>
        <v>0</v>
      </c>
    </row>
    <row r="106" spans="2:41" x14ac:dyDescent="0.25">
      <c r="B106" s="173" t="s">
        <v>278</v>
      </c>
      <c r="C106" s="174" t="s">
        <v>162</v>
      </c>
      <c r="D106" s="175">
        <f>D107+D118+D133+D149+D164+D190+D207+D214</f>
        <v>5869462.8600000003</v>
      </c>
      <c r="E106" s="175">
        <f>E107+E118+E133+E149+E164+E190+E207+E214</f>
        <v>2057062</v>
      </c>
      <c r="F106" s="175">
        <f t="shared" si="0"/>
        <v>7926524.8600000003</v>
      </c>
      <c r="G106" s="175">
        <f>G107+G118+G133+G149+G164+G190+G207+G214</f>
        <v>0</v>
      </c>
      <c r="H106" s="175">
        <f t="shared" si="2"/>
        <v>7926524.8600000003</v>
      </c>
      <c r="I106" s="175">
        <f>I107+I118+I133+I149+I164+I190+I207+I214</f>
        <v>0</v>
      </c>
      <c r="J106" s="175">
        <f t="shared" si="3"/>
        <v>7926524.8600000003</v>
      </c>
      <c r="K106" s="175">
        <f t="shared" ref="K106:AA106" ca="1" si="285">K107+K118+K133+K149+K164+K190+K207+K214</f>
        <v>0</v>
      </c>
      <c r="L106" s="175">
        <f t="shared" ca="1" si="285"/>
        <v>0</v>
      </c>
      <c r="M106" s="175">
        <f t="shared" ca="1" si="285"/>
        <v>0</v>
      </c>
      <c r="N106" s="175">
        <f t="shared" ca="1" si="285"/>
        <v>0</v>
      </c>
      <c r="O106" s="175">
        <f t="shared" ca="1" si="285"/>
        <v>8985908.5600000005</v>
      </c>
      <c r="P106" s="175">
        <f t="shared" ca="1" si="285"/>
        <v>0</v>
      </c>
      <c r="Q106" s="175">
        <f t="shared" ca="1" si="285"/>
        <v>0</v>
      </c>
      <c r="R106" s="175">
        <f t="shared" ca="1" si="285"/>
        <v>0</v>
      </c>
      <c r="S106" s="175">
        <f t="shared" ca="1" si="285"/>
        <v>0</v>
      </c>
      <c r="T106" s="175">
        <f t="shared" ca="1" si="285"/>
        <v>0</v>
      </c>
      <c r="U106" s="175">
        <f t="shared" ca="1" si="285"/>
        <v>0</v>
      </c>
      <c r="V106" s="175">
        <f t="shared" ca="1" si="285"/>
        <v>0</v>
      </c>
      <c r="W106" s="175">
        <f t="shared" ca="1" si="285"/>
        <v>0</v>
      </c>
      <c r="X106" s="175">
        <f t="shared" ca="1" si="285"/>
        <v>0</v>
      </c>
      <c r="Y106" s="175">
        <f t="shared" si="285"/>
        <v>7860908.5599999996</v>
      </c>
      <c r="Z106" s="175">
        <f t="shared" si="285"/>
        <v>64616.3</v>
      </c>
      <c r="AA106" s="175">
        <f t="shared" si="285"/>
        <v>0</v>
      </c>
      <c r="AB106" s="175">
        <f t="shared" si="5"/>
        <v>7925524.8599999994</v>
      </c>
      <c r="AC106" s="175">
        <f t="shared" ref="AC106:AE106" si="286">AC107+AC118+AC133+AC149+AC164+AC190+AC207+AC214</f>
        <v>0</v>
      </c>
      <c r="AD106" s="175">
        <f t="shared" si="286"/>
        <v>0</v>
      </c>
      <c r="AE106" s="175">
        <f t="shared" si="286"/>
        <v>0</v>
      </c>
      <c r="AF106" s="175">
        <f t="shared" si="6"/>
        <v>0</v>
      </c>
      <c r="AG106" s="175">
        <f t="shared" ref="AG106:AI106" si="287">AG107+AG118+AG133+AG149+AG164+AG190+AG207+AG214</f>
        <v>0</v>
      </c>
      <c r="AH106" s="175">
        <f t="shared" si="287"/>
        <v>0</v>
      </c>
      <c r="AI106" s="175">
        <f t="shared" si="287"/>
        <v>0</v>
      </c>
      <c r="AJ106" s="175">
        <f t="shared" si="7"/>
        <v>0</v>
      </c>
      <c r="AK106" s="175">
        <f t="shared" ref="AK106:AM106" si="288">AK107+AK118+AK133+AK149+AK164+AK190+AK207+AK214</f>
        <v>0</v>
      </c>
      <c r="AL106" s="175">
        <f t="shared" si="288"/>
        <v>1000</v>
      </c>
      <c r="AM106" s="175">
        <f t="shared" si="288"/>
        <v>0</v>
      </c>
      <c r="AN106" s="175">
        <f t="shared" si="8"/>
        <v>1000</v>
      </c>
      <c r="AO106" s="175">
        <f t="shared" si="9"/>
        <v>7926524.8599999994</v>
      </c>
    </row>
    <row r="107" spans="2:41" x14ac:dyDescent="0.25">
      <c r="B107" s="185" t="s">
        <v>279</v>
      </c>
      <c r="C107" s="186" t="s">
        <v>163</v>
      </c>
      <c r="D107" s="187">
        <f>SUM(D108:D117)</f>
        <v>19999.920000000002</v>
      </c>
      <c r="E107" s="187">
        <f>SUM(E108:E117)</f>
        <v>0</v>
      </c>
      <c r="F107" s="187">
        <f t="shared" ref="F107:F221" si="289">D107+E107</f>
        <v>19999.920000000002</v>
      </c>
      <c r="G107" s="187">
        <f>SUM(G108:G117)</f>
        <v>0</v>
      </c>
      <c r="H107" s="187">
        <f t="shared" si="2"/>
        <v>19999.920000000002</v>
      </c>
      <c r="I107" s="187">
        <f>SUM(I108:I117)</f>
        <v>0</v>
      </c>
      <c r="J107" s="187">
        <f t="shared" si="3"/>
        <v>19999.920000000002</v>
      </c>
      <c r="K107" s="187">
        <f t="shared" ref="K107:AA107" ca="1" si="290">SUM(K108:K117)</f>
        <v>0</v>
      </c>
      <c r="L107" s="187">
        <f t="shared" ca="1" si="290"/>
        <v>0</v>
      </c>
      <c r="M107" s="187">
        <f t="shared" ca="1" si="290"/>
        <v>0</v>
      </c>
      <c r="N107" s="187">
        <f t="shared" ca="1" si="290"/>
        <v>0</v>
      </c>
      <c r="O107" s="187">
        <f t="shared" ca="1" si="290"/>
        <v>19999.920000000002</v>
      </c>
      <c r="P107" s="187">
        <f t="shared" ref="P107:Q107" ca="1" si="291">SUM(P108:P117)</f>
        <v>0</v>
      </c>
      <c r="Q107" s="187">
        <f t="shared" ca="1" si="291"/>
        <v>0</v>
      </c>
      <c r="R107" s="187">
        <f t="shared" ca="1" si="290"/>
        <v>0</v>
      </c>
      <c r="S107" s="187">
        <f t="shared" ca="1" si="290"/>
        <v>0</v>
      </c>
      <c r="T107" s="187">
        <f t="shared" ca="1" si="290"/>
        <v>0</v>
      </c>
      <c r="U107" s="187">
        <f t="shared" ca="1" si="290"/>
        <v>0</v>
      </c>
      <c r="V107" s="187">
        <f t="shared" ref="V107" ca="1" si="292">SUM(V108:V117)</f>
        <v>0</v>
      </c>
      <c r="W107" s="187">
        <f t="shared" ca="1" si="290"/>
        <v>0</v>
      </c>
      <c r="X107" s="187">
        <f t="shared" ca="1" si="290"/>
        <v>0</v>
      </c>
      <c r="Y107" s="187">
        <f t="shared" si="290"/>
        <v>19999.920000000002</v>
      </c>
      <c r="Z107" s="187">
        <f t="shared" si="290"/>
        <v>0</v>
      </c>
      <c r="AA107" s="187">
        <f t="shared" si="290"/>
        <v>0</v>
      </c>
      <c r="AB107" s="187">
        <f t="shared" si="5"/>
        <v>19999.920000000002</v>
      </c>
      <c r="AC107" s="187">
        <f>SUM(AC108:AC117)</f>
        <v>0</v>
      </c>
      <c r="AD107" s="187">
        <f>SUM(AD108:AD117)</f>
        <v>0</v>
      </c>
      <c r="AE107" s="187">
        <f>SUM(AE108:AE117)</f>
        <v>0</v>
      </c>
      <c r="AF107" s="187">
        <f t="shared" si="6"/>
        <v>0</v>
      </c>
      <c r="AG107" s="187">
        <f>SUM(AG108:AG117)</f>
        <v>0</v>
      </c>
      <c r="AH107" s="187">
        <f>SUM(AH108:AH117)</f>
        <v>0</v>
      </c>
      <c r="AI107" s="187">
        <f>SUM(AI108:AI117)</f>
        <v>0</v>
      </c>
      <c r="AJ107" s="187">
        <f t="shared" si="7"/>
        <v>0</v>
      </c>
      <c r="AK107" s="187">
        <f>SUM(AK108:AK117)</f>
        <v>0</v>
      </c>
      <c r="AL107" s="187">
        <f>SUM(AL108:AL117)</f>
        <v>0</v>
      </c>
      <c r="AM107" s="187">
        <f>SUM(AM108:AM117)</f>
        <v>0</v>
      </c>
      <c r="AN107" s="187">
        <f t="shared" si="8"/>
        <v>0</v>
      </c>
      <c r="AO107" s="187">
        <f t="shared" si="9"/>
        <v>19999.920000000002</v>
      </c>
    </row>
    <row r="108" spans="2:41" x14ac:dyDescent="0.25">
      <c r="B108" s="176" t="s">
        <v>628</v>
      </c>
      <c r="C108" s="177" t="s">
        <v>125</v>
      </c>
      <c r="D1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78">
        <f t="shared" si="289"/>
        <v>0</v>
      </c>
      <c r="G108" s="178"/>
      <c r="H108" s="178">
        <f t="shared" ref="H108:H115" si="293">F108-G108</f>
        <v>0</v>
      </c>
      <c r="I108" s="178"/>
      <c r="J108" s="178">
        <f t="shared" ref="J108:J115" si="294">F108-I108</f>
        <v>0</v>
      </c>
      <c r="K1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8" s="178">
        <f t="shared" ref="AB108:AB115" si="295">Y108+Z108+AA108</f>
        <v>0</v>
      </c>
      <c r="AC1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8" s="178">
        <f t="shared" ref="AF108:AF115" si="296">AC108+AD108+AE108</f>
        <v>0</v>
      </c>
      <c r="AG1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8" s="178">
        <f t="shared" ref="AJ108:AJ115" si="297">AG108+AH108+AI108</f>
        <v>0</v>
      </c>
      <c r="AK1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8" s="178">
        <f t="shared" ref="AN108:AN115" si="298">AK108+AL108+AM108</f>
        <v>0</v>
      </c>
      <c r="AO108" s="178">
        <f t="shared" ref="AO108:AO115" si="299">AB108+AF108+AJ108+AN108</f>
        <v>0</v>
      </c>
    </row>
    <row r="109" spans="2:41" x14ac:dyDescent="0.25">
      <c r="B109" s="176" t="s">
        <v>629</v>
      </c>
      <c r="C109" s="177" t="s">
        <v>630</v>
      </c>
      <c r="D10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78">
        <f t="shared" ref="F109:F112" si="300">D109+E109</f>
        <v>0</v>
      </c>
      <c r="G109" s="178"/>
      <c r="H109" s="178">
        <f t="shared" si="293"/>
        <v>0</v>
      </c>
      <c r="I109" s="178"/>
      <c r="J109" s="178">
        <f t="shared" si="294"/>
        <v>0</v>
      </c>
      <c r="K1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9" s="178">
        <f t="shared" si="295"/>
        <v>0</v>
      </c>
      <c r="AC1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9" s="178">
        <f t="shared" si="296"/>
        <v>0</v>
      </c>
      <c r="AG1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9" s="178">
        <f t="shared" si="297"/>
        <v>0</v>
      </c>
      <c r="AK1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9" s="178">
        <f t="shared" si="298"/>
        <v>0</v>
      </c>
      <c r="AO109" s="178">
        <f t="shared" si="299"/>
        <v>0</v>
      </c>
    </row>
    <row r="110" spans="2:41" x14ac:dyDescent="0.25">
      <c r="B110" s="176" t="s">
        <v>631</v>
      </c>
      <c r="C110" s="177" t="s">
        <v>632</v>
      </c>
      <c r="D1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78">
        <f t="shared" si="300"/>
        <v>0</v>
      </c>
      <c r="G110" s="178"/>
      <c r="H110" s="178">
        <f t="shared" si="293"/>
        <v>0</v>
      </c>
      <c r="I110" s="178"/>
      <c r="J110" s="178">
        <f t="shared" si="294"/>
        <v>0</v>
      </c>
      <c r="K1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0" s="178">
        <f t="shared" si="295"/>
        <v>0</v>
      </c>
      <c r="AC1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0" s="178">
        <f t="shared" si="296"/>
        <v>0</v>
      </c>
      <c r="AG1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0" s="178">
        <f t="shared" si="297"/>
        <v>0</v>
      </c>
      <c r="AK1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0" s="178">
        <f t="shared" si="298"/>
        <v>0</v>
      </c>
      <c r="AO110" s="178">
        <f t="shared" si="299"/>
        <v>0</v>
      </c>
    </row>
    <row r="111" spans="2:41" x14ac:dyDescent="0.25">
      <c r="B111" s="176" t="s">
        <v>280</v>
      </c>
      <c r="C111" s="177" t="s">
        <v>164</v>
      </c>
      <c r="D1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78">
        <f t="shared" si="300"/>
        <v>0</v>
      </c>
      <c r="G111" s="178"/>
      <c r="H111" s="178">
        <f t="shared" ref="H111:H112" si="301">F111-G111</f>
        <v>0</v>
      </c>
      <c r="I111" s="178"/>
      <c r="J111" s="178">
        <f t="shared" ref="J111:J112" si="302">F111-I111</f>
        <v>0</v>
      </c>
      <c r="K1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1" s="178">
        <f t="shared" ref="AB111:AB112" si="303">Y111+Z111+AA111</f>
        <v>0</v>
      </c>
      <c r="AC1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1" s="178">
        <f t="shared" ref="AF111:AF112" si="304">AC111+AD111+AE111</f>
        <v>0</v>
      </c>
      <c r="AG1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1" s="178">
        <f t="shared" ref="AJ111:AJ112" si="305">AG111+AH111+AI111</f>
        <v>0</v>
      </c>
      <c r="AK1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1" s="178">
        <f t="shared" ref="AN111:AN112" si="306">AK111+AL111+AM111</f>
        <v>0</v>
      </c>
      <c r="AO111" s="178">
        <f t="shared" ref="AO111:AO112" si="307">AB111+AF111+AJ111+AN111</f>
        <v>0</v>
      </c>
    </row>
    <row r="112" spans="2:41" x14ac:dyDescent="0.25">
      <c r="B112" s="176" t="s">
        <v>633</v>
      </c>
      <c r="C112" s="177" t="s">
        <v>634</v>
      </c>
      <c r="D11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78">
        <f t="shared" si="300"/>
        <v>0</v>
      </c>
      <c r="G112" s="178"/>
      <c r="H112" s="178">
        <f t="shared" si="301"/>
        <v>0</v>
      </c>
      <c r="I112" s="178"/>
      <c r="J112" s="178">
        <f t="shared" si="302"/>
        <v>0</v>
      </c>
      <c r="K1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2" s="178">
        <f t="shared" si="303"/>
        <v>0</v>
      </c>
      <c r="AC1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2" s="178">
        <f t="shared" si="304"/>
        <v>0</v>
      </c>
      <c r="AG1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2" s="178">
        <f t="shared" si="305"/>
        <v>0</v>
      </c>
      <c r="AK1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2" s="178">
        <f t="shared" si="306"/>
        <v>0</v>
      </c>
      <c r="AO112" s="178">
        <f t="shared" si="307"/>
        <v>0</v>
      </c>
    </row>
    <row r="113" spans="2:41" x14ac:dyDescent="0.25">
      <c r="B113" s="176" t="s">
        <v>635</v>
      </c>
      <c r="C113" s="177" t="s">
        <v>636</v>
      </c>
      <c r="D1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78">
        <f t="shared" si="289"/>
        <v>0</v>
      </c>
      <c r="G113" s="178"/>
      <c r="H113" s="178">
        <f t="shared" ref="H113:H114" si="308">F113-G113</f>
        <v>0</v>
      </c>
      <c r="I113" s="178"/>
      <c r="J113" s="178">
        <f t="shared" ref="J113:J114" si="309">F113-I113</f>
        <v>0</v>
      </c>
      <c r="K1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3" s="178">
        <f t="shared" ref="AB113:AB114" si="310">Y113+Z113+AA113</f>
        <v>0</v>
      </c>
      <c r="AC1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3" s="178">
        <f t="shared" ref="AF113:AF114" si="311">AC113+AD113+AE113</f>
        <v>0</v>
      </c>
      <c r="AG1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3" s="178">
        <f t="shared" ref="AJ113:AJ114" si="312">AG113+AH113+AI113</f>
        <v>0</v>
      </c>
      <c r="AK1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3" s="178">
        <f t="shared" ref="AN113:AN114" si="313">AK113+AL113+AM113</f>
        <v>0</v>
      </c>
      <c r="AO113" s="178">
        <f t="shared" ref="AO113:AO114" si="314">AB113+AF113+AJ113+AN113</f>
        <v>0</v>
      </c>
    </row>
    <row r="114" spans="2:41" x14ac:dyDescent="0.25">
      <c r="B114" s="176" t="s">
        <v>637</v>
      </c>
      <c r="C114" s="177" t="s">
        <v>638</v>
      </c>
      <c r="D1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19999.920000000002</v>
      </c>
      <c r="E1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78">
        <f t="shared" si="289"/>
        <v>19999.920000000002</v>
      </c>
      <c r="G114" s="178"/>
      <c r="H114" s="178">
        <f t="shared" si="308"/>
        <v>19999.920000000002</v>
      </c>
      <c r="I114" s="178"/>
      <c r="J114" s="178">
        <f t="shared" si="309"/>
        <v>19999.920000000002</v>
      </c>
      <c r="K1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19999.920000000002</v>
      </c>
      <c r="P1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19999.920000000002</v>
      </c>
      <c r="Z1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4" s="178">
        <f t="shared" si="310"/>
        <v>19999.920000000002</v>
      </c>
      <c r="AC1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4" s="178">
        <f t="shared" si="311"/>
        <v>0</v>
      </c>
      <c r="AG1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4" s="178">
        <f t="shared" si="312"/>
        <v>0</v>
      </c>
      <c r="AK1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4" s="178">
        <f t="shared" si="313"/>
        <v>0</v>
      </c>
      <c r="AO114" s="178">
        <f t="shared" si="314"/>
        <v>19999.920000000002</v>
      </c>
    </row>
    <row r="115" spans="2:41" x14ac:dyDescent="0.25">
      <c r="B115" s="176" t="s">
        <v>639</v>
      </c>
      <c r="C115" s="177" t="s">
        <v>640</v>
      </c>
      <c r="D1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78">
        <f t="shared" ref="F115" si="315">D115+E115</f>
        <v>0</v>
      </c>
      <c r="G115" s="178"/>
      <c r="H115" s="178">
        <f t="shared" si="293"/>
        <v>0</v>
      </c>
      <c r="I115" s="178"/>
      <c r="J115" s="178">
        <f t="shared" si="294"/>
        <v>0</v>
      </c>
      <c r="K1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5" s="178">
        <f t="shared" si="295"/>
        <v>0</v>
      </c>
      <c r="AC1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5" s="178">
        <f t="shared" si="296"/>
        <v>0</v>
      </c>
      <c r="AG1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5" s="178">
        <f t="shared" si="297"/>
        <v>0</v>
      </c>
      <c r="AK1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5" s="178">
        <f t="shared" si="298"/>
        <v>0</v>
      </c>
      <c r="AO115" s="178">
        <f t="shared" si="299"/>
        <v>0</v>
      </c>
    </row>
    <row r="116" spans="2:41" x14ac:dyDescent="0.25">
      <c r="B116" s="176" t="s">
        <v>641</v>
      </c>
      <c r="C116" s="177" t="s">
        <v>642</v>
      </c>
      <c r="D1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78">
        <f t="shared" ref="F116" si="316">D116+E116</f>
        <v>0</v>
      </c>
      <c r="G116" s="178"/>
      <c r="H116" s="178">
        <f t="shared" si="2"/>
        <v>0</v>
      </c>
      <c r="I116" s="178"/>
      <c r="J116" s="178">
        <f t="shared" si="3"/>
        <v>0</v>
      </c>
      <c r="K1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6" s="178">
        <f t="shared" si="5"/>
        <v>0</v>
      </c>
      <c r="AC1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6" s="178">
        <f t="shared" si="6"/>
        <v>0</v>
      </c>
      <c r="AG1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6" s="178">
        <f t="shared" si="7"/>
        <v>0</v>
      </c>
      <c r="AK1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6" s="178">
        <f t="shared" si="8"/>
        <v>0</v>
      </c>
      <c r="AO116" s="178">
        <f t="shared" si="9"/>
        <v>0</v>
      </c>
    </row>
    <row r="117" spans="2:41" x14ac:dyDescent="0.25">
      <c r="B117" s="176" t="s">
        <v>643</v>
      </c>
      <c r="C117" s="177" t="s">
        <v>644</v>
      </c>
      <c r="D1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78">
        <f t="shared" si="289"/>
        <v>0</v>
      </c>
      <c r="G117" s="178"/>
      <c r="H117" s="178">
        <f t="shared" ref="H117" si="317">F117-G117</f>
        <v>0</v>
      </c>
      <c r="I117" s="178"/>
      <c r="J117" s="178">
        <f t="shared" ref="J117" si="318">F117-I117</f>
        <v>0</v>
      </c>
      <c r="K1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7" s="178">
        <f t="shared" ref="AB117" si="319">Y117+Z117+AA117</f>
        <v>0</v>
      </c>
      <c r="AC1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7" s="178">
        <f t="shared" ref="AF117" si="320">AC117+AD117+AE117</f>
        <v>0</v>
      </c>
      <c r="AG1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7" s="178">
        <f t="shared" ref="AJ117" si="321">AG117+AH117+AI117</f>
        <v>0</v>
      </c>
      <c r="AK1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7" s="178">
        <f t="shared" ref="AN117" si="322">AK117+AL117+AM117</f>
        <v>0</v>
      </c>
      <c r="AO117" s="178">
        <f t="shared" ref="AO117" si="323">AB117+AF117+AJ117+AN117</f>
        <v>0</v>
      </c>
    </row>
    <row r="118" spans="2:41" x14ac:dyDescent="0.25">
      <c r="B118" s="185" t="s">
        <v>281</v>
      </c>
      <c r="C118" s="186" t="s">
        <v>165</v>
      </c>
      <c r="D118" s="187">
        <f>SUM(D119:D132)</f>
        <v>11000</v>
      </c>
      <c r="E118" s="187">
        <f>SUM(E119:E132)</f>
        <v>0</v>
      </c>
      <c r="F118" s="187">
        <f t="shared" si="289"/>
        <v>11000</v>
      </c>
      <c r="G118" s="187">
        <f t="shared" ref="G118:I118" si="324">SUM(G119:G132)</f>
        <v>0</v>
      </c>
      <c r="H118" s="187">
        <f t="shared" si="2"/>
        <v>11000</v>
      </c>
      <c r="I118" s="187">
        <f t="shared" si="324"/>
        <v>0</v>
      </c>
      <c r="J118" s="187">
        <f t="shared" si="3"/>
        <v>11000</v>
      </c>
      <c r="K118" s="187">
        <f t="shared" ref="K118:AM118" ca="1" si="325">SUM(K119:K132)</f>
        <v>0</v>
      </c>
      <c r="L118" s="187">
        <f t="shared" ca="1" si="325"/>
        <v>0</v>
      </c>
      <c r="M118" s="187">
        <f t="shared" ca="1" si="325"/>
        <v>0</v>
      </c>
      <c r="N118" s="187">
        <f t="shared" ca="1" si="325"/>
        <v>0</v>
      </c>
      <c r="O118" s="187">
        <f t="shared" ca="1" si="325"/>
        <v>500</v>
      </c>
      <c r="P118" s="187">
        <f t="shared" ref="P118:Q118" ca="1" si="326">SUM(P119:P132)</f>
        <v>0</v>
      </c>
      <c r="Q118" s="187">
        <f t="shared" ca="1" si="326"/>
        <v>0</v>
      </c>
      <c r="R118" s="187">
        <f t="shared" ca="1" si="325"/>
        <v>0</v>
      </c>
      <c r="S118" s="187">
        <f t="shared" ca="1" si="325"/>
        <v>0</v>
      </c>
      <c r="T118" s="187">
        <f t="shared" ca="1" si="325"/>
        <v>0</v>
      </c>
      <c r="U118" s="187">
        <f t="shared" ca="1" si="325"/>
        <v>0</v>
      </c>
      <c r="V118" s="187">
        <f t="shared" ref="V118" ca="1" si="327">SUM(V119:V132)</f>
        <v>0</v>
      </c>
      <c r="W118" s="187">
        <f t="shared" ca="1" si="325"/>
        <v>0</v>
      </c>
      <c r="X118" s="187">
        <f t="shared" ca="1" si="325"/>
        <v>0</v>
      </c>
      <c r="Y118" s="187">
        <f t="shared" si="325"/>
        <v>500</v>
      </c>
      <c r="Z118" s="187">
        <f t="shared" si="325"/>
        <v>10500</v>
      </c>
      <c r="AA118" s="187">
        <f t="shared" si="325"/>
        <v>0</v>
      </c>
      <c r="AB118" s="187">
        <f t="shared" si="5"/>
        <v>11000</v>
      </c>
      <c r="AC118" s="187">
        <f t="shared" si="325"/>
        <v>0</v>
      </c>
      <c r="AD118" s="187">
        <f t="shared" si="325"/>
        <v>0</v>
      </c>
      <c r="AE118" s="187">
        <f t="shared" si="325"/>
        <v>0</v>
      </c>
      <c r="AF118" s="187">
        <f t="shared" si="6"/>
        <v>0</v>
      </c>
      <c r="AG118" s="187">
        <f t="shared" si="325"/>
        <v>0</v>
      </c>
      <c r="AH118" s="187">
        <f t="shared" si="325"/>
        <v>0</v>
      </c>
      <c r="AI118" s="187">
        <f t="shared" si="325"/>
        <v>0</v>
      </c>
      <c r="AJ118" s="187">
        <f t="shared" si="7"/>
        <v>0</v>
      </c>
      <c r="AK118" s="187">
        <f t="shared" si="325"/>
        <v>0</v>
      </c>
      <c r="AL118" s="187">
        <f t="shared" si="325"/>
        <v>0</v>
      </c>
      <c r="AM118" s="187">
        <f t="shared" si="325"/>
        <v>0</v>
      </c>
      <c r="AN118" s="187">
        <f t="shared" si="8"/>
        <v>0</v>
      </c>
      <c r="AO118" s="187">
        <f t="shared" si="9"/>
        <v>11000</v>
      </c>
    </row>
    <row r="119" spans="2:41" x14ac:dyDescent="0.25">
      <c r="B119" s="176" t="s">
        <v>282</v>
      </c>
      <c r="C119" s="177" t="s">
        <v>166</v>
      </c>
      <c r="D1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78">
        <f t="shared" si="289"/>
        <v>0</v>
      </c>
      <c r="G119" s="178"/>
      <c r="H119" s="178">
        <f t="shared" ref="H119:H132" si="328">F119-G119</f>
        <v>0</v>
      </c>
      <c r="I119" s="178"/>
      <c r="J119" s="178">
        <f t="shared" ref="J119:J132" si="329">F119-I119</f>
        <v>0</v>
      </c>
      <c r="K1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9" s="178">
        <f t="shared" ref="AB119:AB132" si="330">Y119+Z119+AA119</f>
        <v>0</v>
      </c>
      <c r="AC1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9" s="178">
        <f t="shared" ref="AF119:AF132" si="331">AC119+AD119+AE119</f>
        <v>0</v>
      </c>
      <c r="AG1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9" s="178">
        <f t="shared" ref="AJ119:AJ132" si="332">AG119+AH119+AI119</f>
        <v>0</v>
      </c>
      <c r="AK1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9" s="178">
        <f t="shared" ref="AN119:AN132" si="333">AK119+AL119+AM119</f>
        <v>0</v>
      </c>
      <c r="AO119" s="178">
        <f t="shared" ref="AO119:AO132" si="334">AB119+AF119+AJ119+AN119</f>
        <v>0</v>
      </c>
    </row>
    <row r="120" spans="2:41" x14ac:dyDescent="0.25">
      <c r="B120" s="176" t="s">
        <v>645</v>
      </c>
      <c r="C120" s="177" t="s">
        <v>646</v>
      </c>
      <c r="D1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78">
        <f t="shared" ref="F120:F125" si="335">D120+E120</f>
        <v>0</v>
      </c>
      <c r="G120" s="178"/>
      <c r="H120" s="178">
        <f t="shared" ref="H120:H125" si="336">F120-G120</f>
        <v>0</v>
      </c>
      <c r="I120" s="178"/>
      <c r="J120" s="178">
        <f t="shared" ref="J120:J125" si="337">F120-I120</f>
        <v>0</v>
      </c>
      <c r="K1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0" s="178">
        <f t="shared" ref="AB120:AB125" si="338">Y120+Z120+AA120</f>
        <v>0</v>
      </c>
      <c r="AC1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0" s="178">
        <f t="shared" ref="AF120:AF125" si="339">AC120+AD120+AE120</f>
        <v>0</v>
      </c>
      <c r="AG1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0" s="178">
        <f t="shared" ref="AJ120:AJ125" si="340">AG120+AH120+AI120</f>
        <v>0</v>
      </c>
      <c r="AK1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0" s="178">
        <f t="shared" ref="AN120:AN125" si="341">AK120+AL120+AM120</f>
        <v>0</v>
      </c>
      <c r="AO120" s="178">
        <f t="shared" ref="AO120:AO125" si="342">AB120+AF120+AJ120+AN120</f>
        <v>0</v>
      </c>
    </row>
    <row r="121" spans="2:41" x14ac:dyDescent="0.25">
      <c r="B121" s="176" t="s">
        <v>283</v>
      </c>
      <c r="C121" s="177" t="s">
        <v>167</v>
      </c>
      <c r="D1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78">
        <f t="shared" si="335"/>
        <v>0</v>
      </c>
      <c r="G121" s="178"/>
      <c r="H121" s="178">
        <f t="shared" si="336"/>
        <v>0</v>
      </c>
      <c r="I121" s="178"/>
      <c r="J121" s="178">
        <f t="shared" si="337"/>
        <v>0</v>
      </c>
      <c r="K1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500</v>
      </c>
      <c r="P1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1" s="178">
        <f t="shared" si="338"/>
        <v>0</v>
      </c>
      <c r="AC1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1" s="178">
        <f t="shared" si="339"/>
        <v>0</v>
      </c>
      <c r="AG1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1" s="178">
        <f t="shared" si="340"/>
        <v>0</v>
      </c>
      <c r="AK1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1" s="178">
        <f t="shared" si="341"/>
        <v>0</v>
      </c>
      <c r="AO121" s="178">
        <f t="shared" si="342"/>
        <v>0</v>
      </c>
    </row>
    <row r="122" spans="2:41" x14ac:dyDescent="0.25">
      <c r="B122" s="176" t="s">
        <v>647</v>
      </c>
      <c r="C122" s="177" t="s">
        <v>648</v>
      </c>
      <c r="D1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11000</v>
      </c>
      <c r="E1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78">
        <f t="shared" si="335"/>
        <v>11000</v>
      </c>
      <c r="G122" s="178"/>
      <c r="H122" s="178">
        <f t="shared" si="336"/>
        <v>11000</v>
      </c>
      <c r="I122" s="178"/>
      <c r="J122" s="178">
        <f t="shared" si="337"/>
        <v>11000</v>
      </c>
      <c r="K1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500</v>
      </c>
      <c r="Z1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10500</v>
      </c>
      <c r="AA1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2" s="178">
        <f t="shared" si="338"/>
        <v>11000</v>
      </c>
      <c r="AC1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2" s="178">
        <f t="shared" si="339"/>
        <v>0</v>
      </c>
      <c r="AG1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2" s="178">
        <f t="shared" si="340"/>
        <v>0</v>
      </c>
      <c r="AK1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2" s="178">
        <f t="shared" si="341"/>
        <v>0</v>
      </c>
      <c r="AO122" s="178">
        <f t="shared" si="342"/>
        <v>11000</v>
      </c>
    </row>
    <row r="123" spans="2:41" x14ac:dyDescent="0.25">
      <c r="B123" s="176" t="s">
        <v>649</v>
      </c>
      <c r="C123" s="177" t="s">
        <v>650</v>
      </c>
      <c r="D1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78">
        <f t="shared" si="335"/>
        <v>0</v>
      </c>
      <c r="G123" s="178"/>
      <c r="H123" s="178">
        <f t="shared" si="336"/>
        <v>0</v>
      </c>
      <c r="I123" s="178"/>
      <c r="J123" s="178">
        <f t="shared" si="337"/>
        <v>0</v>
      </c>
      <c r="K1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3" s="178">
        <f t="shared" si="338"/>
        <v>0</v>
      </c>
      <c r="AC1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3" s="178">
        <f t="shared" si="339"/>
        <v>0</v>
      </c>
      <c r="AG1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3" s="178">
        <f t="shared" si="340"/>
        <v>0</v>
      </c>
      <c r="AK1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3" s="178">
        <f t="shared" si="341"/>
        <v>0</v>
      </c>
      <c r="AO123" s="178">
        <f t="shared" si="342"/>
        <v>0</v>
      </c>
    </row>
    <row r="124" spans="2:41" x14ac:dyDescent="0.25">
      <c r="B124" s="176" t="s">
        <v>651</v>
      </c>
      <c r="C124" s="177" t="s">
        <v>652</v>
      </c>
      <c r="D1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78">
        <f t="shared" si="335"/>
        <v>0</v>
      </c>
      <c r="G124" s="178"/>
      <c r="H124" s="178">
        <f t="shared" si="336"/>
        <v>0</v>
      </c>
      <c r="I124" s="178"/>
      <c r="J124" s="178">
        <f t="shared" si="337"/>
        <v>0</v>
      </c>
      <c r="K1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4" s="178">
        <f t="shared" si="338"/>
        <v>0</v>
      </c>
      <c r="AC1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4" s="178">
        <f t="shared" si="339"/>
        <v>0</v>
      </c>
      <c r="AG1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4" s="178">
        <f t="shared" si="340"/>
        <v>0</v>
      </c>
      <c r="AK1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4" s="178">
        <f t="shared" si="341"/>
        <v>0</v>
      </c>
      <c r="AO124" s="178">
        <f t="shared" si="342"/>
        <v>0</v>
      </c>
    </row>
    <row r="125" spans="2:41" x14ac:dyDescent="0.25">
      <c r="B125" s="176" t="s">
        <v>653</v>
      </c>
      <c r="C125" s="177" t="s">
        <v>654</v>
      </c>
      <c r="D1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78">
        <f t="shared" si="335"/>
        <v>0</v>
      </c>
      <c r="G125" s="178"/>
      <c r="H125" s="178">
        <f t="shared" si="336"/>
        <v>0</v>
      </c>
      <c r="I125" s="178"/>
      <c r="J125" s="178">
        <f t="shared" si="337"/>
        <v>0</v>
      </c>
      <c r="K1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5" s="178">
        <f t="shared" si="338"/>
        <v>0</v>
      </c>
      <c r="AC1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5" s="178">
        <f t="shared" si="339"/>
        <v>0</v>
      </c>
      <c r="AG1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5" s="178">
        <f t="shared" si="340"/>
        <v>0</v>
      </c>
      <c r="AK1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5" s="178">
        <f t="shared" si="341"/>
        <v>0</v>
      </c>
      <c r="AO125" s="178">
        <f t="shared" si="342"/>
        <v>0</v>
      </c>
    </row>
    <row r="126" spans="2:41" x14ac:dyDescent="0.25">
      <c r="B126" s="176" t="s">
        <v>655</v>
      </c>
      <c r="C126" s="177" t="s">
        <v>656</v>
      </c>
      <c r="D1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78">
        <f t="shared" si="289"/>
        <v>0</v>
      </c>
      <c r="G126" s="178"/>
      <c r="H126" s="178">
        <f t="shared" si="328"/>
        <v>0</v>
      </c>
      <c r="I126" s="178"/>
      <c r="J126" s="178">
        <f t="shared" si="329"/>
        <v>0</v>
      </c>
      <c r="K1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6" s="178">
        <f t="shared" si="330"/>
        <v>0</v>
      </c>
      <c r="AC1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6" s="178">
        <f t="shared" si="331"/>
        <v>0</v>
      </c>
      <c r="AG1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6" s="178">
        <f t="shared" si="332"/>
        <v>0</v>
      </c>
      <c r="AK1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6" s="178">
        <f t="shared" si="333"/>
        <v>0</v>
      </c>
      <c r="AO126" s="178">
        <f t="shared" si="334"/>
        <v>0</v>
      </c>
    </row>
    <row r="127" spans="2:41" x14ac:dyDescent="0.25">
      <c r="B127" s="176" t="s">
        <v>657</v>
      </c>
      <c r="C127" s="177" t="s">
        <v>658</v>
      </c>
      <c r="D12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78">
        <f t="shared" si="289"/>
        <v>0</v>
      </c>
      <c r="G127" s="178"/>
      <c r="H127" s="178">
        <f t="shared" si="328"/>
        <v>0</v>
      </c>
      <c r="I127" s="178"/>
      <c r="J127" s="178">
        <f t="shared" si="329"/>
        <v>0</v>
      </c>
      <c r="K1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7" s="178">
        <f t="shared" si="330"/>
        <v>0</v>
      </c>
      <c r="AC1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7" s="178">
        <f t="shared" si="331"/>
        <v>0</v>
      </c>
      <c r="AG1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7" s="178">
        <f t="shared" si="332"/>
        <v>0</v>
      </c>
      <c r="AK1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7" s="178">
        <f t="shared" si="333"/>
        <v>0</v>
      </c>
      <c r="AO127" s="178">
        <f t="shared" si="334"/>
        <v>0</v>
      </c>
    </row>
    <row r="128" spans="2:41" x14ac:dyDescent="0.25">
      <c r="B128" s="176" t="s">
        <v>659</v>
      </c>
      <c r="C128" s="177" t="s">
        <v>660</v>
      </c>
      <c r="D1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78">
        <f t="shared" ref="F128" si="343">D128+E128</f>
        <v>0</v>
      </c>
      <c r="G128" s="178"/>
      <c r="H128" s="178">
        <f t="shared" ref="H128" si="344">F128-G128</f>
        <v>0</v>
      </c>
      <c r="I128" s="178"/>
      <c r="J128" s="178">
        <f t="shared" ref="J128" si="345">F128-I128</f>
        <v>0</v>
      </c>
      <c r="K1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8" s="178">
        <f t="shared" ref="AB128" si="346">Y128+Z128+AA128</f>
        <v>0</v>
      </c>
      <c r="AC1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8" s="178">
        <f t="shared" ref="AF128" si="347">AC128+AD128+AE128</f>
        <v>0</v>
      </c>
      <c r="AG1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8" s="178">
        <f t="shared" ref="AJ128" si="348">AG128+AH128+AI128</f>
        <v>0</v>
      </c>
      <c r="AK1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8" s="178">
        <f t="shared" ref="AN128" si="349">AK128+AL128+AM128</f>
        <v>0</v>
      </c>
      <c r="AO128" s="178">
        <f t="shared" ref="AO128" si="350">AB128+AF128+AJ128+AN128</f>
        <v>0</v>
      </c>
    </row>
    <row r="129" spans="2:41" x14ac:dyDescent="0.25">
      <c r="B129" s="176" t="s">
        <v>284</v>
      </c>
      <c r="C129" s="177" t="s">
        <v>168</v>
      </c>
      <c r="D1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78">
        <f t="shared" ref="F129:F130" si="351">D129+E129</f>
        <v>0</v>
      </c>
      <c r="G129" s="178"/>
      <c r="H129" s="178">
        <f t="shared" ref="H129:H130" si="352">F129-G129</f>
        <v>0</v>
      </c>
      <c r="I129" s="178"/>
      <c r="J129" s="178">
        <f t="shared" ref="J129:J130" si="353">F129-I129</f>
        <v>0</v>
      </c>
      <c r="K1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9" s="178">
        <f t="shared" ref="AB129:AB130" si="354">Y129+Z129+AA129</f>
        <v>0</v>
      </c>
      <c r="AC1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9" s="178">
        <f t="shared" ref="AF129:AF130" si="355">AC129+AD129+AE129</f>
        <v>0</v>
      </c>
      <c r="AG1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9" s="178">
        <f t="shared" ref="AJ129:AJ130" si="356">AG129+AH129+AI129</f>
        <v>0</v>
      </c>
      <c r="AK1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9" s="178">
        <f t="shared" ref="AN129:AN130" si="357">AK129+AL129+AM129</f>
        <v>0</v>
      </c>
      <c r="AO129" s="178">
        <f t="shared" ref="AO129:AO130" si="358">AB129+AF129+AJ129+AN129</f>
        <v>0</v>
      </c>
    </row>
    <row r="130" spans="2:41" x14ac:dyDescent="0.25">
      <c r="B130" s="176" t="s">
        <v>661</v>
      </c>
      <c r="C130" s="177" t="s">
        <v>662</v>
      </c>
      <c r="D1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78">
        <f t="shared" si="351"/>
        <v>0</v>
      </c>
      <c r="G130" s="178"/>
      <c r="H130" s="178">
        <f t="shared" si="352"/>
        <v>0</v>
      </c>
      <c r="I130" s="178"/>
      <c r="J130" s="178">
        <f t="shared" si="353"/>
        <v>0</v>
      </c>
      <c r="K1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0" s="178">
        <f t="shared" si="354"/>
        <v>0</v>
      </c>
      <c r="AC1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0" s="178">
        <f t="shared" si="355"/>
        <v>0</v>
      </c>
      <c r="AG1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0" s="178">
        <f t="shared" si="356"/>
        <v>0</v>
      </c>
      <c r="AK1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0" s="178">
        <f t="shared" si="357"/>
        <v>0</v>
      </c>
      <c r="AO130" s="178">
        <f t="shared" si="358"/>
        <v>0</v>
      </c>
    </row>
    <row r="131" spans="2:41" x14ac:dyDescent="0.25">
      <c r="B131" s="176" t="s">
        <v>663</v>
      </c>
      <c r="C131" s="177" t="s">
        <v>664</v>
      </c>
      <c r="D1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78">
        <f t="shared" si="289"/>
        <v>0</v>
      </c>
      <c r="G131" s="178"/>
      <c r="H131" s="178">
        <f t="shared" si="328"/>
        <v>0</v>
      </c>
      <c r="I131" s="178"/>
      <c r="J131" s="178">
        <f t="shared" si="329"/>
        <v>0</v>
      </c>
      <c r="K1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1" s="178">
        <f t="shared" si="330"/>
        <v>0</v>
      </c>
      <c r="AC1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1" s="178">
        <f t="shared" si="331"/>
        <v>0</v>
      </c>
      <c r="AG1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1" s="178">
        <f t="shared" si="332"/>
        <v>0</v>
      </c>
      <c r="AK1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1" s="178">
        <f t="shared" si="333"/>
        <v>0</v>
      </c>
      <c r="AO131" s="178">
        <f t="shared" si="334"/>
        <v>0</v>
      </c>
    </row>
    <row r="132" spans="2:41" x14ac:dyDescent="0.25">
      <c r="B132" s="176" t="s">
        <v>665</v>
      </c>
      <c r="C132" s="177" t="s">
        <v>666</v>
      </c>
      <c r="D1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78">
        <f t="shared" si="289"/>
        <v>0</v>
      </c>
      <c r="G132" s="178"/>
      <c r="H132" s="178">
        <f t="shared" si="328"/>
        <v>0</v>
      </c>
      <c r="I132" s="178"/>
      <c r="J132" s="178">
        <f t="shared" si="329"/>
        <v>0</v>
      </c>
      <c r="K1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2" s="178">
        <f t="shared" si="330"/>
        <v>0</v>
      </c>
      <c r="AC1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2" s="178">
        <f t="shared" si="331"/>
        <v>0</v>
      </c>
      <c r="AG1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2" s="178">
        <f t="shared" si="332"/>
        <v>0</v>
      </c>
      <c r="AK1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2" s="178">
        <f t="shared" si="333"/>
        <v>0</v>
      </c>
      <c r="AO132" s="178">
        <f t="shared" si="334"/>
        <v>0</v>
      </c>
    </row>
    <row r="133" spans="2:41" x14ac:dyDescent="0.25">
      <c r="B133" s="185" t="s">
        <v>285</v>
      </c>
      <c r="C133" s="186" t="s">
        <v>169</v>
      </c>
      <c r="D133" s="187">
        <f>SUM(D134:D148)</f>
        <v>50000</v>
      </c>
      <c r="E133" s="187">
        <f>SUM(E134:E148)</f>
        <v>0</v>
      </c>
      <c r="F133" s="187">
        <f t="shared" si="289"/>
        <v>50000</v>
      </c>
      <c r="G133" s="187">
        <f t="shared" ref="G133:I133" si="359">SUM(G134:G148)</f>
        <v>0</v>
      </c>
      <c r="H133" s="187">
        <f t="shared" si="2"/>
        <v>50000</v>
      </c>
      <c r="I133" s="187">
        <f t="shared" si="359"/>
        <v>0</v>
      </c>
      <c r="J133" s="187">
        <f t="shared" si="3"/>
        <v>50000</v>
      </c>
      <c r="K133" s="187">
        <f t="shared" ref="K133:AM133" ca="1" si="360">SUM(K134:K148)</f>
        <v>0</v>
      </c>
      <c r="L133" s="187">
        <f t="shared" ca="1" si="360"/>
        <v>0</v>
      </c>
      <c r="M133" s="187">
        <f t="shared" ca="1" si="360"/>
        <v>0</v>
      </c>
      <c r="N133" s="187">
        <f t="shared" ca="1" si="360"/>
        <v>0</v>
      </c>
      <c r="O133" s="187">
        <f t="shared" ca="1" si="360"/>
        <v>50000</v>
      </c>
      <c r="P133" s="187">
        <f t="shared" ref="P133:Q133" ca="1" si="361">SUM(P134:P148)</f>
        <v>0</v>
      </c>
      <c r="Q133" s="187">
        <f t="shared" ca="1" si="361"/>
        <v>0</v>
      </c>
      <c r="R133" s="187">
        <f t="shared" ca="1" si="360"/>
        <v>0</v>
      </c>
      <c r="S133" s="187">
        <f t="shared" ca="1" si="360"/>
        <v>0</v>
      </c>
      <c r="T133" s="187">
        <f t="shared" ca="1" si="360"/>
        <v>0</v>
      </c>
      <c r="U133" s="187">
        <f t="shared" ca="1" si="360"/>
        <v>0</v>
      </c>
      <c r="V133" s="187">
        <f t="shared" ref="V133" ca="1" si="362">SUM(V134:V148)</f>
        <v>0</v>
      </c>
      <c r="W133" s="187">
        <f t="shared" ca="1" si="360"/>
        <v>0</v>
      </c>
      <c r="X133" s="187">
        <f t="shared" ca="1" si="360"/>
        <v>0</v>
      </c>
      <c r="Y133" s="187">
        <f t="shared" si="360"/>
        <v>50000</v>
      </c>
      <c r="Z133" s="187">
        <f t="shared" si="360"/>
        <v>0</v>
      </c>
      <c r="AA133" s="187">
        <f t="shared" si="360"/>
        <v>0</v>
      </c>
      <c r="AB133" s="187">
        <f t="shared" si="5"/>
        <v>50000</v>
      </c>
      <c r="AC133" s="187">
        <f t="shared" si="360"/>
        <v>0</v>
      </c>
      <c r="AD133" s="187">
        <f t="shared" si="360"/>
        <v>0</v>
      </c>
      <c r="AE133" s="187">
        <f t="shared" si="360"/>
        <v>0</v>
      </c>
      <c r="AF133" s="187">
        <f t="shared" si="6"/>
        <v>0</v>
      </c>
      <c r="AG133" s="187">
        <f t="shared" si="360"/>
        <v>0</v>
      </c>
      <c r="AH133" s="187">
        <f t="shared" si="360"/>
        <v>0</v>
      </c>
      <c r="AI133" s="187">
        <f t="shared" si="360"/>
        <v>0</v>
      </c>
      <c r="AJ133" s="187">
        <f t="shared" si="7"/>
        <v>0</v>
      </c>
      <c r="AK133" s="187">
        <f t="shared" si="360"/>
        <v>0</v>
      </c>
      <c r="AL133" s="187">
        <f t="shared" si="360"/>
        <v>0</v>
      </c>
      <c r="AM133" s="187">
        <f t="shared" si="360"/>
        <v>0</v>
      </c>
      <c r="AN133" s="187">
        <f t="shared" si="8"/>
        <v>0</v>
      </c>
      <c r="AO133" s="187">
        <f t="shared" si="9"/>
        <v>50000</v>
      </c>
    </row>
    <row r="134" spans="2:41" x14ac:dyDescent="0.25">
      <c r="B134" s="176" t="s">
        <v>667</v>
      </c>
      <c r="C134" s="177" t="s">
        <v>668</v>
      </c>
      <c r="D1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78">
        <f t="shared" si="289"/>
        <v>0</v>
      </c>
      <c r="G134" s="178"/>
      <c r="H134" s="178">
        <f t="shared" ref="H134:H148" si="363">F134-G134</f>
        <v>0</v>
      </c>
      <c r="I134" s="178"/>
      <c r="J134" s="178">
        <f t="shared" ref="J134:J148" si="364">F134-I134</f>
        <v>0</v>
      </c>
      <c r="K1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4" s="178">
        <f t="shared" ref="AB134:AB148" si="365">Y134+Z134+AA134</f>
        <v>0</v>
      </c>
      <c r="AC1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4" s="178">
        <f t="shared" ref="AF134:AF148" si="366">AC134+AD134+AE134</f>
        <v>0</v>
      </c>
      <c r="AG1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4" s="178">
        <f t="shared" ref="AJ134:AJ148" si="367">AG134+AH134+AI134</f>
        <v>0</v>
      </c>
      <c r="AK1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4" s="178">
        <f t="shared" ref="AN134:AN148" si="368">AK134+AL134+AM134</f>
        <v>0</v>
      </c>
      <c r="AO134" s="178">
        <f t="shared" ref="AO134:AO148" si="369">AB134+AF134+AJ134+AN134</f>
        <v>0</v>
      </c>
    </row>
    <row r="135" spans="2:41" x14ac:dyDescent="0.25">
      <c r="B135" s="176" t="s">
        <v>286</v>
      </c>
      <c r="C135" s="177" t="s">
        <v>170</v>
      </c>
      <c r="D1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78">
        <f t="shared" si="289"/>
        <v>0</v>
      </c>
      <c r="G135" s="178"/>
      <c r="H135" s="178">
        <f t="shared" si="363"/>
        <v>0</v>
      </c>
      <c r="I135" s="178"/>
      <c r="J135" s="178">
        <f t="shared" si="364"/>
        <v>0</v>
      </c>
      <c r="K1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5" s="178">
        <f t="shared" si="365"/>
        <v>0</v>
      </c>
      <c r="AC1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5" s="178">
        <f t="shared" si="366"/>
        <v>0</v>
      </c>
      <c r="AG1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5" s="178">
        <f t="shared" si="367"/>
        <v>0</v>
      </c>
      <c r="AK1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5" s="178">
        <f t="shared" si="368"/>
        <v>0</v>
      </c>
      <c r="AO135" s="178">
        <f t="shared" si="369"/>
        <v>0</v>
      </c>
    </row>
    <row r="136" spans="2:41" x14ac:dyDescent="0.25">
      <c r="B136" s="176" t="s">
        <v>669</v>
      </c>
      <c r="C136" s="177" t="s">
        <v>670</v>
      </c>
      <c r="D1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78">
        <f t="shared" si="289"/>
        <v>0</v>
      </c>
      <c r="G136" s="178"/>
      <c r="H136" s="178">
        <f t="shared" si="363"/>
        <v>0</v>
      </c>
      <c r="I136" s="178"/>
      <c r="J136" s="178">
        <f t="shared" si="364"/>
        <v>0</v>
      </c>
      <c r="K1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6" s="178">
        <f t="shared" si="365"/>
        <v>0</v>
      </c>
      <c r="AC1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6" s="178">
        <f t="shared" si="366"/>
        <v>0</v>
      </c>
      <c r="AG1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6" s="178">
        <f t="shared" si="367"/>
        <v>0</v>
      </c>
      <c r="AK1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6" s="178">
        <f t="shared" si="368"/>
        <v>0</v>
      </c>
      <c r="AO136" s="178">
        <f t="shared" si="369"/>
        <v>0</v>
      </c>
    </row>
    <row r="137" spans="2:41" x14ac:dyDescent="0.25">
      <c r="B137" s="176" t="s">
        <v>287</v>
      </c>
      <c r="C137" s="177" t="s">
        <v>171</v>
      </c>
      <c r="D1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78">
        <f t="shared" si="289"/>
        <v>0</v>
      </c>
      <c r="G137" s="178"/>
      <c r="H137" s="178">
        <f t="shared" si="363"/>
        <v>0</v>
      </c>
      <c r="I137" s="178"/>
      <c r="J137" s="178">
        <f t="shared" si="364"/>
        <v>0</v>
      </c>
      <c r="K1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7" s="178">
        <f t="shared" si="365"/>
        <v>0</v>
      </c>
      <c r="AC1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7" s="178">
        <f t="shared" si="366"/>
        <v>0</v>
      </c>
      <c r="AG1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7" s="178">
        <f t="shared" si="367"/>
        <v>0</v>
      </c>
      <c r="AK1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7" s="178">
        <f t="shared" si="368"/>
        <v>0</v>
      </c>
      <c r="AO137" s="178">
        <f t="shared" si="369"/>
        <v>0</v>
      </c>
    </row>
    <row r="138" spans="2:41" x14ac:dyDescent="0.25">
      <c r="B138" s="176" t="s">
        <v>671</v>
      </c>
      <c r="C138" s="177" t="s">
        <v>672</v>
      </c>
      <c r="D1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78">
        <f t="shared" ref="F138:F143" si="370">D138+E138</f>
        <v>0</v>
      </c>
      <c r="G138" s="178"/>
      <c r="H138" s="178">
        <f t="shared" ref="H138:H143" si="371">F138-G138</f>
        <v>0</v>
      </c>
      <c r="I138" s="178"/>
      <c r="J138" s="178">
        <f t="shared" ref="J138:J143" si="372">F138-I138</f>
        <v>0</v>
      </c>
      <c r="K1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8" s="178">
        <f t="shared" ref="AB138:AB143" si="373">Y138+Z138+AA138</f>
        <v>0</v>
      </c>
      <c r="AC1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8" s="178">
        <f t="shared" ref="AF138:AF143" si="374">AC138+AD138+AE138</f>
        <v>0</v>
      </c>
      <c r="AG1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8" s="178">
        <f t="shared" ref="AJ138:AJ143" si="375">AG138+AH138+AI138</f>
        <v>0</v>
      </c>
      <c r="AK1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8" s="178">
        <f t="shared" ref="AN138:AN143" si="376">AK138+AL138+AM138</f>
        <v>0</v>
      </c>
      <c r="AO138" s="178">
        <f t="shared" ref="AO138:AO143" si="377">AB138+AF138+AJ138+AN138</f>
        <v>0</v>
      </c>
    </row>
    <row r="139" spans="2:41" x14ac:dyDescent="0.25">
      <c r="B139" s="176" t="s">
        <v>673</v>
      </c>
      <c r="C139" s="177" t="s">
        <v>674</v>
      </c>
      <c r="D1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78">
        <f t="shared" ref="F139:F140" si="378">D139+E139</f>
        <v>0</v>
      </c>
      <c r="G139" s="178"/>
      <c r="H139" s="178">
        <f t="shared" ref="H139:H140" si="379">F139-G139</f>
        <v>0</v>
      </c>
      <c r="I139" s="178"/>
      <c r="J139" s="178">
        <f t="shared" ref="J139:J140" si="380">F139-I139</f>
        <v>0</v>
      </c>
      <c r="K1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9" s="178">
        <f t="shared" ref="AB139:AB140" si="381">Y139+Z139+AA139</f>
        <v>0</v>
      </c>
      <c r="AC1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9" s="178">
        <f t="shared" ref="AF139:AF140" si="382">AC139+AD139+AE139</f>
        <v>0</v>
      </c>
      <c r="AG1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9" s="178">
        <f t="shared" ref="AJ139:AJ140" si="383">AG139+AH139+AI139</f>
        <v>0</v>
      </c>
      <c r="AK1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9" s="178">
        <f t="shared" ref="AN139:AN140" si="384">AK139+AL139+AM139</f>
        <v>0</v>
      </c>
      <c r="AO139" s="178">
        <f t="shared" ref="AO139:AO140" si="385">AB139+AF139+AJ139+AN139</f>
        <v>0</v>
      </c>
    </row>
    <row r="140" spans="2:41" x14ac:dyDescent="0.25">
      <c r="B140" s="176" t="s">
        <v>675</v>
      </c>
      <c r="C140" s="177" t="s">
        <v>676</v>
      </c>
      <c r="D1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78">
        <f t="shared" si="378"/>
        <v>0</v>
      </c>
      <c r="G140" s="178"/>
      <c r="H140" s="178">
        <f t="shared" si="379"/>
        <v>0</v>
      </c>
      <c r="I140" s="178"/>
      <c r="J140" s="178">
        <f t="shared" si="380"/>
        <v>0</v>
      </c>
      <c r="K1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0" s="178">
        <f t="shared" si="381"/>
        <v>0</v>
      </c>
      <c r="AC1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0" s="178">
        <f t="shared" si="382"/>
        <v>0</v>
      </c>
      <c r="AG1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0" s="178">
        <f t="shared" si="383"/>
        <v>0</v>
      </c>
      <c r="AK1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0" s="178">
        <f t="shared" si="384"/>
        <v>0</v>
      </c>
      <c r="AO140" s="178">
        <f t="shared" si="385"/>
        <v>0</v>
      </c>
    </row>
    <row r="141" spans="2:41" x14ac:dyDescent="0.25">
      <c r="B141" s="176" t="s">
        <v>677</v>
      </c>
      <c r="C141" s="177" t="s">
        <v>678</v>
      </c>
      <c r="D1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78">
        <f t="shared" si="370"/>
        <v>0</v>
      </c>
      <c r="G141" s="178"/>
      <c r="H141" s="178">
        <f t="shared" si="371"/>
        <v>0</v>
      </c>
      <c r="I141" s="178"/>
      <c r="J141" s="178">
        <f t="shared" si="372"/>
        <v>0</v>
      </c>
      <c r="K1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1" s="178">
        <f t="shared" si="373"/>
        <v>0</v>
      </c>
      <c r="AC1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1" s="178">
        <f t="shared" si="374"/>
        <v>0</v>
      </c>
      <c r="AG1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1" s="178">
        <f t="shared" si="375"/>
        <v>0</v>
      </c>
      <c r="AK1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1" s="178">
        <f t="shared" si="376"/>
        <v>0</v>
      </c>
      <c r="AO141" s="178">
        <f t="shared" si="377"/>
        <v>0</v>
      </c>
    </row>
    <row r="142" spans="2:41" x14ac:dyDescent="0.25">
      <c r="B142" s="176" t="s">
        <v>679</v>
      </c>
      <c r="C142" s="177" t="s">
        <v>680</v>
      </c>
      <c r="D1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78">
        <f t="shared" si="370"/>
        <v>0</v>
      </c>
      <c r="G142" s="178"/>
      <c r="H142" s="178">
        <f t="shared" si="371"/>
        <v>0</v>
      </c>
      <c r="I142" s="178"/>
      <c r="J142" s="178">
        <f t="shared" si="372"/>
        <v>0</v>
      </c>
      <c r="K1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2" s="178">
        <f t="shared" si="373"/>
        <v>0</v>
      </c>
      <c r="AC1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2" s="178">
        <f t="shared" si="374"/>
        <v>0</v>
      </c>
      <c r="AG1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2" s="178">
        <f t="shared" si="375"/>
        <v>0</v>
      </c>
      <c r="AK1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2" s="178">
        <f t="shared" si="376"/>
        <v>0</v>
      </c>
      <c r="AO142" s="178">
        <f t="shared" si="377"/>
        <v>0</v>
      </c>
    </row>
    <row r="143" spans="2:41" x14ac:dyDescent="0.25">
      <c r="B143" s="176" t="s">
        <v>681</v>
      </c>
      <c r="C143" s="177" t="s">
        <v>682</v>
      </c>
      <c r="D1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78">
        <f t="shared" si="370"/>
        <v>0</v>
      </c>
      <c r="G143" s="178"/>
      <c r="H143" s="178">
        <f t="shared" si="371"/>
        <v>0</v>
      </c>
      <c r="I143" s="178"/>
      <c r="J143" s="178">
        <f t="shared" si="372"/>
        <v>0</v>
      </c>
      <c r="K1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3" s="178">
        <f t="shared" si="373"/>
        <v>0</v>
      </c>
      <c r="AC1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3" s="178">
        <f t="shared" si="374"/>
        <v>0</v>
      </c>
      <c r="AG1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3" s="178">
        <f t="shared" si="375"/>
        <v>0</v>
      </c>
      <c r="AK1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3" s="178">
        <f t="shared" si="376"/>
        <v>0</v>
      </c>
      <c r="AO143" s="178">
        <f t="shared" si="377"/>
        <v>0</v>
      </c>
    </row>
    <row r="144" spans="2:41" x14ac:dyDescent="0.25">
      <c r="B144" s="176" t="s">
        <v>683</v>
      </c>
      <c r="C144" s="177" t="s">
        <v>684</v>
      </c>
      <c r="D1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78">
        <f t="shared" si="289"/>
        <v>0</v>
      </c>
      <c r="G144" s="178"/>
      <c r="H144" s="178">
        <f t="shared" si="363"/>
        <v>0</v>
      </c>
      <c r="I144" s="178"/>
      <c r="J144" s="178">
        <f t="shared" si="364"/>
        <v>0</v>
      </c>
      <c r="K1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4" s="178">
        <f t="shared" si="365"/>
        <v>0</v>
      </c>
      <c r="AC1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4" s="178">
        <f t="shared" si="366"/>
        <v>0</v>
      </c>
      <c r="AG1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4" s="178">
        <f t="shared" si="367"/>
        <v>0</v>
      </c>
      <c r="AK1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4" s="178">
        <f t="shared" si="368"/>
        <v>0</v>
      </c>
      <c r="AO144" s="178">
        <f t="shared" si="369"/>
        <v>0</v>
      </c>
    </row>
    <row r="145" spans="2:41" x14ac:dyDescent="0.25">
      <c r="B145" s="176" t="s">
        <v>685</v>
      </c>
      <c r="C145" s="177" t="s">
        <v>686</v>
      </c>
      <c r="D1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v>
      </c>
      <c r="E1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78">
        <f t="shared" si="289"/>
        <v>50000</v>
      </c>
      <c r="G145" s="178"/>
      <c r="H145" s="178">
        <f t="shared" si="363"/>
        <v>50000</v>
      </c>
      <c r="I145" s="178"/>
      <c r="J145" s="178">
        <f t="shared" si="364"/>
        <v>50000</v>
      </c>
      <c r="K1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50000</v>
      </c>
      <c r="P1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50000</v>
      </c>
      <c r="Z1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5" s="178">
        <f t="shared" si="365"/>
        <v>50000</v>
      </c>
      <c r="AC1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5" s="178">
        <f t="shared" si="366"/>
        <v>0</v>
      </c>
      <c r="AG1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5" s="178">
        <f t="shared" si="367"/>
        <v>0</v>
      </c>
      <c r="AK1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5" s="178">
        <f t="shared" si="368"/>
        <v>0</v>
      </c>
      <c r="AO145" s="178">
        <f t="shared" si="369"/>
        <v>50000</v>
      </c>
    </row>
    <row r="146" spans="2:41" x14ac:dyDescent="0.25">
      <c r="B146" s="176" t="s">
        <v>687</v>
      </c>
      <c r="C146" s="177" t="s">
        <v>688</v>
      </c>
      <c r="D1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78">
        <f t="shared" ref="F146" si="386">D146+E146</f>
        <v>0</v>
      </c>
      <c r="G146" s="178"/>
      <c r="H146" s="178">
        <f t="shared" ref="H146" si="387">F146-G146</f>
        <v>0</v>
      </c>
      <c r="I146" s="178"/>
      <c r="J146" s="178">
        <f t="shared" ref="J146" si="388">F146-I146</f>
        <v>0</v>
      </c>
      <c r="K1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6" s="178">
        <f t="shared" ref="AB146" si="389">Y146+Z146+AA146</f>
        <v>0</v>
      </c>
      <c r="AC1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6" s="178">
        <f t="shared" ref="AF146" si="390">AC146+AD146+AE146</f>
        <v>0</v>
      </c>
      <c r="AG1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6" s="178">
        <f t="shared" ref="AJ146" si="391">AG146+AH146+AI146</f>
        <v>0</v>
      </c>
      <c r="AK1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6" s="178">
        <f t="shared" ref="AN146" si="392">AK146+AL146+AM146</f>
        <v>0</v>
      </c>
      <c r="AO146" s="178">
        <f t="shared" ref="AO146" si="393">AB146+AF146+AJ146+AN146</f>
        <v>0</v>
      </c>
    </row>
    <row r="147" spans="2:41" x14ac:dyDescent="0.25">
      <c r="B147" s="176" t="s">
        <v>689</v>
      </c>
      <c r="C147" s="177" t="s">
        <v>690</v>
      </c>
      <c r="D1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78">
        <f t="shared" ref="F147" si="394">D147+E147</f>
        <v>0</v>
      </c>
      <c r="G147" s="178"/>
      <c r="H147" s="178">
        <f t="shared" ref="H147" si="395">F147-G147</f>
        <v>0</v>
      </c>
      <c r="I147" s="178"/>
      <c r="J147" s="178">
        <f t="shared" ref="J147" si="396">F147-I147</f>
        <v>0</v>
      </c>
      <c r="K1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7" s="178">
        <f t="shared" ref="AB147" si="397">Y147+Z147+AA147</f>
        <v>0</v>
      </c>
      <c r="AC1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7" s="178">
        <f t="shared" ref="AF147" si="398">AC147+AD147+AE147</f>
        <v>0</v>
      </c>
      <c r="AG1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7" s="178">
        <f t="shared" ref="AJ147" si="399">AG147+AH147+AI147</f>
        <v>0</v>
      </c>
      <c r="AK1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7" s="178">
        <f t="shared" ref="AN147" si="400">AK147+AL147+AM147</f>
        <v>0</v>
      </c>
      <c r="AO147" s="178">
        <f t="shared" ref="AO147" si="401">AB147+AF147+AJ147+AN147</f>
        <v>0</v>
      </c>
    </row>
    <row r="148" spans="2:41" x14ac:dyDescent="0.25">
      <c r="B148" s="176" t="s">
        <v>691</v>
      </c>
      <c r="C148" s="177" t="s">
        <v>692</v>
      </c>
      <c r="D1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78">
        <f t="shared" si="289"/>
        <v>0</v>
      </c>
      <c r="G148" s="178"/>
      <c r="H148" s="178">
        <f t="shared" si="363"/>
        <v>0</v>
      </c>
      <c r="I148" s="178"/>
      <c r="J148" s="178">
        <f t="shared" si="364"/>
        <v>0</v>
      </c>
      <c r="K1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8" s="178">
        <f t="shared" si="365"/>
        <v>0</v>
      </c>
      <c r="AC1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8" s="178">
        <f t="shared" si="366"/>
        <v>0</v>
      </c>
      <c r="AG1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8" s="178">
        <f t="shared" si="367"/>
        <v>0</v>
      </c>
      <c r="AK1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8" s="178">
        <f t="shared" si="368"/>
        <v>0</v>
      </c>
      <c r="AO148" s="178">
        <f t="shared" si="369"/>
        <v>0</v>
      </c>
    </row>
    <row r="149" spans="2:41" x14ac:dyDescent="0.25">
      <c r="B149" s="185" t="s">
        <v>288</v>
      </c>
      <c r="C149" s="186" t="s">
        <v>172</v>
      </c>
      <c r="D149" s="187">
        <f>SUM(D150:D163)</f>
        <v>629997</v>
      </c>
      <c r="E149" s="187">
        <f>SUM(E150:E163)</f>
        <v>33000</v>
      </c>
      <c r="F149" s="187">
        <f t="shared" si="289"/>
        <v>662997</v>
      </c>
      <c r="G149" s="187">
        <f>SUM(G150:G163)</f>
        <v>0</v>
      </c>
      <c r="H149" s="187">
        <f t="shared" si="2"/>
        <v>662997</v>
      </c>
      <c r="I149" s="187">
        <f>SUM(I150:I163)</f>
        <v>0</v>
      </c>
      <c r="J149" s="187">
        <f t="shared" si="3"/>
        <v>662997</v>
      </c>
      <c r="K149" s="187">
        <f t="shared" ref="K149:AA149" ca="1" si="402">SUM(K150:K163)</f>
        <v>0</v>
      </c>
      <c r="L149" s="187">
        <f t="shared" ca="1" si="402"/>
        <v>0</v>
      </c>
      <c r="M149" s="187">
        <f t="shared" ca="1" si="402"/>
        <v>0</v>
      </c>
      <c r="N149" s="187">
        <f t="shared" ca="1" si="402"/>
        <v>0</v>
      </c>
      <c r="O149" s="187">
        <f t="shared" ca="1" si="402"/>
        <v>1982997</v>
      </c>
      <c r="P149" s="187">
        <f t="shared" ref="P149:Q149" ca="1" si="403">SUM(P150:P163)</f>
        <v>0</v>
      </c>
      <c r="Q149" s="187">
        <f t="shared" ca="1" si="403"/>
        <v>0</v>
      </c>
      <c r="R149" s="187">
        <f t="shared" ca="1" si="402"/>
        <v>0</v>
      </c>
      <c r="S149" s="187">
        <f t="shared" ca="1" si="402"/>
        <v>0</v>
      </c>
      <c r="T149" s="187">
        <f t="shared" ca="1" si="402"/>
        <v>0</v>
      </c>
      <c r="U149" s="187">
        <f t="shared" ca="1" si="402"/>
        <v>0</v>
      </c>
      <c r="V149" s="187">
        <f t="shared" ref="V149" ca="1" si="404">SUM(V150:V163)</f>
        <v>0</v>
      </c>
      <c r="W149" s="187">
        <f t="shared" ca="1" si="402"/>
        <v>0</v>
      </c>
      <c r="X149" s="187">
        <f t="shared" ca="1" si="402"/>
        <v>0</v>
      </c>
      <c r="Y149" s="187">
        <f t="shared" si="402"/>
        <v>662997</v>
      </c>
      <c r="Z149" s="187">
        <f t="shared" si="402"/>
        <v>0</v>
      </c>
      <c r="AA149" s="187">
        <f t="shared" si="402"/>
        <v>0</v>
      </c>
      <c r="AB149" s="187">
        <f t="shared" si="5"/>
        <v>662997</v>
      </c>
      <c r="AC149" s="187">
        <f>SUM(AC150:AC163)</f>
        <v>0</v>
      </c>
      <c r="AD149" s="187">
        <f>SUM(AD150:AD163)</f>
        <v>0</v>
      </c>
      <c r="AE149" s="187">
        <f>SUM(AE150:AE163)</f>
        <v>0</v>
      </c>
      <c r="AF149" s="187">
        <f t="shared" si="6"/>
        <v>0</v>
      </c>
      <c r="AG149" s="187">
        <f>SUM(AG150:AG163)</f>
        <v>0</v>
      </c>
      <c r="AH149" s="187">
        <f>SUM(AH150:AH163)</f>
        <v>0</v>
      </c>
      <c r="AI149" s="187">
        <f>SUM(AI150:AI163)</f>
        <v>0</v>
      </c>
      <c r="AJ149" s="187">
        <f t="shared" si="7"/>
        <v>0</v>
      </c>
      <c r="AK149" s="187">
        <f>SUM(AK150:AK163)</f>
        <v>0</v>
      </c>
      <c r="AL149" s="187">
        <f>SUM(AL150:AL163)</f>
        <v>0</v>
      </c>
      <c r="AM149" s="187">
        <f>SUM(AM150:AM163)</f>
        <v>0</v>
      </c>
      <c r="AN149" s="187">
        <f t="shared" si="8"/>
        <v>0</v>
      </c>
      <c r="AO149" s="187">
        <f t="shared" si="9"/>
        <v>662997</v>
      </c>
    </row>
    <row r="150" spans="2:41" x14ac:dyDescent="0.25">
      <c r="B150" s="176" t="s">
        <v>693</v>
      </c>
      <c r="C150" s="177" t="s">
        <v>694</v>
      </c>
      <c r="D1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78">
        <f t="shared" si="289"/>
        <v>0</v>
      </c>
      <c r="G150" s="178"/>
      <c r="H150" s="178">
        <f t="shared" ref="H150:H163" si="405">F150-G150</f>
        <v>0</v>
      </c>
      <c r="I150" s="178"/>
      <c r="J150" s="178">
        <f t="shared" ref="J150:J163" si="406">F150-I150</f>
        <v>0</v>
      </c>
      <c r="K1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0" s="178">
        <f t="shared" ref="AB150:AB163" si="407">Y150+Z150+AA150</f>
        <v>0</v>
      </c>
      <c r="AC1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0" s="178">
        <f t="shared" ref="AF150:AF163" si="408">AC150+AD150+AE150</f>
        <v>0</v>
      </c>
      <c r="AG1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0" s="178">
        <f t="shared" ref="AJ150:AJ163" si="409">AG150+AH150+AI150</f>
        <v>0</v>
      </c>
      <c r="AK1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0" s="178">
        <f t="shared" ref="AN150:AN163" si="410">AK150+AL150+AM150</f>
        <v>0</v>
      </c>
      <c r="AO150" s="178">
        <f t="shared" ref="AO150:AO163" si="411">AB150+AF150+AJ150+AN150</f>
        <v>0</v>
      </c>
    </row>
    <row r="151" spans="2:41" x14ac:dyDescent="0.25">
      <c r="B151" s="176" t="s">
        <v>289</v>
      </c>
      <c r="C151" s="177" t="s">
        <v>173</v>
      </c>
      <c r="D1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78">
        <f t="shared" si="289"/>
        <v>0</v>
      </c>
      <c r="G151" s="178"/>
      <c r="H151" s="178">
        <f t="shared" si="405"/>
        <v>0</v>
      </c>
      <c r="I151" s="178"/>
      <c r="J151" s="178">
        <f t="shared" si="406"/>
        <v>0</v>
      </c>
      <c r="K1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1" s="178">
        <f t="shared" si="407"/>
        <v>0</v>
      </c>
      <c r="AC1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1" s="178">
        <f t="shared" si="408"/>
        <v>0</v>
      </c>
      <c r="AG1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1" s="178">
        <f t="shared" si="409"/>
        <v>0</v>
      </c>
      <c r="AK1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1" s="178">
        <f t="shared" si="410"/>
        <v>0</v>
      </c>
      <c r="AO151" s="178">
        <f t="shared" si="411"/>
        <v>0</v>
      </c>
    </row>
    <row r="152" spans="2:41" x14ac:dyDescent="0.25">
      <c r="B152" s="176" t="s">
        <v>695</v>
      </c>
      <c r="C152" s="177" t="s">
        <v>696</v>
      </c>
      <c r="D1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78">
        <f t="shared" si="289"/>
        <v>0</v>
      </c>
      <c r="G152" s="178"/>
      <c r="H152" s="178">
        <f t="shared" si="405"/>
        <v>0</v>
      </c>
      <c r="I152" s="178"/>
      <c r="J152" s="178">
        <f t="shared" si="406"/>
        <v>0</v>
      </c>
      <c r="K1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2" s="178">
        <f t="shared" si="407"/>
        <v>0</v>
      </c>
      <c r="AC1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2" s="178">
        <f t="shared" si="408"/>
        <v>0</v>
      </c>
      <c r="AG1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2" s="178">
        <f t="shared" si="409"/>
        <v>0</v>
      </c>
      <c r="AK1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2" s="178">
        <f t="shared" si="410"/>
        <v>0</v>
      </c>
      <c r="AO152" s="178">
        <f t="shared" si="411"/>
        <v>0</v>
      </c>
    </row>
    <row r="153" spans="2:41" x14ac:dyDescent="0.25">
      <c r="B153" s="176" t="s">
        <v>697</v>
      </c>
      <c r="C153" s="177" t="s">
        <v>698</v>
      </c>
      <c r="D1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78">
        <f t="shared" si="289"/>
        <v>0</v>
      </c>
      <c r="G153" s="178"/>
      <c r="H153" s="178">
        <f t="shared" si="405"/>
        <v>0</v>
      </c>
      <c r="I153" s="178"/>
      <c r="J153" s="178">
        <f t="shared" si="406"/>
        <v>0</v>
      </c>
      <c r="K1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3" s="178">
        <f t="shared" si="407"/>
        <v>0</v>
      </c>
      <c r="AC1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3" s="178">
        <f t="shared" si="408"/>
        <v>0</v>
      </c>
      <c r="AG1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3" s="178">
        <f t="shared" si="409"/>
        <v>0</v>
      </c>
      <c r="AK1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3" s="178">
        <f t="shared" si="410"/>
        <v>0</v>
      </c>
      <c r="AO153" s="178">
        <f t="shared" si="411"/>
        <v>0</v>
      </c>
    </row>
    <row r="154" spans="2:41" x14ac:dyDescent="0.25">
      <c r="B154" s="176" t="s">
        <v>290</v>
      </c>
      <c r="C154" s="177" t="s">
        <v>174</v>
      </c>
      <c r="D1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78">
        <f t="shared" ref="F154:F158" si="412">D154+E154</f>
        <v>0</v>
      </c>
      <c r="G154" s="178"/>
      <c r="H154" s="178">
        <f t="shared" ref="H154:H158" si="413">F154-G154</f>
        <v>0</v>
      </c>
      <c r="I154" s="178"/>
      <c r="J154" s="178">
        <f t="shared" ref="J154:J158" si="414">F154-I154</f>
        <v>0</v>
      </c>
      <c r="K1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4" s="178">
        <f t="shared" ref="AB154:AB158" si="415">Y154+Z154+AA154</f>
        <v>0</v>
      </c>
      <c r="AC1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4" s="178">
        <f t="shared" ref="AF154:AF158" si="416">AC154+AD154+AE154</f>
        <v>0</v>
      </c>
      <c r="AG1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4" s="178">
        <f t="shared" ref="AJ154:AJ158" si="417">AG154+AH154+AI154</f>
        <v>0</v>
      </c>
      <c r="AK1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4" s="178">
        <f t="shared" ref="AN154:AN158" si="418">AK154+AL154+AM154</f>
        <v>0</v>
      </c>
      <c r="AO154" s="178">
        <f t="shared" ref="AO154:AO158" si="419">AB154+AF154+AJ154+AN154</f>
        <v>0</v>
      </c>
    </row>
    <row r="155" spans="2:41" x14ac:dyDescent="0.25">
      <c r="B155" s="176" t="s">
        <v>699</v>
      </c>
      <c r="C155" s="177" t="s">
        <v>700</v>
      </c>
      <c r="D1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78">
        <f t="shared" si="412"/>
        <v>0</v>
      </c>
      <c r="G155" s="178"/>
      <c r="H155" s="178">
        <f t="shared" si="413"/>
        <v>0</v>
      </c>
      <c r="I155" s="178"/>
      <c r="J155" s="178">
        <f t="shared" si="414"/>
        <v>0</v>
      </c>
      <c r="K1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5" s="178">
        <f t="shared" si="415"/>
        <v>0</v>
      </c>
      <c r="AC1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5" s="178">
        <f t="shared" si="416"/>
        <v>0</v>
      </c>
      <c r="AG1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5" s="178">
        <f t="shared" si="417"/>
        <v>0</v>
      </c>
      <c r="AK1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5" s="178">
        <f t="shared" si="418"/>
        <v>0</v>
      </c>
      <c r="AO155" s="178">
        <f t="shared" si="419"/>
        <v>0</v>
      </c>
    </row>
    <row r="156" spans="2:41" x14ac:dyDescent="0.25">
      <c r="B156" s="176" t="s">
        <v>701</v>
      </c>
      <c r="C156" s="177" t="s">
        <v>702</v>
      </c>
      <c r="D1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78">
        <f t="shared" si="412"/>
        <v>0</v>
      </c>
      <c r="G156" s="178"/>
      <c r="H156" s="178">
        <f t="shared" si="413"/>
        <v>0</v>
      </c>
      <c r="I156" s="178"/>
      <c r="J156" s="178">
        <f t="shared" si="414"/>
        <v>0</v>
      </c>
      <c r="K1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6" s="178">
        <f t="shared" si="415"/>
        <v>0</v>
      </c>
      <c r="AC1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6" s="178">
        <f t="shared" si="416"/>
        <v>0</v>
      </c>
      <c r="AG1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6" s="178">
        <f t="shared" si="417"/>
        <v>0</v>
      </c>
      <c r="AK1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6" s="178">
        <f t="shared" si="418"/>
        <v>0</v>
      </c>
      <c r="AO156" s="178">
        <f t="shared" si="419"/>
        <v>0</v>
      </c>
    </row>
    <row r="157" spans="2:41" x14ac:dyDescent="0.25">
      <c r="B157" s="176" t="s">
        <v>291</v>
      </c>
      <c r="C157" s="177" t="s">
        <v>175</v>
      </c>
      <c r="D1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78">
        <f t="shared" si="412"/>
        <v>0</v>
      </c>
      <c r="G157" s="178"/>
      <c r="H157" s="178">
        <f t="shared" si="413"/>
        <v>0</v>
      </c>
      <c r="I157" s="178"/>
      <c r="J157" s="178">
        <f t="shared" si="414"/>
        <v>0</v>
      </c>
      <c r="K1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7" s="178">
        <f t="shared" si="415"/>
        <v>0</v>
      </c>
      <c r="AC1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7" s="178">
        <f t="shared" si="416"/>
        <v>0</v>
      </c>
      <c r="AG1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7" s="178">
        <f t="shared" si="417"/>
        <v>0</v>
      </c>
      <c r="AK1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7" s="178">
        <f t="shared" si="418"/>
        <v>0</v>
      </c>
      <c r="AO157" s="178">
        <f t="shared" si="419"/>
        <v>0</v>
      </c>
    </row>
    <row r="158" spans="2:41" x14ac:dyDescent="0.25">
      <c r="B158" s="176" t="s">
        <v>703</v>
      </c>
      <c r="C158" s="177" t="s">
        <v>704</v>
      </c>
      <c r="D1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529997</v>
      </c>
      <c r="E1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33000</v>
      </c>
      <c r="F158" s="178">
        <f t="shared" si="412"/>
        <v>562997</v>
      </c>
      <c r="G158" s="178"/>
      <c r="H158" s="178">
        <f t="shared" si="413"/>
        <v>562997</v>
      </c>
      <c r="I158" s="178"/>
      <c r="J158" s="178">
        <f t="shared" si="414"/>
        <v>562997</v>
      </c>
      <c r="K1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562997</v>
      </c>
      <c r="P1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562997</v>
      </c>
      <c r="Z1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8" s="178">
        <f t="shared" si="415"/>
        <v>562997</v>
      </c>
      <c r="AC1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8" s="178">
        <f t="shared" si="416"/>
        <v>0</v>
      </c>
      <c r="AG1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8" s="178">
        <f t="shared" si="417"/>
        <v>0</v>
      </c>
      <c r="AK1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8" s="178">
        <f t="shared" si="418"/>
        <v>0</v>
      </c>
      <c r="AO158" s="178">
        <f t="shared" si="419"/>
        <v>562997</v>
      </c>
    </row>
    <row r="159" spans="2:41" x14ac:dyDescent="0.25">
      <c r="B159" s="176" t="s">
        <v>705</v>
      </c>
      <c r="C159" s="177" t="s">
        <v>706</v>
      </c>
      <c r="D1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78">
        <f t="shared" ref="F159:F161" si="420">D159+E159</f>
        <v>0</v>
      </c>
      <c r="G159" s="178"/>
      <c r="H159" s="178">
        <f t="shared" ref="H159:H161" si="421">F159-G159</f>
        <v>0</v>
      </c>
      <c r="I159" s="178"/>
      <c r="J159" s="178">
        <f t="shared" ref="J159:J161" si="422">F159-I159</f>
        <v>0</v>
      </c>
      <c r="K1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9" s="178">
        <f t="shared" ref="AB159:AB161" si="423">Y159+Z159+AA159</f>
        <v>0</v>
      </c>
      <c r="AC1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9" s="178">
        <f t="shared" ref="AF159:AF161" si="424">AC159+AD159+AE159</f>
        <v>0</v>
      </c>
      <c r="AG1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9" s="178">
        <f t="shared" ref="AJ159:AJ161" si="425">AG159+AH159+AI159</f>
        <v>0</v>
      </c>
      <c r="AK1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9" s="178">
        <f t="shared" ref="AN159:AN161" si="426">AK159+AL159+AM159</f>
        <v>0</v>
      </c>
      <c r="AO159" s="178">
        <f t="shared" ref="AO159:AO161" si="427">AB159+AF159+AJ159+AN159</f>
        <v>0</v>
      </c>
    </row>
    <row r="160" spans="2:41" x14ac:dyDescent="0.25">
      <c r="B160" s="176" t="s">
        <v>707</v>
      </c>
      <c r="C160" s="177" t="s">
        <v>708</v>
      </c>
      <c r="D16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78">
        <f t="shared" si="420"/>
        <v>0</v>
      </c>
      <c r="G160" s="178"/>
      <c r="H160" s="178">
        <f t="shared" si="421"/>
        <v>0</v>
      </c>
      <c r="I160" s="178"/>
      <c r="J160" s="178">
        <f t="shared" si="422"/>
        <v>0</v>
      </c>
      <c r="K1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0" s="178">
        <f t="shared" si="423"/>
        <v>0</v>
      </c>
      <c r="AC1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0" s="178">
        <f t="shared" si="424"/>
        <v>0</v>
      </c>
      <c r="AG1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0" s="178">
        <f t="shared" si="425"/>
        <v>0</v>
      </c>
      <c r="AK1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0" s="178">
        <f t="shared" si="426"/>
        <v>0</v>
      </c>
      <c r="AO160" s="178">
        <f t="shared" si="427"/>
        <v>0</v>
      </c>
    </row>
    <row r="161" spans="2:41" x14ac:dyDescent="0.25">
      <c r="B161" s="176" t="s">
        <v>292</v>
      </c>
      <c r="C161" s="177" t="s">
        <v>176</v>
      </c>
      <c r="D1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78">
        <f t="shared" si="420"/>
        <v>0</v>
      </c>
      <c r="G161" s="178"/>
      <c r="H161" s="178">
        <f t="shared" si="421"/>
        <v>0</v>
      </c>
      <c r="I161" s="178"/>
      <c r="J161" s="178">
        <f t="shared" si="422"/>
        <v>0</v>
      </c>
      <c r="K1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1320000</v>
      </c>
      <c r="P1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1" s="178">
        <f t="shared" si="423"/>
        <v>0</v>
      </c>
      <c r="AC1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1" s="178">
        <f t="shared" si="424"/>
        <v>0</v>
      </c>
      <c r="AG1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1" s="178">
        <f t="shared" si="425"/>
        <v>0</v>
      </c>
      <c r="AK1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1" s="178">
        <f t="shared" si="426"/>
        <v>0</v>
      </c>
      <c r="AO161" s="178">
        <f t="shared" si="427"/>
        <v>0</v>
      </c>
    </row>
    <row r="162" spans="2:41" x14ac:dyDescent="0.25">
      <c r="B162" s="176" t="s">
        <v>709</v>
      </c>
      <c r="C162" s="177" t="s">
        <v>710</v>
      </c>
      <c r="D1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100000</v>
      </c>
      <c r="E1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78">
        <f t="shared" si="289"/>
        <v>100000</v>
      </c>
      <c r="G162" s="178"/>
      <c r="H162" s="178">
        <f t="shared" si="405"/>
        <v>100000</v>
      </c>
      <c r="I162" s="178"/>
      <c r="J162" s="178">
        <f t="shared" si="406"/>
        <v>100000</v>
      </c>
      <c r="K1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100000</v>
      </c>
      <c r="P1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100000</v>
      </c>
      <c r="Z1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2" s="178">
        <f t="shared" si="407"/>
        <v>100000</v>
      </c>
      <c r="AC1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2" s="178">
        <f t="shared" si="408"/>
        <v>0</v>
      </c>
      <c r="AG1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2" s="178">
        <f t="shared" si="409"/>
        <v>0</v>
      </c>
      <c r="AK1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2" s="178">
        <f t="shared" si="410"/>
        <v>0</v>
      </c>
      <c r="AO162" s="178">
        <f t="shared" si="411"/>
        <v>100000</v>
      </c>
    </row>
    <row r="163" spans="2:41" x14ac:dyDescent="0.25">
      <c r="B163" s="176" t="s">
        <v>711</v>
      </c>
      <c r="C163" s="177" t="s">
        <v>712</v>
      </c>
      <c r="D1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78">
        <f t="shared" si="289"/>
        <v>0</v>
      </c>
      <c r="G163" s="178"/>
      <c r="H163" s="178">
        <f t="shared" si="405"/>
        <v>0</v>
      </c>
      <c r="I163" s="178"/>
      <c r="J163" s="178">
        <f t="shared" si="406"/>
        <v>0</v>
      </c>
      <c r="K1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3" s="178">
        <f t="shared" si="407"/>
        <v>0</v>
      </c>
      <c r="AC1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3" s="178">
        <f t="shared" si="408"/>
        <v>0</v>
      </c>
      <c r="AG1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3" s="178">
        <f t="shared" si="409"/>
        <v>0</v>
      </c>
      <c r="AK1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3" s="178">
        <f t="shared" si="410"/>
        <v>0</v>
      </c>
      <c r="AO163" s="178">
        <f t="shared" si="411"/>
        <v>0</v>
      </c>
    </row>
    <row r="164" spans="2:41" x14ac:dyDescent="0.25">
      <c r="B164" s="185" t="s">
        <v>293</v>
      </c>
      <c r="C164" s="186" t="s">
        <v>177</v>
      </c>
      <c r="D164" s="187">
        <f>SUM(D165:D189)</f>
        <v>4064965.94</v>
      </c>
      <c r="E164" s="187">
        <f>SUM(E165:E189)</f>
        <v>333812</v>
      </c>
      <c r="F164" s="187">
        <f t="shared" si="289"/>
        <v>4398777.9399999995</v>
      </c>
      <c r="G164" s="187">
        <f>SUM(G165:G189)</f>
        <v>0</v>
      </c>
      <c r="H164" s="187">
        <f t="shared" si="2"/>
        <v>4398777.9399999995</v>
      </c>
      <c r="I164" s="187">
        <f>SUM(I165:I189)</f>
        <v>0</v>
      </c>
      <c r="J164" s="187">
        <f t="shared" si="3"/>
        <v>4398777.9399999995</v>
      </c>
      <c r="K164" s="187">
        <f t="shared" ref="K164:AA164" ca="1" si="428">SUM(K165:K189)</f>
        <v>0</v>
      </c>
      <c r="L164" s="187">
        <f t="shared" ca="1" si="428"/>
        <v>0</v>
      </c>
      <c r="M164" s="187">
        <f t="shared" ca="1" si="428"/>
        <v>0</v>
      </c>
      <c r="N164" s="187">
        <f t="shared" ca="1" si="428"/>
        <v>0</v>
      </c>
      <c r="O164" s="187">
        <f t="shared" ca="1" si="428"/>
        <v>4152661.64</v>
      </c>
      <c r="P164" s="187">
        <f t="shared" ref="P164:Q164" ca="1" si="429">SUM(P165:P189)</f>
        <v>0</v>
      </c>
      <c r="Q164" s="187">
        <f t="shared" ca="1" si="429"/>
        <v>0</v>
      </c>
      <c r="R164" s="187">
        <f t="shared" ca="1" si="428"/>
        <v>0</v>
      </c>
      <c r="S164" s="187">
        <f t="shared" ca="1" si="428"/>
        <v>0</v>
      </c>
      <c r="T164" s="187">
        <f t="shared" ca="1" si="428"/>
        <v>0</v>
      </c>
      <c r="U164" s="187">
        <f t="shared" ca="1" si="428"/>
        <v>0</v>
      </c>
      <c r="V164" s="187">
        <f t="shared" ref="V164" ca="1" si="430">SUM(V165:V189)</f>
        <v>0</v>
      </c>
      <c r="W164" s="187">
        <f t="shared" ca="1" si="428"/>
        <v>0</v>
      </c>
      <c r="X164" s="187">
        <f t="shared" ca="1" si="428"/>
        <v>0</v>
      </c>
      <c r="Y164" s="187">
        <f t="shared" si="428"/>
        <v>4347661.6399999997</v>
      </c>
      <c r="Z164" s="187">
        <f t="shared" si="428"/>
        <v>50116.3</v>
      </c>
      <c r="AA164" s="187">
        <f t="shared" si="428"/>
        <v>0</v>
      </c>
      <c r="AB164" s="187">
        <f t="shared" si="5"/>
        <v>4397777.9399999995</v>
      </c>
      <c r="AC164" s="187">
        <f>SUM(AC165:AC189)</f>
        <v>0</v>
      </c>
      <c r="AD164" s="187">
        <f>SUM(AD165:AD189)</f>
        <v>0</v>
      </c>
      <c r="AE164" s="187">
        <f>SUM(AE165:AE189)</f>
        <v>0</v>
      </c>
      <c r="AF164" s="187">
        <f t="shared" si="6"/>
        <v>0</v>
      </c>
      <c r="AG164" s="187">
        <f>SUM(AG165:AG189)</f>
        <v>0</v>
      </c>
      <c r="AH164" s="187">
        <f>SUM(AH165:AH189)</f>
        <v>0</v>
      </c>
      <c r="AI164" s="187">
        <f>SUM(AI165:AI189)</f>
        <v>0</v>
      </c>
      <c r="AJ164" s="187">
        <f t="shared" si="7"/>
        <v>0</v>
      </c>
      <c r="AK164" s="187">
        <f>SUM(AK165:AK189)</f>
        <v>0</v>
      </c>
      <c r="AL164" s="187">
        <f>SUM(AL165:AL189)</f>
        <v>1000</v>
      </c>
      <c r="AM164" s="187">
        <f>SUM(AM165:AM189)</f>
        <v>0</v>
      </c>
      <c r="AN164" s="187">
        <f t="shared" si="8"/>
        <v>1000</v>
      </c>
      <c r="AO164" s="187">
        <f t="shared" si="9"/>
        <v>4398777.9399999995</v>
      </c>
    </row>
    <row r="165" spans="2:41" x14ac:dyDescent="0.25">
      <c r="B165" s="176" t="s">
        <v>294</v>
      </c>
      <c r="C165" s="177" t="s">
        <v>178</v>
      </c>
      <c r="D1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78">
        <f t="shared" si="289"/>
        <v>0</v>
      </c>
      <c r="G165" s="178"/>
      <c r="H165" s="178">
        <f t="shared" ref="H165:H168" si="431">F165-G165</f>
        <v>0</v>
      </c>
      <c r="I165" s="178"/>
      <c r="J165" s="178">
        <f t="shared" ref="J165:J168" si="432">F165-I165</f>
        <v>0</v>
      </c>
      <c r="K1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5" s="178">
        <f t="shared" ref="AB165:AB168" si="433">Y165+Z165+AA165</f>
        <v>0</v>
      </c>
      <c r="AC1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5" s="178">
        <f t="shared" ref="AF165:AF168" si="434">AC165+AD165+AE165</f>
        <v>0</v>
      </c>
      <c r="AG1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5" s="178">
        <f t="shared" ref="AJ165:AJ168" si="435">AG165+AH165+AI165</f>
        <v>0</v>
      </c>
      <c r="AK1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5" s="178">
        <f t="shared" ref="AN165:AN168" si="436">AK165+AL165+AM165</f>
        <v>0</v>
      </c>
      <c r="AO165" s="178">
        <f t="shared" ref="AO165:AO168" si="437">AB165+AF165+AJ165+AN165</f>
        <v>0</v>
      </c>
    </row>
    <row r="166" spans="2:41" x14ac:dyDescent="0.25">
      <c r="B166" s="176" t="s">
        <v>713</v>
      </c>
      <c r="C166" s="177" t="s">
        <v>714</v>
      </c>
      <c r="D1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E1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78">
        <f t="shared" si="289"/>
        <v>20000</v>
      </c>
      <c r="G166" s="178"/>
      <c r="H166" s="178">
        <f t="shared" si="431"/>
        <v>20000</v>
      </c>
      <c r="I166" s="178"/>
      <c r="J166" s="178">
        <f t="shared" si="432"/>
        <v>20000</v>
      </c>
      <c r="K1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20000</v>
      </c>
      <c r="P1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20000</v>
      </c>
      <c r="Z1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6" s="178">
        <f t="shared" si="433"/>
        <v>20000</v>
      </c>
      <c r="AC1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6" s="178">
        <f t="shared" si="434"/>
        <v>0</v>
      </c>
      <c r="AG1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6" s="178">
        <f t="shared" si="435"/>
        <v>0</v>
      </c>
      <c r="AK1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6" s="178">
        <f t="shared" si="436"/>
        <v>0</v>
      </c>
      <c r="AO166" s="178">
        <f t="shared" si="437"/>
        <v>20000</v>
      </c>
    </row>
    <row r="167" spans="2:41" x14ac:dyDescent="0.25">
      <c r="B167" s="176" t="s">
        <v>715</v>
      </c>
      <c r="C167" s="177" t="s">
        <v>716</v>
      </c>
      <c r="D16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65800</v>
      </c>
      <c r="E16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78">
        <f t="shared" ref="F167" si="438">D167+E167</f>
        <v>65800</v>
      </c>
      <c r="G167" s="178"/>
      <c r="H167" s="178">
        <f t="shared" ref="H167" si="439">F167-G167</f>
        <v>65800</v>
      </c>
      <c r="I167" s="178"/>
      <c r="J167" s="178">
        <f t="shared" ref="J167" si="440">F167-I167</f>
        <v>65800</v>
      </c>
      <c r="K1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50000</v>
      </c>
      <c r="P1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50000</v>
      </c>
      <c r="Z1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15800</v>
      </c>
      <c r="AA1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7" s="178">
        <f t="shared" ref="AB167" si="441">Y167+Z167+AA167</f>
        <v>65800</v>
      </c>
      <c r="AC1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7" s="178">
        <f t="shared" ref="AF167" si="442">AC167+AD167+AE167</f>
        <v>0</v>
      </c>
      <c r="AG1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7" s="178">
        <f t="shared" ref="AJ167" si="443">AG167+AH167+AI167</f>
        <v>0</v>
      </c>
      <c r="AK1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7" s="178">
        <f t="shared" ref="AN167" si="444">AK167+AL167+AM167</f>
        <v>0</v>
      </c>
      <c r="AO167" s="178">
        <f t="shared" ref="AO167" si="445">AB167+AF167+AJ167+AN167</f>
        <v>65800</v>
      </c>
    </row>
    <row r="168" spans="2:41" x14ac:dyDescent="0.25">
      <c r="B168" s="176" t="s">
        <v>717</v>
      </c>
      <c r="C168" s="177" t="s">
        <v>718</v>
      </c>
      <c r="D1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78">
        <f t="shared" si="289"/>
        <v>0</v>
      </c>
      <c r="G168" s="178"/>
      <c r="H168" s="178">
        <f t="shared" si="431"/>
        <v>0</v>
      </c>
      <c r="I168" s="178"/>
      <c r="J168" s="178">
        <f t="shared" si="432"/>
        <v>0</v>
      </c>
      <c r="K1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8" s="178">
        <f t="shared" si="433"/>
        <v>0</v>
      </c>
      <c r="AC1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8" s="178">
        <f t="shared" si="434"/>
        <v>0</v>
      </c>
      <c r="AG1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8" s="178">
        <f t="shared" si="435"/>
        <v>0</v>
      </c>
      <c r="AK1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8" s="178">
        <f t="shared" si="436"/>
        <v>0</v>
      </c>
      <c r="AO168" s="178">
        <f t="shared" si="437"/>
        <v>0</v>
      </c>
    </row>
    <row r="169" spans="2:41" x14ac:dyDescent="0.25">
      <c r="B169" s="176" t="s">
        <v>719</v>
      </c>
      <c r="C169" s="177" t="s">
        <v>720</v>
      </c>
      <c r="D1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78">
        <f t="shared" ref="F169:F177" si="446">D169+E169</f>
        <v>0</v>
      </c>
      <c r="G169" s="178"/>
      <c r="H169" s="178">
        <f t="shared" ref="H169:H177" si="447">F169-G169</f>
        <v>0</v>
      </c>
      <c r="I169" s="178"/>
      <c r="J169" s="178">
        <f t="shared" ref="J169:J177" si="448">F169-I169</f>
        <v>0</v>
      </c>
      <c r="K1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9" s="178">
        <f t="shared" ref="AB169:AB177" si="449">Y169+Z169+AA169</f>
        <v>0</v>
      </c>
      <c r="AC1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9" s="178">
        <f t="shared" ref="AF169:AF177" si="450">AC169+AD169+AE169</f>
        <v>0</v>
      </c>
      <c r="AG1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9" s="178">
        <f t="shared" ref="AJ169:AJ177" si="451">AG169+AH169+AI169</f>
        <v>0</v>
      </c>
      <c r="AK1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9" s="178">
        <f t="shared" ref="AN169:AN177" si="452">AK169+AL169+AM169</f>
        <v>0</v>
      </c>
      <c r="AO169" s="178">
        <f t="shared" ref="AO169:AO177" si="453">AB169+AF169+AJ169+AN169</f>
        <v>0</v>
      </c>
    </row>
    <row r="170" spans="2:41" x14ac:dyDescent="0.25">
      <c r="B170" s="176" t="s">
        <v>295</v>
      </c>
      <c r="C170" s="177" t="s">
        <v>179</v>
      </c>
      <c r="D1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78">
        <f t="shared" si="446"/>
        <v>0</v>
      </c>
      <c r="G170" s="178"/>
      <c r="H170" s="178">
        <f t="shared" si="447"/>
        <v>0</v>
      </c>
      <c r="I170" s="178"/>
      <c r="J170" s="178">
        <f t="shared" si="448"/>
        <v>0</v>
      </c>
      <c r="K1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0" s="178">
        <f t="shared" si="449"/>
        <v>0</v>
      </c>
      <c r="AC1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0" s="178">
        <f t="shared" si="450"/>
        <v>0</v>
      </c>
      <c r="AG1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0" s="178">
        <f t="shared" si="451"/>
        <v>0</v>
      </c>
      <c r="AK1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0" s="178">
        <f t="shared" si="452"/>
        <v>0</v>
      </c>
      <c r="AO170" s="178">
        <f t="shared" si="453"/>
        <v>0</v>
      </c>
    </row>
    <row r="171" spans="2:41" x14ac:dyDescent="0.25">
      <c r="B171" s="176" t="s">
        <v>721</v>
      </c>
      <c r="C171" s="177" t="s">
        <v>722</v>
      </c>
      <c r="D1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610599.64</v>
      </c>
      <c r="E1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5412</v>
      </c>
      <c r="F171" s="178">
        <f t="shared" si="446"/>
        <v>616011.64</v>
      </c>
      <c r="G171" s="178"/>
      <c r="H171" s="178">
        <f t="shared" si="447"/>
        <v>616011.64</v>
      </c>
      <c r="I171" s="178"/>
      <c r="J171" s="178">
        <f t="shared" si="448"/>
        <v>616011.64</v>
      </c>
      <c r="K1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415061.64</v>
      </c>
      <c r="P1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610061.64</v>
      </c>
      <c r="Z1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4950</v>
      </c>
      <c r="AA1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1" s="178">
        <f t="shared" si="449"/>
        <v>615011.64</v>
      </c>
      <c r="AC1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1" s="178">
        <f t="shared" si="450"/>
        <v>0</v>
      </c>
      <c r="AG1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1" s="178">
        <f t="shared" si="451"/>
        <v>0</v>
      </c>
      <c r="AK1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1000</v>
      </c>
      <c r="AM1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1" s="178">
        <f t="shared" si="452"/>
        <v>1000</v>
      </c>
      <c r="AO171" s="178">
        <f t="shared" si="453"/>
        <v>616011.64</v>
      </c>
    </row>
    <row r="172" spans="2:41" x14ac:dyDescent="0.25">
      <c r="B172" s="176" t="s">
        <v>723</v>
      </c>
      <c r="C172" s="177" t="s">
        <v>724</v>
      </c>
      <c r="D1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78">
        <f t="shared" si="446"/>
        <v>0</v>
      </c>
      <c r="G172" s="178"/>
      <c r="H172" s="178">
        <f t="shared" si="447"/>
        <v>0</v>
      </c>
      <c r="I172" s="178"/>
      <c r="J172" s="178">
        <f t="shared" si="448"/>
        <v>0</v>
      </c>
      <c r="K1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2" s="178">
        <f t="shared" si="449"/>
        <v>0</v>
      </c>
      <c r="AC1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2" s="178">
        <f t="shared" si="450"/>
        <v>0</v>
      </c>
      <c r="AG1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2" s="178">
        <f t="shared" si="451"/>
        <v>0</v>
      </c>
      <c r="AK1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2" s="178">
        <f t="shared" si="452"/>
        <v>0</v>
      </c>
      <c r="AO172" s="178">
        <f t="shared" si="453"/>
        <v>0</v>
      </c>
    </row>
    <row r="173" spans="2:41" x14ac:dyDescent="0.25">
      <c r="B173" s="176" t="s">
        <v>725</v>
      </c>
      <c r="C173" s="177" t="s">
        <v>726</v>
      </c>
      <c r="D1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78">
        <f t="shared" si="446"/>
        <v>0</v>
      </c>
      <c r="G173" s="178"/>
      <c r="H173" s="178">
        <f t="shared" si="447"/>
        <v>0</v>
      </c>
      <c r="I173" s="178"/>
      <c r="J173" s="178">
        <f t="shared" si="448"/>
        <v>0</v>
      </c>
      <c r="K1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3" s="178">
        <f t="shared" si="449"/>
        <v>0</v>
      </c>
      <c r="AC1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3" s="178">
        <f t="shared" si="450"/>
        <v>0</v>
      </c>
      <c r="AG1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3" s="178">
        <f t="shared" si="451"/>
        <v>0</v>
      </c>
      <c r="AK1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3" s="178">
        <f t="shared" si="452"/>
        <v>0</v>
      </c>
      <c r="AO173" s="178">
        <f t="shared" si="453"/>
        <v>0</v>
      </c>
    </row>
    <row r="174" spans="2:41" x14ac:dyDescent="0.25">
      <c r="B174" s="176" t="s">
        <v>727</v>
      </c>
      <c r="C174" s="177" t="s">
        <v>728</v>
      </c>
      <c r="D1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78">
        <f t="shared" si="446"/>
        <v>0</v>
      </c>
      <c r="G174" s="178"/>
      <c r="H174" s="178">
        <f t="shared" si="447"/>
        <v>0</v>
      </c>
      <c r="I174" s="178"/>
      <c r="J174" s="178">
        <f t="shared" si="448"/>
        <v>0</v>
      </c>
      <c r="K1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4" s="178">
        <f t="shared" si="449"/>
        <v>0</v>
      </c>
      <c r="AC1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4" s="178">
        <f t="shared" si="450"/>
        <v>0</v>
      </c>
      <c r="AG1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4" s="178">
        <f t="shared" si="451"/>
        <v>0</v>
      </c>
      <c r="AK1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4" s="178">
        <f t="shared" si="452"/>
        <v>0</v>
      </c>
      <c r="AO174" s="178">
        <f t="shared" si="453"/>
        <v>0</v>
      </c>
    </row>
    <row r="175" spans="2:41" x14ac:dyDescent="0.25">
      <c r="B175" s="176" t="s">
        <v>729</v>
      </c>
      <c r="C175" s="177" t="s">
        <v>730</v>
      </c>
      <c r="D1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78">
        <f t="shared" si="446"/>
        <v>0</v>
      </c>
      <c r="G175" s="178"/>
      <c r="H175" s="178">
        <f t="shared" si="447"/>
        <v>0</v>
      </c>
      <c r="I175" s="178"/>
      <c r="J175" s="178">
        <f t="shared" si="448"/>
        <v>0</v>
      </c>
      <c r="K1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5" s="178">
        <f t="shared" si="449"/>
        <v>0</v>
      </c>
      <c r="AC1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5" s="178">
        <f t="shared" si="450"/>
        <v>0</v>
      </c>
      <c r="AG1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5" s="178">
        <f t="shared" si="451"/>
        <v>0</v>
      </c>
      <c r="AK1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5" s="178">
        <f t="shared" si="452"/>
        <v>0</v>
      </c>
      <c r="AO175" s="178">
        <f t="shared" si="453"/>
        <v>0</v>
      </c>
    </row>
    <row r="176" spans="2:41" x14ac:dyDescent="0.25">
      <c r="B176" s="176" t="s">
        <v>296</v>
      </c>
      <c r="C176" s="177" t="s">
        <v>731</v>
      </c>
      <c r="D1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78">
        <f t="shared" si="446"/>
        <v>0</v>
      </c>
      <c r="G176" s="178"/>
      <c r="H176" s="178">
        <f t="shared" si="447"/>
        <v>0</v>
      </c>
      <c r="I176" s="178"/>
      <c r="J176" s="178">
        <f t="shared" si="448"/>
        <v>0</v>
      </c>
      <c r="K1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6" s="178">
        <f t="shared" si="449"/>
        <v>0</v>
      </c>
      <c r="AC1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6" s="178">
        <f t="shared" si="450"/>
        <v>0</v>
      </c>
      <c r="AG1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6" s="178">
        <f t="shared" si="451"/>
        <v>0</v>
      </c>
      <c r="AK1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6" s="178">
        <f t="shared" si="452"/>
        <v>0</v>
      </c>
      <c r="AO176" s="178">
        <f t="shared" si="453"/>
        <v>0</v>
      </c>
    </row>
    <row r="177" spans="2:41" x14ac:dyDescent="0.25">
      <c r="B177" s="176" t="s">
        <v>732</v>
      </c>
      <c r="C177" s="177" t="s">
        <v>733</v>
      </c>
      <c r="D1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78">
        <f t="shared" si="446"/>
        <v>0</v>
      </c>
      <c r="G177" s="178"/>
      <c r="H177" s="178">
        <f t="shared" si="447"/>
        <v>0</v>
      </c>
      <c r="I177" s="178"/>
      <c r="J177" s="178">
        <f t="shared" si="448"/>
        <v>0</v>
      </c>
      <c r="K1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7" s="178">
        <f t="shared" si="449"/>
        <v>0</v>
      </c>
      <c r="AC1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7" s="178">
        <f t="shared" si="450"/>
        <v>0</v>
      </c>
      <c r="AG1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7" s="178">
        <f t="shared" si="451"/>
        <v>0</v>
      </c>
      <c r="AK1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7" s="178">
        <f t="shared" si="452"/>
        <v>0</v>
      </c>
      <c r="AO177" s="178">
        <f t="shared" si="453"/>
        <v>0</v>
      </c>
    </row>
    <row r="178" spans="2:41" x14ac:dyDescent="0.25">
      <c r="B178" s="176" t="s">
        <v>297</v>
      </c>
      <c r="C178" s="177" t="s">
        <v>734</v>
      </c>
      <c r="D1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5200</v>
      </c>
      <c r="E1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78">
        <f t="shared" ref="F178:F185" si="454">D178+E178</f>
        <v>5200</v>
      </c>
      <c r="G178" s="178"/>
      <c r="H178" s="178">
        <f t="shared" ref="H178:H185" si="455">F178-G178</f>
        <v>5200</v>
      </c>
      <c r="I178" s="178"/>
      <c r="J178" s="178">
        <f t="shared" ref="J178:J185" si="456">F178-I178</f>
        <v>5200</v>
      </c>
      <c r="K1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7000</v>
      </c>
      <c r="P1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5200</v>
      </c>
      <c r="Z1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8" s="178">
        <f t="shared" ref="AB178:AB185" si="457">Y178+Z178+AA178</f>
        <v>5200</v>
      </c>
      <c r="AC1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8" s="178">
        <f t="shared" ref="AF178:AF185" si="458">AC178+AD178+AE178</f>
        <v>0</v>
      </c>
      <c r="AG1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8" s="178">
        <f t="shared" ref="AJ178:AJ185" si="459">AG178+AH178+AI178</f>
        <v>0</v>
      </c>
      <c r="AK1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8" s="178">
        <f t="shared" ref="AN178:AN185" si="460">AK178+AL178+AM178</f>
        <v>0</v>
      </c>
      <c r="AO178" s="178">
        <f t="shared" ref="AO178:AO185" si="461">AB178+AF178+AJ178+AN178</f>
        <v>5200</v>
      </c>
    </row>
    <row r="179" spans="2:41" x14ac:dyDescent="0.25">
      <c r="B179" s="176" t="s">
        <v>735</v>
      </c>
      <c r="C179" s="177" t="s">
        <v>734</v>
      </c>
      <c r="D1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74650</v>
      </c>
      <c r="E1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1800</v>
      </c>
      <c r="F179" s="178">
        <f t="shared" si="454"/>
        <v>76450</v>
      </c>
      <c r="G179" s="178"/>
      <c r="H179" s="178">
        <f t="shared" si="455"/>
        <v>76450</v>
      </c>
      <c r="I179" s="178"/>
      <c r="J179" s="178">
        <f t="shared" si="456"/>
        <v>76450</v>
      </c>
      <c r="K1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56600</v>
      </c>
      <c r="P1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58400</v>
      </c>
      <c r="Z1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18050</v>
      </c>
      <c r="AA1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9" s="178">
        <f t="shared" si="457"/>
        <v>76450</v>
      </c>
      <c r="AC1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9" s="178">
        <f t="shared" si="458"/>
        <v>0</v>
      </c>
      <c r="AG1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9" s="178">
        <f t="shared" si="459"/>
        <v>0</v>
      </c>
      <c r="AK1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9" s="178">
        <f t="shared" si="460"/>
        <v>0</v>
      </c>
      <c r="AO179" s="178">
        <f t="shared" si="461"/>
        <v>76450</v>
      </c>
    </row>
    <row r="180" spans="2:41" x14ac:dyDescent="0.25">
      <c r="B180" s="176" t="s">
        <v>736</v>
      </c>
      <c r="C180" s="177" t="s">
        <v>737</v>
      </c>
      <c r="D1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78">
        <f t="shared" si="454"/>
        <v>0</v>
      </c>
      <c r="G180" s="178"/>
      <c r="H180" s="178">
        <f t="shared" si="455"/>
        <v>0</v>
      </c>
      <c r="I180" s="178"/>
      <c r="J180" s="178">
        <f t="shared" si="456"/>
        <v>0</v>
      </c>
      <c r="K1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0" s="178">
        <f t="shared" si="457"/>
        <v>0</v>
      </c>
      <c r="AC1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0" s="178">
        <f t="shared" si="458"/>
        <v>0</v>
      </c>
      <c r="AG1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0" s="178">
        <f t="shared" si="459"/>
        <v>0</v>
      </c>
      <c r="AK1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0" s="178">
        <f t="shared" si="460"/>
        <v>0</v>
      </c>
      <c r="AO180" s="178">
        <f t="shared" si="461"/>
        <v>0</v>
      </c>
    </row>
    <row r="181" spans="2:41" x14ac:dyDescent="0.25">
      <c r="B181" s="176" t="s">
        <v>738</v>
      </c>
      <c r="C181" s="177" t="s">
        <v>739</v>
      </c>
      <c r="D1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78">
        <f t="shared" si="454"/>
        <v>0</v>
      </c>
      <c r="G181" s="178"/>
      <c r="H181" s="178">
        <f t="shared" si="455"/>
        <v>0</v>
      </c>
      <c r="I181" s="178"/>
      <c r="J181" s="178">
        <f t="shared" si="456"/>
        <v>0</v>
      </c>
      <c r="K1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1" s="178">
        <f t="shared" si="457"/>
        <v>0</v>
      </c>
      <c r="AC1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1" s="178">
        <f t="shared" si="458"/>
        <v>0</v>
      </c>
      <c r="AG1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1" s="178">
        <f t="shared" si="459"/>
        <v>0</v>
      </c>
      <c r="AK1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1" s="178">
        <f t="shared" si="460"/>
        <v>0</v>
      </c>
      <c r="AO181" s="178">
        <f t="shared" si="461"/>
        <v>0</v>
      </c>
    </row>
    <row r="182" spans="2:41" x14ac:dyDescent="0.25">
      <c r="B182" s="176" t="s">
        <v>298</v>
      </c>
      <c r="C182" s="177" t="s">
        <v>740</v>
      </c>
      <c r="D1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78">
        <f t="shared" si="454"/>
        <v>0</v>
      </c>
      <c r="G182" s="178"/>
      <c r="H182" s="178">
        <f t="shared" si="455"/>
        <v>0</v>
      </c>
      <c r="I182" s="178"/>
      <c r="J182" s="178">
        <f t="shared" si="456"/>
        <v>0</v>
      </c>
      <c r="K1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2" s="178">
        <f t="shared" si="457"/>
        <v>0</v>
      </c>
      <c r="AC1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2" s="178">
        <f t="shared" si="458"/>
        <v>0</v>
      </c>
      <c r="AG1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2" s="178">
        <f t="shared" si="459"/>
        <v>0</v>
      </c>
      <c r="AK1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2" s="178">
        <f t="shared" si="460"/>
        <v>0</v>
      </c>
      <c r="AO182" s="178">
        <f t="shared" si="461"/>
        <v>0</v>
      </c>
    </row>
    <row r="183" spans="2:41" x14ac:dyDescent="0.25">
      <c r="B183" s="176" t="s">
        <v>741</v>
      </c>
      <c r="C183" s="177" t="s">
        <v>740</v>
      </c>
      <c r="D18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78">
        <f t="shared" si="454"/>
        <v>0</v>
      </c>
      <c r="G183" s="178"/>
      <c r="H183" s="178">
        <f t="shared" si="455"/>
        <v>0</v>
      </c>
      <c r="I183" s="178"/>
      <c r="J183" s="178">
        <f t="shared" si="456"/>
        <v>0</v>
      </c>
      <c r="K1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3" s="178">
        <f t="shared" si="457"/>
        <v>0</v>
      </c>
      <c r="AC1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3" s="178">
        <f t="shared" si="458"/>
        <v>0</v>
      </c>
      <c r="AG1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3" s="178">
        <f t="shared" si="459"/>
        <v>0</v>
      </c>
      <c r="AK1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3" s="178">
        <f t="shared" si="460"/>
        <v>0</v>
      </c>
      <c r="AO183" s="178">
        <f t="shared" si="461"/>
        <v>0</v>
      </c>
    </row>
    <row r="184" spans="2:41" x14ac:dyDescent="0.25">
      <c r="B184" s="176" t="s">
        <v>742</v>
      </c>
      <c r="C184" s="177" t="s">
        <v>743</v>
      </c>
      <c r="D1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78">
        <f t="shared" si="454"/>
        <v>0</v>
      </c>
      <c r="G184" s="178"/>
      <c r="H184" s="178">
        <f t="shared" si="455"/>
        <v>0</v>
      </c>
      <c r="I184" s="178"/>
      <c r="J184" s="178">
        <f t="shared" si="456"/>
        <v>0</v>
      </c>
      <c r="K1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4" s="178">
        <f t="shared" si="457"/>
        <v>0</v>
      </c>
      <c r="AC1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4" s="178">
        <f t="shared" si="458"/>
        <v>0</v>
      </c>
      <c r="AG1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4" s="178">
        <f t="shared" si="459"/>
        <v>0</v>
      </c>
      <c r="AK1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4" s="178">
        <f t="shared" si="460"/>
        <v>0</v>
      </c>
      <c r="AO184" s="178">
        <f t="shared" si="461"/>
        <v>0</v>
      </c>
    </row>
    <row r="185" spans="2:41" x14ac:dyDescent="0.25">
      <c r="B185" s="176" t="s">
        <v>744</v>
      </c>
      <c r="C185" s="177" t="s">
        <v>745</v>
      </c>
      <c r="D18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78">
        <f t="shared" si="454"/>
        <v>0</v>
      </c>
      <c r="G185" s="178"/>
      <c r="H185" s="178">
        <f t="shared" si="455"/>
        <v>0</v>
      </c>
      <c r="I185" s="178"/>
      <c r="J185" s="178">
        <f t="shared" si="456"/>
        <v>0</v>
      </c>
      <c r="K1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5" s="178">
        <f t="shared" si="457"/>
        <v>0</v>
      </c>
      <c r="AC1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5" s="178">
        <f t="shared" si="458"/>
        <v>0</v>
      </c>
      <c r="AG1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5" s="178">
        <f t="shared" si="459"/>
        <v>0</v>
      </c>
      <c r="AK1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5" s="178">
        <f t="shared" si="460"/>
        <v>0</v>
      </c>
      <c r="AO185" s="178">
        <f t="shared" si="461"/>
        <v>0</v>
      </c>
    </row>
    <row r="186" spans="2:41" x14ac:dyDescent="0.25">
      <c r="B186" s="176" t="s">
        <v>299</v>
      </c>
      <c r="C186" s="177" t="s">
        <v>746</v>
      </c>
      <c r="D1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1400</v>
      </c>
      <c r="E1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78">
        <f t="shared" ref="F186:F189" si="462">D186+E186</f>
        <v>1400</v>
      </c>
      <c r="G186" s="178"/>
      <c r="H186" s="178">
        <f t="shared" ref="H186:H189" si="463">F186-G186</f>
        <v>1400</v>
      </c>
      <c r="I186" s="178"/>
      <c r="J186" s="178">
        <f t="shared" ref="J186:J189" si="464">F186-I186</f>
        <v>1400</v>
      </c>
      <c r="K1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4300</v>
      </c>
      <c r="P1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1400</v>
      </c>
      <c r="AA1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6" s="178">
        <f t="shared" ref="AB186:AB189" si="465">Y186+Z186+AA186</f>
        <v>1400</v>
      </c>
      <c r="AC1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6" s="178">
        <f t="shared" ref="AF186:AF189" si="466">AC186+AD186+AE186</f>
        <v>0</v>
      </c>
      <c r="AG1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6" s="178">
        <f t="shared" ref="AJ186:AJ189" si="467">AG186+AH186+AI186</f>
        <v>0</v>
      </c>
      <c r="AK1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6" s="178">
        <f t="shared" ref="AN186:AN189" si="468">AK186+AL186+AM186</f>
        <v>0</v>
      </c>
      <c r="AO186" s="178">
        <f t="shared" ref="AO186:AO189" si="469">AB186+AF186+AJ186+AN186</f>
        <v>1400</v>
      </c>
    </row>
    <row r="187" spans="2:41" x14ac:dyDescent="0.25">
      <c r="B187" s="176" t="s">
        <v>747</v>
      </c>
      <c r="C187" s="177" t="s">
        <v>748</v>
      </c>
      <c r="D1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3287316.3</v>
      </c>
      <c r="E1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326600</v>
      </c>
      <c r="F187" s="178">
        <f t="shared" si="462"/>
        <v>3613916.3</v>
      </c>
      <c r="G187" s="178"/>
      <c r="H187" s="178">
        <f t="shared" si="463"/>
        <v>3613916.3</v>
      </c>
      <c r="I187" s="178"/>
      <c r="J187" s="178">
        <f t="shared" si="464"/>
        <v>3613916.3</v>
      </c>
      <c r="K1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3599700</v>
      </c>
      <c r="P1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3604000</v>
      </c>
      <c r="Z1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9916.2999999999993</v>
      </c>
      <c r="AA1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7" s="178">
        <f t="shared" si="465"/>
        <v>3613916.3</v>
      </c>
      <c r="AC1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7" s="178">
        <f t="shared" si="466"/>
        <v>0</v>
      </c>
      <c r="AG1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7" s="178">
        <f t="shared" si="467"/>
        <v>0</v>
      </c>
      <c r="AK1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7" s="178">
        <f t="shared" si="468"/>
        <v>0</v>
      </c>
      <c r="AO187" s="178">
        <f t="shared" si="469"/>
        <v>3613916.3</v>
      </c>
    </row>
    <row r="188" spans="2:41" x14ac:dyDescent="0.25">
      <c r="B188" s="176" t="s">
        <v>749</v>
      </c>
      <c r="C188" s="177" t="s">
        <v>750</v>
      </c>
      <c r="D1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78">
        <f t="shared" si="462"/>
        <v>0</v>
      </c>
      <c r="G188" s="178"/>
      <c r="H188" s="178">
        <f t="shared" si="463"/>
        <v>0</v>
      </c>
      <c r="I188" s="178"/>
      <c r="J188" s="178">
        <f t="shared" si="464"/>
        <v>0</v>
      </c>
      <c r="K1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8" s="178">
        <f t="shared" si="465"/>
        <v>0</v>
      </c>
      <c r="AC1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8" s="178">
        <f t="shared" si="466"/>
        <v>0</v>
      </c>
      <c r="AG1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8" s="178">
        <f t="shared" si="467"/>
        <v>0</v>
      </c>
      <c r="AK1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8" s="178">
        <f t="shared" si="468"/>
        <v>0</v>
      </c>
      <c r="AO188" s="178">
        <f t="shared" si="469"/>
        <v>0</v>
      </c>
    </row>
    <row r="189" spans="2:41" x14ac:dyDescent="0.25">
      <c r="B189" s="176" t="s">
        <v>751</v>
      </c>
      <c r="C189" s="177" t="s">
        <v>752</v>
      </c>
      <c r="D18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78">
        <f t="shared" si="462"/>
        <v>0</v>
      </c>
      <c r="G189" s="178"/>
      <c r="H189" s="178">
        <f t="shared" si="463"/>
        <v>0</v>
      </c>
      <c r="I189" s="178"/>
      <c r="J189" s="178">
        <f t="shared" si="464"/>
        <v>0</v>
      </c>
      <c r="K18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9" s="178">
        <f t="shared" si="465"/>
        <v>0</v>
      </c>
      <c r="AC18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9" s="178">
        <f t="shared" si="466"/>
        <v>0</v>
      </c>
      <c r="AG18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9" s="178">
        <f t="shared" si="467"/>
        <v>0</v>
      </c>
      <c r="AK18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9" s="178">
        <f t="shared" si="468"/>
        <v>0</v>
      </c>
      <c r="AO189" s="178">
        <f t="shared" si="469"/>
        <v>0</v>
      </c>
    </row>
    <row r="190" spans="2:41" x14ac:dyDescent="0.25">
      <c r="B190" s="185" t="s">
        <v>300</v>
      </c>
      <c r="C190" s="186" t="s">
        <v>180</v>
      </c>
      <c r="D190" s="187">
        <f>D191+D199</f>
        <v>1029500</v>
      </c>
      <c r="E190" s="187">
        <f>E191+E199</f>
        <v>1685250</v>
      </c>
      <c r="F190" s="187">
        <f t="shared" si="289"/>
        <v>2714750</v>
      </c>
      <c r="G190" s="187">
        <f>G191+G199</f>
        <v>0</v>
      </c>
      <c r="H190" s="187">
        <f t="shared" si="2"/>
        <v>2714750</v>
      </c>
      <c r="I190" s="187">
        <f>I191+I199</f>
        <v>0</v>
      </c>
      <c r="J190" s="187">
        <f t="shared" si="3"/>
        <v>2714750</v>
      </c>
      <c r="K190" s="187">
        <f t="shared" ref="K190:AA190" ca="1" si="470">K191+K199</f>
        <v>0</v>
      </c>
      <c r="L190" s="187">
        <f t="shared" ca="1" si="470"/>
        <v>0</v>
      </c>
      <c r="M190" s="187">
        <f t="shared" ca="1" si="470"/>
        <v>0</v>
      </c>
      <c r="N190" s="187">
        <f t="shared" ca="1" si="470"/>
        <v>0</v>
      </c>
      <c r="O190" s="187">
        <f t="shared" ca="1" si="470"/>
        <v>2714750</v>
      </c>
      <c r="P190" s="187">
        <f t="shared" ca="1" si="470"/>
        <v>0</v>
      </c>
      <c r="Q190" s="187">
        <f t="shared" ca="1" si="470"/>
        <v>0</v>
      </c>
      <c r="R190" s="187">
        <f t="shared" ca="1" si="470"/>
        <v>0</v>
      </c>
      <c r="S190" s="187">
        <f t="shared" ca="1" si="470"/>
        <v>0</v>
      </c>
      <c r="T190" s="187">
        <f t="shared" ca="1" si="470"/>
        <v>0</v>
      </c>
      <c r="U190" s="187">
        <f t="shared" ca="1" si="470"/>
        <v>0</v>
      </c>
      <c r="V190" s="187">
        <f t="shared" ca="1" si="470"/>
        <v>0</v>
      </c>
      <c r="W190" s="187">
        <f t="shared" ca="1" si="470"/>
        <v>0</v>
      </c>
      <c r="X190" s="187">
        <f t="shared" ca="1" si="470"/>
        <v>0</v>
      </c>
      <c r="Y190" s="187">
        <f t="shared" si="470"/>
        <v>2714750</v>
      </c>
      <c r="Z190" s="187">
        <f t="shared" si="470"/>
        <v>0</v>
      </c>
      <c r="AA190" s="187">
        <f t="shared" si="470"/>
        <v>0</v>
      </c>
      <c r="AB190" s="187">
        <f t="shared" si="5"/>
        <v>2714750</v>
      </c>
      <c r="AC190" s="187">
        <f t="shared" ref="AC190:AE190" si="471">AC191+AC199</f>
        <v>0</v>
      </c>
      <c r="AD190" s="187">
        <f t="shared" si="471"/>
        <v>0</v>
      </c>
      <c r="AE190" s="187">
        <f t="shared" si="471"/>
        <v>0</v>
      </c>
      <c r="AF190" s="187">
        <f t="shared" si="6"/>
        <v>0</v>
      </c>
      <c r="AG190" s="187">
        <f t="shared" ref="AG190:AI190" si="472">AG191+AG199</f>
        <v>0</v>
      </c>
      <c r="AH190" s="187">
        <f t="shared" si="472"/>
        <v>0</v>
      </c>
      <c r="AI190" s="187">
        <f t="shared" si="472"/>
        <v>0</v>
      </c>
      <c r="AJ190" s="187">
        <f t="shared" si="7"/>
        <v>0</v>
      </c>
      <c r="AK190" s="187">
        <f t="shared" ref="AK190:AM190" si="473">AK191+AK199</f>
        <v>0</v>
      </c>
      <c r="AL190" s="187">
        <f t="shared" si="473"/>
        <v>0</v>
      </c>
      <c r="AM190" s="187">
        <f t="shared" si="473"/>
        <v>0</v>
      </c>
      <c r="AN190" s="187">
        <f t="shared" si="8"/>
        <v>0</v>
      </c>
      <c r="AO190" s="187">
        <f t="shared" si="9"/>
        <v>2714750</v>
      </c>
    </row>
    <row r="191" spans="2:41" x14ac:dyDescent="0.25">
      <c r="B191" s="185" t="s">
        <v>301</v>
      </c>
      <c r="C191" s="186" t="s">
        <v>181</v>
      </c>
      <c r="D191" s="187">
        <f>SUM(D192:D198)</f>
        <v>230000</v>
      </c>
      <c r="E191" s="187">
        <f>SUM(E192:E198)</f>
        <v>0</v>
      </c>
      <c r="F191" s="187">
        <f>D191+E191</f>
        <v>230000</v>
      </c>
      <c r="G191" s="187">
        <f>SUM(G192:G198)</f>
        <v>0</v>
      </c>
      <c r="H191" s="187">
        <f>F191-G191</f>
        <v>230000</v>
      </c>
      <c r="I191" s="187">
        <f>SUM(I192:I198)</f>
        <v>0</v>
      </c>
      <c r="J191" s="187">
        <f>F191-I191</f>
        <v>230000</v>
      </c>
      <c r="K191" s="187">
        <f t="shared" ref="K191:AA191" ca="1" si="474">SUM(K192:K198)</f>
        <v>0</v>
      </c>
      <c r="L191" s="187">
        <f t="shared" ca="1" si="474"/>
        <v>0</v>
      </c>
      <c r="M191" s="187">
        <f t="shared" ca="1" si="474"/>
        <v>0</v>
      </c>
      <c r="N191" s="187">
        <f t="shared" ca="1" si="474"/>
        <v>0</v>
      </c>
      <c r="O191" s="187">
        <f t="shared" ca="1" si="474"/>
        <v>230000</v>
      </c>
      <c r="P191" s="187">
        <f t="shared" ref="P191:Q191" ca="1" si="475">SUM(P192:P198)</f>
        <v>0</v>
      </c>
      <c r="Q191" s="187">
        <f t="shared" ca="1" si="475"/>
        <v>0</v>
      </c>
      <c r="R191" s="187">
        <f t="shared" ca="1" si="474"/>
        <v>0</v>
      </c>
      <c r="S191" s="187">
        <f t="shared" ca="1" si="474"/>
        <v>0</v>
      </c>
      <c r="T191" s="187">
        <f t="shared" ca="1" si="474"/>
        <v>0</v>
      </c>
      <c r="U191" s="187">
        <f t="shared" ca="1" si="474"/>
        <v>0</v>
      </c>
      <c r="V191" s="187">
        <f t="shared" ref="V191" ca="1" si="476">SUM(V192:V198)</f>
        <v>0</v>
      </c>
      <c r="W191" s="187">
        <f t="shared" ca="1" si="474"/>
        <v>0</v>
      </c>
      <c r="X191" s="187">
        <f t="shared" ca="1" si="474"/>
        <v>0</v>
      </c>
      <c r="Y191" s="187">
        <f t="shared" si="474"/>
        <v>230000</v>
      </c>
      <c r="Z191" s="187">
        <f t="shared" si="474"/>
        <v>0</v>
      </c>
      <c r="AA191" s="187">
        <f t="shared" si="474"/>
        <v>0</v>
      </c>
      <c r="AB191" s="187">
        <f>Y191+Z191+AA191</f>
        <v>230000</v>
      </c>
      <c r="AC191" s="187">
        <f>SUM(AC192:AC198)</f>
        <v>0</v>
      </c>
      <c r="AD191" s="187">
        <f>SUM(AD192:AD198)</f>
        <v>0</v>
      </c>
      <c r="AE191" s="187">
        <f>SUM(AE192:AE198)</f>
        <v>0</v>
      </c>
      <c r="AF191" s="187">
        <f>AC191+AD191+AE191</f>
        <v>0</v>
      </c>
      <c r="AG191" s="187">
        <f>SUM(AG192:AG198)</f>
        <v>0</v>
      </c>
      <c r="AH191" s="187">
        <f>SUM(AH192:AH198)</f>
        <v>0</v>
      </c>
      <c r="AI191" s="187">
        <f>SUM(AI192:AI198)</f>
        <v>0</v>
      </c>
      <c r="AJ191" s="187">
        <f>AG191+AH191+AI191</f>
        <v>0</v>
      </c>
      <c r="AK191" s="187">
        <f>SUM(AK192:AK198)</f>
        <v>0</v>
      </c>
      <c r="AL191" s="187">
        <f>SUM(AL192:AL198)</f>
        <v>0</v>
      </c>
      <c r="AM191" s="187">
        <f>SUM(AM192:AM198)</f>
        <v>0</v>
      </c>
      <c r="AN191" s="187">
        <f>AK191+AL191+AM191</f>
        <v>0</v>
      </c>
      <c r="AO191" s="187">
        <f>AB191+AF191+AJ191+AN191</f>
        <v>230000</v>
      </c>
    </row>
    <row r="192" spans="2:41" x14ac:dyDescent="0.25">
      <c r="B192" s="176" t="s">
        <v>307</v>
      </c>
      <c r="C192" s="177" t="s">
        <v>187</v>
      </c>
      <c r="D1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78">
        <f t="shared" ref="F192:F194" si="477">D192+E192</f>
        <v>0</v>
      </c>
      <c r="G192" s="178"/>
      <c r="H192" s="178">
        <f>F192-G192</f>
        <v>0</v>
      </c>
      <c r="I192" s="178"/>
      <c r="J192" s="178">
        <f>F192-I192</f>
        <v>0</v>
      </c>
      <c r="K1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2" s="178">
        <f>Y192+Z192+AA192</f>
        <v>0</v>
      </c>
      <c r="AC1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2" s="178">
        <f>AC192+AD192+AE192</f>
        <v>0</v>
      </c>
      <c r="AG1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2" s="178">
        <f>AG192+AH192+AI192</f>
        <v>0</v>
      </c>
      <c r="AK1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2" s="178">
        <f>AK192+AL192+AM192</f>
        <v>0</v>
      </c>
      <c r="AO192" s="178">
        <f>AB192+AF192+AJ192+AN192</f>
        <v>0</v>
      </c>
    </row>
    <row r="193" spans="2:41" x14ac:dyDescent="0.25">
      <c r="B193" s="176" t="s">
        <v>753</v>
      </c>
      <c r="C193" s="177" t="s">
        <v>754</v>
      </c>
      <c r="D1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80000</v>
      </c>
      <c r="E1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78">
        <f t="shared" ref="F193" si="478">D193+E193</f>
        <v>80000</v>
      </c>
      <c r="G193" s="178"/>
      <c r="H193" s="178">
        <f t="shared" ref="H193" si="479">F193-G193</f>
        <v>80000</v>
      </c>
      <c r="I193" s="178"/>
      <c r="J193" s="178">
        <f t="shared" ref="J193" si="480">F193-I193</f>
        <v>80000</v>
      </c>
      <c r="K1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80000</v>
      </c>
      <c r="P1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80000</v>
      </c>
      <c r="Z1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3" s="178">
        <f t="shared" ref="AB193" si="481">Y193+Z193+AA193</f>
        <v>80000</v>
      </c>
      <c r="AC1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3" s="178">
        <f t="shared" ref="AF193" si="482">AC193+AD193+AE193</f>
        <v>0</v>
      </c>
      <c r="AG1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3" s="178">
        <f t="shared" ref="AJ193" si="483">AG193+AH193+AI193</f>
        <v>0</v>
      </c>
      <c r="AK1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3" s="178">
        <f t="shared" ref="AN193" si="484">AK193+AL193+AM193</f>
        <v>0</v>
      </c>
      <c r="AO193" s="178">
        <f t="shared" ref="AO193" si="485">AB193+AF193+AJ193+AN193</f>
        <v>80000</v>
      </c>
    </row>
    <row r="194" spans="2:41" x14ac:dyDescent="0.25">
      <c r="B194" s="176" t="s">
        <v>755</v>
      </c>
      <c r="C194" s="177" t="s">
        <v>756</v>
      </c>
      <c r="D1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78">
        <f t="shared" si="477"/>
        <v>0</v>
      </c>
      <c r="G194" s="178"/>
      <c r="H194" s="178">
        <f>F194-G194</f>
        <v>0</v>
      </c>
      <c r="I194" s="178"/>
      <c r="J194" s="178">
        <f>F194-I194</f>
        <v>0</v>
      </c>
      <c r="K1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4" s="178">
        <f>Y194+Z194+AA194</f>
        <v>0</v>
      </c>
      <c r="AC1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4" s="178">
        <f>AC194+AD194+AE194</f>
        <v>0</v>
      </c>
      <c r="AG1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4" s="178">
        <f>AG194+AH194+AI194</f>
        <v>0</v>
      </c>
      <c r="AK1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4" s="178">
        <f>AK194+AL194+AM194</f>
        <v>0</v>
      </c>
      <c r="AO194" s="178">
        <f>AB194+AF194+AJ194+AN194</f>
        <v>0</v>
      </c>
    </row>
    <row r="195" spans="2:41" x14ac:dyDescent="0.25">
      <c r="B195" s="176" t="s">
        <v>757</v>
      </c>
      <c r="C195" s="177" t="s">
        <v>758</v>
      </c>
      <c r="D1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78">
        <f>D195+E195</f>
        <v>0</v>
      </c>
      <c r="G195" s="178"/>
      <c r="H195" s="178">
        <f t="shared" ref="H195:H196" si="486">F195-G195</f>
        <v>0</v>
      </c>
      <c r="I195" s="178"/>
      <c r="J195" s="178">
        <f t="shared" ref="J195:J196" si="487">F195-I195</f>
        <v>0</v>
      </c>
      <c r="K1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5" s="178">
        <f t="shared" ref="AB195:AB196" si="488">Y195+Z195+AA195</f>
        <v>0</v>
      </c>
      <c r="AC1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5" s="178">
        <f t="shared" ref="AF195:AF196" si="489">AC195+AD195+AE195</f>
        <v>0</v>
      </c>
      <c r="AG1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5" s="178">
        <f t="shared" ref="AJ195:AJ196" si="490">AG195+AH195+AI195</f>
        <v>0</v>
      </c>
      <c r="AK1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5" s="178">
        <f t="shared" ref="AN195:AN196" si="491">AK195+AL195+AM195</f>
        <v>0</v>
      </c>
      <c r="AO195" s="178">
        <f t="shared" ref="AO195:AO196" si="492">AB195+AF195+AJ195+AN195</f>
        <v>0</v>
      </c>
    </row>
    <row r="196" spans="2:41" x14ac:dyDescent="0.25">
      <c r="B196" s="176" t="s">
        <v>759</v>
      </c>
      <c r="C196" s="177" t="s">
        <v>760</v>
      </c>
      <c r="D19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150000</v>
      </c>
      <c r="E19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78">
        <f t="shared" ref="F196" si="493">D196+E196</f>
        <v>150000</v>
      </c>
      <c r="G196" s="178"/>
      <c r="H196" s="178">
        <f t="shared" si="486"/>
        <v>150000</v>
      </c>
      <c r="I196" s="178"/>
      <c r="J196" s="178">
        <f t="shared" si="487"/>
        <v>150000</v>
      </c>
      <c r="K1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150000</v>
      </c>
      <c r="P1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150000</v>
      </c>
      <c r="Z1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6" s="178">
        <f t="shared" si="488"/>
        <v>150000</v>
      </c>
      <c r="AC1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6" s="178">
        <f t="shared" si="489"/>
        <v>0</v>
      </c>
      <c r="AG1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6" s="178">
        <f t="shared" si="490"/>
        <v>0</v>
      </c>
      <c r="AK1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6" s="178">
        <f t="shared" si="491"/>
        <v>0</v>
      </c>
      <c r="AO196" s="178">
        <f t="shared" si="492"/>
        <v>150000</v>
      </c>
    </row>
    <row r="197" spans="2:41" x14ac:dyDescent="0.25">
      <c r="B197" s="176" t="s">
        <v>761</v>
      </c>
      <c r="C197" s="177" t="s">
        <v>762</v>
      </c>
      <c r="D19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78">
        <f t="shared" ref="F197" si="494">D197+E197</f>
        <v>0</v>
      </c>
      <c r="G197" s="178"/>
      <c r="H197" s="178">
        <f>F197-G197</f>
        <v>0</v>
      </c>
      <c r="I197" s="178"/>
      <c r="J197" s="178">
        <f>F197-I197</f>
        <v>0</v>
      </c>
      <c r="K1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7" s="178">
        <f>Y197+Z197+AA197</f>
        <v>0</v>
      </c>
      <c r="AC1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7" s="178">
        <f>AC197+AD197+AE197</f>
        <v>0</v>
      </c>
      <c r="AG1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7" s="178">
        <f>AG197+AH197+AI197</f>
        <v>0</v>
      </c>
      <c r="AK1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7" s="178">
        <f>AK197+AL197+AM197</f>
        <v>0</v>
      </c>
      <c r="AO197" s="178">
        <f>AB197+AF197+AJ197+AN197</f>
        <v>0</v>
      </c>
    </row>
    <row r="198" spans="2:41" x14ac:dyDescent="0.25">
      <c r="B198" s="176" t="s">
        <v>763</v>
      </c>
      <c r="C198" s="177" t="s">
        <v>764</v>
      </c>
      <c r="D19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78">
        <f>D198+E198</f>
        <v>0</v>
      </c>
      <c r="G198" s="178"/>
      <c r="H198" s="178">
        <f t="shared" ref="H198" si="495">F198-G198</f>
        <v>0</v>
      </c>
      <c r="I198" s="178"/>
      <c r="J198" s="178">
        <f t="shared" ref="J198" si="496">F198-I198</f>
        <v>0</v>
      </c>
      <c r="K1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8" s="178">
        <f t="shared" ref="AB198" si="497">Y198+Z198+AA198</f>
        <v>0</v>
      </c>
      <c r="AC1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8" s="178">
        <f t="shared" ref="AF198" si="498">AC198+AD198+AE198</f>
        <v>0</v>
      </c>
      <c r="AG1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8" s="178">
        <f t="shared" ref="AJ198" si="499">AG198+AH198+AI198</f>
        <v>0</v>
      </c>
      <c r="AK1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8" s="178">
        <f t="shared" ref="AN198" si="500">AK198+AL198+AM198</f>
        <v>0</v>
      </c>
      <c r="AO198" s="178">
        <f t="shared" ref="AO198" si="501">AB198+AF198+AJ198+AN198</f>
        <v>0</v>
      </c>
    </row>
    <row r="199" spans="2:41" x14ac:dyDescent="0.25">
      <c r="B199" s="185" t="s">
        <v>302</v>
      </c>
      <c r="C199" s="186" t="s">
        <v>182</v>
      </c>
      <c r="D199" s="187">
        <f>SUM(D200:D206)</f>
        <v>799500</v>
      </c>
      <c r="E199" s="187">
        <f>SUM(E200:E206)</f>
        <v>1685250</v>
      </c>
      <c r="F199" s="187">
        <f>D199+E199</f>
        <v>2484750</v>
      </c>
      <c r="G199" s="187">
        <f t="shared" ref="G199:I199" si="502">SUM(G200:G206)</f>
        <v>0</v>
      </c>
      <c r="H199" s="187">
        <f>F199-G199</f>
        <v>2484750</v>
      </c>
      <c r="I199" s="187">
        <f t="shared" si="502"/>
        <v>0</v>
      </c>
      <c r="J199" s="187">
        <f>F199-I199</f>
        <v>2484750</v>
      </c>
      <c r="K199" s="187">
        <f t="shared" ref="K199:AM199" ca="1" si="503">SUM(K200:K206)</f>
        <v>0</v>
      </c>
      <c r="L199" s="187">
        <f t="shared" ca="1" si="503"/>
        <v>0</v>
      </c>
      <c r="M199" s="187">
        <f t="shared" ca="1" si="503"/>
        <v>0</v>
      </c>
      <c r="N199" s="187">
        <f t="shared" ca="1" si="503"/>
        <v>0</v>
      </c>
      <c r="O199" s="187">
        <f t="shared" ca="1" si="503"/>
        <v>2484750</v>
      </c>
      <c r="P199" s="187">
        <f t="shared" ref="P199:Q199" ca="1" si="504">SUM(P200:P206)</f>
        <v>0</v>
      </c>
      <c r="Q199" s="187">
        <f t="shared" ca="1" si="504"/>
        <v>0</v>
      </c>
      <c r="R199" s="187">
        <f t="shared" ca="1" si="503"/>
        <v>0</v>
      </c>
      <c r="S199" s="187">
        <f t="shared" ca="1" si="503"/>
        <v>0</v>
      </c>
      <c r="T199" s="187">
        <f t="shared" ca="1" si="503"/>
        <v>0</v>
      </c>
      <c r="U199" s="187">
        <f t="shared" ca="1" si="503"/>
        <v>0</v>
      </c>
      <c r="V199" s="187">
        <f t="shared" ref="V199" ca="1" si="505">SUM(V200:V206)</f>
        <v>0</v>
      </c>
      <c r="W199" s="187">
        <f t="shared" ca="1" si="503"/>
        <v>0</v>
      </c>
      <c r="X199" s="187">
        <f t="shared" ca="1" si="503"/>
        <v>0</v>
      </c>
      <c r="Y199" s="187">
        <f t="shared" si="503"/>
        <v>2484750</v>
      </c>
      <c r="Z199" s="187">
        <f t="shared" si="503"/>
        <v>0</v>
      </c>
      <c r="AA199" s="187">
        <f t="shared" si="503"/>
        <v>0</v>
      </c>
      <c r="AB199" s="187">
        <f>Y199+Z199+AA199</f>
        <v>2484750</v>
      </c>
      <c r="AC199" s="187">
        <f t="shared" si="503"/>
        <v>0</v>
      </c>
      <c r="AD199" s="187">
        <f t="shared" si="503"/>
        <v>0</v>
      </c>
      <c r="AE199" s="187">
        <f t="shared" si="503"/>
        <v>0</v>
      </c>
      <c r="AF199" s="187">
        <f>AC199+AD199+AE199</f>
        <v>0</v>
      </c>
      <c r="AG199" s="187">
        <f t="shared" si="503"/>
        <v>0</v>
      </c>
      <c r="AH199" s="187">
        <f t="shared" si="503"/>
        <v>0</v>
      </c>
      <c r="AI199" s="187">
        <f t="shared" si="503"/>
        <v>0</v>
      </c>
      <c r="AJ199" s="187">
        <f>AG199+AH199+AI199</f>
        <v>0</v>
      </c>
      <c r="AK199" s="187">
        <f t="shared" si="503"/>
        <v>0</v>
      </c>
      <c r="AL199" s="187">
        <f t="shared" si="503"/>
        <v>0</v>
      </c>
      <c r="AM199" s="187">
        <f t="shared" si="503"/>
        <v>0</v>
      </c>
      <c r="AN199" s="187">
        <f>AK199+AL199+AM199</f>
        <v>0</v>
      </c>
      <c r="AO199" s="187">
        <f>AB199+AF199+AJ199+AN199</f>
        <v>2484750</v>
      </c>
    </row>
    <row r="200" spans="2:41" x14ac:dyDescent="0.25">
      <c r="B200" s="176" t="s">
        <v>308</v>
      </c>
      <c r="C200" s="177" t="s">
        <v>188</v>
      </c>
      <c r="D20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1650000</v>
      </c>
      <c r="F200" s="178">
        <f>D200+E200</f>
        <v>1650000</v>
      </c>
      <c r="G200" s="178"/>
      <c r="H200" s="178">
        <f t="shared" ref="H200:H206" si="506">F200-G200</f>
        <v>1650000</v>
      </c>
      <c r="I200" s="178"/>
      <c r="J200" s="178">
        <f t="shared" ref="J200:J206" si="507">F200-I200</f>
        <v>1650000</v>
      </c>
      <c r="K2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1650000</v>
      </c>
      <c r="P2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1650000</v>
      </c>
      <c r="Z2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0" s="178">
        <f t="shared" ref="AB200:AB206" si="508">Y200+Z200+AA200</f>
        <v>1650000</v>
      </c>
      <c r="AC2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0" s="178">
        <f t="shared" ref="AF200:AF206" si="509">AC200+AD200+AE200</f>
        <v>0</v>
      </c>
      <c r="AG2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0" s="178">
        <f t="shared" ref="AJ200:AJ206" si="510">AG200+AH200+AI200</f>
        <v>0</v>
      </c>
      <c r="AK2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0" s="178">
        <f t="shared" ref="AN200:AN206" si="511">AK200+AL200+AM200</f>
        <v>0</v>
      </c>
      <c r="AO200" s="178">
        <f t="shared" ref="AO200:AO206" si="512">AB200+AF200+AJ200+AN200</f>
        <v>1650000</v>
      </c>
    </row>
    <row r="201" spans="2:41" x14ac:dyDescent="0.25">
      <c r="B201" s="176" t="s">
        <v>765</v>
      </c>
      <c r="C201" s="177" t="s">
        <v>766</v>
      </c>
      <c r="D2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199500</v>
      </c>
      <c r="E2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35250</v>
      </c>
      <c r="F201" s="178">
        <f>D201+E201</f>
        <v>234750</v>
      </c>
      <c r="G201" s="178"/>
      <c r="H201" s="178">
        <f t="shared" si="506"/>
        <v>234750</v>
      </c>
      <c r="I201" s="178"/>
      <c r="J201" s="178">
        <f t="shared" si="507"/>
        <v>234750</v>
      </c>
      <c r="K2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234750</v>
      </c>
      <c r="P2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234750</v>
      </c>
      <c r="Z2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1" s="178">
        <f t="shared" si="508"/>
        <v>234750</v>
      </c>
      <c r="AC2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1" s="178">
        <f t="shared" si="509"/>
        <v>0</v>
      </c>
      <c r="AG2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1" s="178">
        <f t="shared" si="510"/>
        <v>0</v>
      </c>
      <c r="AK2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1" s="178">
        <f t="shared" si="511"/>
        <v>0</v>
      </c>
      <c r="AO201" s="178">
        <f t="shared" si="512"/>
        <v>234750</v>
      </c>
    </row>
    <row r="202" spans="2:41" x14ac:dyDescent="0.25">
      <c r="B202" s="176" t="s">
        <v>767</v>
      </c>
      <c r="C202" s="177" t="s">
        <v>766</v>
      </c>
      <c r="D2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300000</v>
      </c>
      <c r="E2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78">
        <f t="shared" ref="F202:F204" si="513">D202+E202</f>
        <v>300000</v>
      </c>
      <c r="G202" s="178"/>
      <c r="H202" s="178">
        <f t="shared" ref="H202:H204" si="514">F202-G202</f>
        <v>300000</v>
      </c>
      <c r="I202" s="178"/>
      <c r="J202" s="178">
        <f t="shared" ref="J202:J204" si="515">F202-I202</f>
        <v>300000</v>
      </c>
      <c r="K2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300000</v>
      </c>
      <c r="P2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300000</v>
      </c>
      <c r="Z2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2" s="178">
        <f t="shared" ref="AB202:AB204" si="516">Y202+Z202+AA202</f>
        <v>300000</v>
      </c>
      <c r="AC2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2" s="178">
        <f t="shared" ref="AF202:AF204" si="517">AC202+AD202+AE202</f>
        <v>0</v>
      </c>
      <c r="AG2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2" s="178">
        <f t="shared" ref="AJ202:AJ204" si="518">AG202+AH202+AI202</f>
        <v>0</v>
      </c>
      <c r="AK2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2" s="178">
        <f t="shared" ref="AN202:AN204" si="519">AK202+AL202+AM202</f>
        <v>0</v>
      </c>
      <c r="AO202" s="178">
        <f t="shared" ref="AO202:AO204" si="520">AB202+AF202+AJ202+AN202</f>
        <v>300000</v>
      </c>
    </row>
    <row r="203" spans="2:41" x14ac:dyDescent="0.25">
      <c r="B203" s="176" t="s">
        <v>768</v>
      </c>
      <c r="C203" s="177" t="s">
        <v>769</v>
      </c>
      <c r="D2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78">
        <f t="shared" si="513"/>
        <v>0</v>
      </c>
      <c r="G203" s="178"/>
      <c r="H203" s="178">
        <f t="shared" si="514"/>
        <v>0</v>
      </c>
      <c r="I203" s="178"/>
      <c r="J203" s="178">
        <f t="shared" si="515"/>
        <v>0</v>
      </c>
      <c r="K2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3" s="178">
        <f t="shared" si="516"/>
        <v>0</v>
      </c>
      <c r="AC2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3" s="178">
        <f t="shared" si="517"/>
        <v>0</v>
      </c>
      <c r="AG2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3" s="178">
        <f t="shared" si="518"/>
        <v>0</v>
      </c>
      <c r="AK2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3" s="178">
        <f t="shared" si="519"/>
        <v>0</v>
      </c>
      <c r="AO203" s="178">
        <f t="shared" si="520"/>
        <v>0</v>
      </c>
    </row>
    <row r="204" spans="2:41" x14ac:dyDescent="0.25">
      <c r="B204" s="176" t="s">
        <v>309</v>
      </c>
      <c r="C204" s="177" t="s">
        <v>770</v>
      </c>
      <c r="D2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78">
        <f t="shared" si="513"/>
        <v>0</v>
      </c>
      <c r="G204" s="178"/>
      <c r="H204" s="178">
        <f t="shared" si="514"/>
        <v>0</v>
      </c>
      <c r="I204" s="178"/>
      <c r="J204" s="178">
        <f t="shared" si="515"/>
        <v>0</v>
      </c>
      <c r="K2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4" s="178">
        <f t="shared" si="516"/>
        <v>0</v>
      </c>
      <c r="AC2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4" s="178">
        <f t="shared" si="517"/>
        <v>0</v>
      </c>
      <c r="AG2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4" s="178">
        <f t="shared" si="518"/>
        <v>0</v>
      </c>
      <c r="AK2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4" s="178">
        <f t="shared" si="519"/>
        <v>0</v>
      </c>
      <c r="AO204" s="178">
        <f t="shared" si="520"/>
        <v>0</v>
      </c>
    </row>
    <row r="205" spans="2:41" x14ac:dyDescent="0.25">
      <c r="B205" s="176" t="s">
        <v>771</v>
      </c>
      <c r="C205" s="177" t="s">
        <v>770</v>
      </c>
      <c r="D2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300000</v>
      </c>
      <c r="E2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78">
        <f t="shared" ref="F205" si="521">D205+E205</f>
        <v>300000</v>
      </c>
      <c r="G205" s="178"/>
      <c r="H205" s="178">
        <f t="shared" ref="H205" si="522">F205-G205</f>
        <v>300000</v>
      </c>
      <c r="I205" s="178"/>
      <c r="J205" s="178">
        <f t="shared" ref="J205" si="523">F205-I205</f>
        <v>300000</v>
      </c>
      <c r="K2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300000</v>
      </c>
      <c r="P2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300000</v>
      </c>
      <c r="Z2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5" s="178">
        <f t="shared" ref="AB205" si="524">Y205+Z205+AA205</f>
        <v>300000</v>
      </c>
      <c r="AC2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5" s="178">
        <f t="shared" ref="AF205" si="525">AC205+AD205+AE205</f>
        <v>0</v>
      </c>
      <c r="AG2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5" s="178">
        <f t="shared" ref="AJ205" si="526">AG205+AH205+AI205</f>
        <v>0</v>
      </c>
      <c r="AK2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5" s="178">
        <f t="shared" ref="AN205" si="527">AK205+AL205+AM205</f>
        <v>0</v>
      </c>
      <c r="AO205" s="178">
        <f t="shared" ref="AO205" si="528">AB205+AF205+AJ205+AN205</f>
        <v>300000</v>
      </c>
    </row>
    <row r="206" spans="2:41" x14ac:dyDescent="0.25">
      <c r="B206" s="176" t="s">
        <v>772</v>
      </c>
      <c r="C206" s="177" t="s">
        <v>773</v>
      </c>
      <c r="D20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78">
        <f>D206+E206</f>
        <v>0</v>
      </c>
      <c r="G206" s="178"/>
      <c r="H206" s="178">
        <f t="shared" si="506"/>
        <v>0</v>
      </c>
      <c r="I206" s="178"/>
      <c r="J206" s="178">
        <f t="shared" si="507"/>
        <v>0</v>
      </c>
      <c r="K2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6" s="178">
        <f t="shared" si="508"/>
        <v>0</v>
      </c>
      <c r="AC2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6" s="178">
        <f t="shared" si="509"/>
        <v>0</v>
      </c>
      <c r="AG2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6" s="178">
        <f t="shared" si="510"/>
        <v>0</v>
      </c>
      <c r="AK2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6" s="178">
        <f t="shared" si="511"/>
        <v>0</v>
      </c>
      <c r="AO206" s="178">
        <f t="shared" si="512"/>
        <v>0</v>
      </c>
    </row>
    <row r="207" spans="2:41" x14ac:dyDescent="0.25">
      <c r="B207" s="185" t="s">
        <v>303</v>
      </c>
      <c r="C207" s="186" t="s">
        <v>183</v>
      </c>
      <c r="D207" s="187">
        <f>SUM(D208:D213)</f>
        <v>0</v>
      </c>
      <c r="E207" s="187">
        <f>SUM(E208:E213)</f>
        <v>0</v>
      </c>
      <c r="F207" s="187">
        <f t="shared" si="289"/>
        <v>0</v>
      </c>
      <c r="G207" s="187">
        <f>SUM(G208:G213)</f>
        <v>0</v>
      </c>
      <c r="H207" s="187">
        <f t="shared" si="2"/>
        <v>0</v>
      </c>
      <c r="I207" s="187">
        <f>SUM(I208:I213)</f>
        <v>0</v>
      </c>
      <c r="J207" s="187">
        <f t="shared" si="3"/>
        <v>0</v>
      </c>
      <c r="K207" s="187">
        <f t="shared" ref="K207:AA207" ca="1" si="529">SUM(K208:K213)</f>
        <v>0</v>
      </c>
      <c r="L207" s="187">
        <f t="shared" ca="1" si="529"/>
        <v>0</v>
      </c>
      <c r="M207" s="187">
        <f t="shared" ca="1" si="529"/>
        <v>0</v>
      </c>
      <c r="N207" s="187">
        <f t="shared" ca="1" si="529"/>
        <v>0</v>
      </c>
      <c r="O207" s="187">
        <f t="shared" ca="1" si="529"/>
        <v>0</v>
      </c>
      <c r="P207" s="187">
        <f t="shared" ref="P207:Q207" ca="1" si="530">SUM(P208:P213)</f>
        <v>0</v>
      </c>
      <c r="Q207" s="187">
        <f t="shared" ca="1" si="530"/>
        <v>0</v>
      </c>
      <c r="R207" s="187">
        <f t="shared" ca="1" si="529"/>
        <v>0</v>
      </c>
      <c r="S207" s="187">
        <f t="shared" ca="1" si="529"/>
        <v>0</v>
      </c>
      <c r="T207" s="187">
        <f t="shared" ca="1" si="529"/>
        <v>0</v>
      </c>
      <c r="U207" s="187">
        <f t="shared" ca="1" si="529"/>
        <v>0</v>
      </c>
      <c r="V207" s="187">
        <f t="shared" ref="V207" ca="1" si="531">SUM(V208:V213)</f>
        <v>0</v>
      </c>
      <c r="W207" s="187">
        <f t="shared" ca="1" si="529"/>
        <v>0</v>
      </c>
      <c r="X207" s="187">
        <f t="shared" ca="1" si="529"/>
        <v>0</v>
      </c>
      <c r="Y207" s="187">
        <f t="shared" si="529"/>
        <v>0</v>
      </c>
      <c r="Z207" s="187">
        <f t="shared" si="529"/>
        <v>0</v>
      </c>
      <c r="AA207" s="187">
        <f t="shared" si="529"/>
        <v>0</v>
      </c>
      <c r="AB207" s="187">
        <f t="shared" si="5"/>
        <v>0</v>
      </c>
      <c r="AC207" s="187">
        <f>SUM(AC208:AC213)</f>
        <v>0</v>
      </c>
      <c r="AD207" s="187">
        <f>SUM(AD208:AD213)</f>
        <v>0</v>
      </c>
      <c r="AE207" s="187">
        <f>SUM(AE208:AE213)</f>
        <v>0</v>
      </c>
      <c r="AF207" s="187">
        <f t="shared" si="6"/>
        <v>0</v>
      </c>
      <c r="AG207" s="187">
        <f>SUM(AG208:AG213)</f>
        <v>0</v>
      </c>
      <c r="AH207" s="187">
        <f>SUM(AH208:AH213)</f>
        <v>0</v>
      </c>
      <c r="AI207" s="187">
        <f>SUM(AI208:AI213)</f>
        <v>0</v>
      </c>
      <c r="AJ207" s="187">
        <f t="shared" si="7"/>
        <v>0</v>
      </c>
      <c r="AK207" s="187">
        <f>SUM(AK208:AK213)</f>
        <v>0</v>
      </c>
      <c r="AL207" s="187">
        <f>SUM(AL208:AL213)</f>
        <v>0</v>
      </c>
      <c r="AM207" s="187">
        <f>SUM(AM208:AM213)</f>
        <v>0</v>
      </c>
      <c r="AN207" s="187">
        <f t="shared" si="8"/>
        <v>0</v>
      </c>
      <c r="AO207" s="187">
        <f t="shared" si="9"/>
        <v>0</v>
      </c>
    </row>
    <row r="208" spans="2:41" x14ac:dyDescent="0.25">
      <c r="B208" s="176" t="s">
        <v>304</v>
      </c>
      <c r="C208" s="177" t="s">
        <v>184</v>
      </c>
      <c r="D2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78">
        <f t="shared" si="289"/>
        <v>0</v>
      </c>
      <c r="G208" s="178"/>
      <c r="H208" s="178">
        <f t="shared" ref="H208:H211" si="532">F208-G208</f>
        <v>0</v>
      </c>
      <c r="I208" s="178"/>
      <c r="J208" s="178">
        <f t="shared" ref="J208:J211" si="533">F208-I208</f>
        <v>0</v>
      </c>
      <c r="K2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8" s="178">
        <f t="shared" ref="AB208:AB211" si="534">Y208+Z208+AA208</f>
        <v>0</v>
      </c>
      <c r="AC2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8" s="178">
        <f t="shared" ref="AF208:AF211" si="535">AC208+AD208+AE208</f>
        <v>0</v>
      </c>
      <c r="AG2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8" s="178">
        <f t="shared" ref="AJ208:AJ211" si="536">AG208+AH208+AI208</f>
        <v>0</v>
      </c>
      <c r="AK2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8" s="178">
        <f t="shared" ref="AN208:AN211" si="537">AK208+AL208+AM208</f>
        <v>0</v>
      </c>
      <c r="AO208" s="178">
        <f t="shared" ref="AO208:AO211" si="538">AB208+AF208+AJ208+AN208</f>
        <v>0</v>
      </c>
    </row>
    <row r="209" spans="2:41" x14ac:dyDescent="0.25">
      <c r="B209" s="176" t="s">
        <v>774</v>
      </c>
      <c r="C209" s="177" t="s">
        <v>775</v>
      </c>
      <c r="D20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78">
        <f t="shared" ref="F209" si="539">D209+E209</f>
        <v>0</v>
      </c>
      <c r="G209" s="178"/>
      <c r="H209" s="178">
        <f t="shared" si="532"/>
        <v>0</v>
      </c>
      <c r="I209" s="178"/>
      <c r="J209" s="178">
        <f t="shared" si="533"/>
        <v>0</v>
      </c>
      <c r="K2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9" s="178">
        <f t="shared" si="534"/>
        <v>0</v>
      </c>
      <c r="AC2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9" s="178">
        <f t="shared" si="535"/>
        <v>0</v>
      </c>
      <c r="AG2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9" s="178">
        <f t="shared" si="536"/>
        <v>0</v>
      </c>
      <c r="AK2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9" s="178">
        <f t="shared" si="537"/>
        <v>0</v>
      </c>
      <c r="AO209" s="178">
        <f t="shared" si="538"/>
        <v>0</v>
      </c>
    </row>
    <row r="210" spans="2:41" x14ac:dyDescent="0.25">
      <c r="B210" s="176" t="s">
        <v>776</v>
      </c>
      <c r="C210" s="177" t="s">
        <v>777</v>
      </c>
      <c r="D2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78">
        <f t="shared" si="289"/>
        <v>0</v>
      </c>
      <c r="G210" s="178"/>
      <c r="H210" s="178">
        <f t="shared" ref="H210" si="540">F210-G210</f>
        <v>0</v>
      </c>
      <c r="I210" s="178"/>
      <c r="J210" s="178">
        <f t="shared" ref="J210" si="541">F210-I210</f>
        <v>0</v>
      </c>
      <c r="K2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0" s="178">
        <f t="shared" ref="AB210" si="542">Y210+Z210+AA210</f>
        <v>0</v>
      </c>
      <c r="AC2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0" s="178">
        <f t="shared" ref="AF210" si="543">AC210+AD210+AE210</f>
        <v>0</v>
      </c>
      <c r="AG2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0" s="178">
        <f t="shared" ref="AJ210" si="544">AG210+AH210+AI210</f>
        <v>0</v>
      </c>
      <c r="AK2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0" s="178">
        <f t="shared" ref="AN210" si="545">AK210+AL210+AM210</f>
        <v>0</v>
      </c>
      <c r="AO210" s="178">
        <f t="shared" ref="AO210" si="546">AB210+AF210+AJ210+AN210</f>
        <v>0</v>
      </c>
    </row>
    <row r="211" spans="2:41" x14ac:dyDescent="0.25">
      <c r="B211" s="176" t="s">
        <v>778</v>
      </c>
      <c r="C211" s="177" t="s">
        <v>779</v>
      </c>
      <c r="D2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78">
        <f t="shared" ref="F211" si="547">D211+E211</f>
        <v>0</v>
      </c>
      <c r="G211" s="178"/>
      <c r="H211" s="178">
        <f t="shared" si="532"/>
        <v>0</v>
      </c>
      <c r="I211" s="178"/>
      <c r="J211" s="178">
        <f t="shared" si="533"/>
        <v>0</v>
      </c>
      <c r="K2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1" s="178">
        <f t="shared" si="534"/>
        <v>0</v>
      </c>
      <c r="AC2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1" s="178">
        <f t="shared" si="535"/>
        <v>0</v>
      </c>
      <c r="AG2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1" s="178">
        <f t="shared" si="536"/>
        <v>0</v>
      </c>
      <c r="AK2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1" s="178">
        <f t="shared" si="537"/>
        <v>0</v>
      </c>
      <c r="AO211" s="178">
        <f t="shared" si="538"/>
        <v>0</v>
      </c>
    </row>
    <row r="212" spans="2:41" x14ac:dyDescent="0.25">
      <c r="B212" s="176" t="s">
        <v>780</v>
      </c>
      <c r="C212" s="177" t="s">
        <v>781</v>
      </c>
      <c r="D21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78">
        <f t="shared" ref="F212" si="548">D212+E212</f>
        <v>0</v>
      </c>
      <c r="G212" s="178"/>
      <c r="H212" s="178">
        <f t="shared" si="2"/>
        <v>0</v>
      </c>
      <c r="I212" s="178"/>
      <c r="J212" s="178">
        <f t="shared" si="3"/>
        <v>0</v>
      </c>
      <c r="K2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2" s="178">
        <f t="shared" si="5"/>
        <v>0</v>
      </c>
      <c r="AC2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2" s="178">
        <f t="shared" si="6"/>
        <v>0</v>
      </c>
      <c r="AG2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2" s="178">
        <f t="shared" si="7"/>
        <v>0</v>
      </c>
      <c r="AK2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2" s="178">
        <f t="shared" si="8"/>
        <v>0</v>
      </c>
      <c r="AO212" s="178">
        <f t="shared" si="9"/>
        <v>0</v>
      </c>
    </row>
    <row r="213" spans="2:41" x14ac:dyDescent="0.25">
      <c r="B213" s="176" t="s">
        <v>782</v>
      </c>
      <c r="C213" s="177" t="s">
        <v>783</v>
      </c>
      <c r="D2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78">
        <f t="shared" si="289"/>
        <v>0</v>
      </c>
      <c r="G213" s="178"/>
      <c r="H213" s="178">
        <f t="shared" ref="H213" si="549">F213-G213</f>
        <v>0</v>
      </c>
      <c r="I213" s="178"/>
      <c r="J213" s="178">
        <f t="shared" ref="J213" si="550">F213-I213</f>
        <v>0</v>
      </c>
      <c r="K2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3" s="178">
        <f t="shared" ref="AB213" si="551">Y213+Z213+AA213</f>
        <v>0</v>
      </c>
      <c r="AC2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3" s="178">
        <f t="shared" ref="AF213" si="552">AC213+AD213+AE213</f>
        <v>0</v>
      </c>
      <c r="AG2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3" s="178">
        <f t="shared" ref="AJ213" si="553">AG213+AH213+AI213</f>
        <v>0</v>
      </c>
      <c r="AK2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3" s="178">
        <f t="shared" ref="AN213" si="554">AK213+AL213+AM213</f>
        <v>0</v>
      </c>
      <c r="AO213" s="178">
        <f t="shared" ref="AO213" si="555">AB213+AF213+AJ213+AN213</f>
        <v>0</v>
      </c>
    </row>
    <row r="214" spans="2:41" x14ac:dyDescent="0.25">
      <c r="B214" s="185" t="s">
        <v>305</v>
      </c>
      <c r="C214" s="186" t="s">
        <v>185</v>
      </c>
      <c r="D214" s="187">
        <f>SUM(D215:D221)</f>
        <v>64000</v>
      </c>
      <c r="E214" s="187">
        <f>SUM(E215:E221)</f>
        <v>5000</v>
      </c>
      <c r="F214" s="187">
        <f t="shared" si="289"/>
        <v>69000</v>
      </c>
      <c r="G214" s="187">
        <f>SUM(G215:G221)</f>
        <v>0</v>
      </c>
      <c r="H214" s="187">
        <f t="shared" si="2"/>
        <v>69000</v>
      </c>
      <c r="I214" s="187">
        <f>SUM(I215:I221)</f>
        <v>0</v>
      </c>
      <c r="J214" s="187">
        <f t="shared" si="3"/>
        <v>69000</v>
      </c>
      <c r="K214" s="187">
        <f t="shared" ref="K214:AA214" ca="1" si="556">SUM(K215:K221)</f>
        <v>0</v>
      </c>
      <c r="L214" s="187">
        <f t="shared" ca="1" si="556"/>
        <v>0</v>
      </c>
      <c r="M214" s="187">
        <f t="shared" ca="1" si="556"/>
        <v>0</v>
      </c>
      <c r="N214" s="187">
        <f t="shared" ca="1" si="556"/>
        <v>0</v>
      </c>
      <c r="O214" s="187">
        <f t="shared" ca="1" si="556"/>
        <v>65000</v>
      </c>
      <c r="P214" s="187">
        <f t="shared" ref="P214:Q214" ca="1" si="557">SUM(P215:P221)</f>
        <v>0</v>
      </c>
      <c r="Q214" s="187">
        <f t="shared" ca="1" si="557"/>
        <v>0</v>
      </c>
      <c r="R214" s="187">
        <f t="shared" ca="1" si="556"/>
        <v>0</v>
      </c>
      <c r="S214" s="187">
        <f t="shared" ca="1" si="556"/>
        <v>0</v>
      </c>
      <c r="T214" s="187">
        <f t="shared" ca="1" si="556"/>
        <v>0</v>
      </c>
      <c r="U214" s="187">
        <f t="shared" ca="1" si="556"/>
        <v>0</v>
      </c>
      <c r="V214" s="187">
        <f t="shared" ref="V214" ca="1" si="558">SUM(V215:V221)</f>
        <v>0</v>
      </c>
      <c r="W214" s="187">
        <f t="shared" ca="1" si="556"/>
        <v>0</v>
      </c>
      <c r="X214" s="187">
        <f t="shared" ca="1" si="556"/>
        <v>0</v>
      </c>
      <c r="Y214" s="187">
        <f t="shared" si="556"/>
        <v>65000</v>
      </c>
      <c r="Z214" s="187">
        <f t="shared" si="556"/>
        <v>4000</v>
      </c>
      <c r="AA214" s="187">
        <f t="shared" si="556"/>
        <v>0</v>
      </c>
      <c r="AB214" s="187">
        <f t="shared" si="5"/>
        <v>69000</v>
      </c>
      <c r="AC214" s="187">
        <f>SUM(AC215:AC221)</f>
        <v>0</v>
      </c>
      <c r="AD214" s="187">
        <f>SUM(AD215:AD221)</f>
        <v>0</v>
      </c>
      <c r="AE214" s="187">
        <f>SUM(AE215:AE221)</f>
        <v>0</v>
      </c>
      <c r="AF214" s="187">
        <f t="shared" si="6"/>
        <v>0</v>
      </c>
      <c r="AG214" s="187">
        <f>SUM(AG215:AG221)</f>
        <v>0</v>
      </c>
      <c r="AH214" s="187">
        <f>SUM(AH215:AH221)</f>
        <v>0</v>
      </c>
      <c r="AI214" s="187">
        <f>SUM(AI215:AI221)</f>
        <v>0</v>
      </c>
      <c r="AJ214" s="187">
        <f t="shared" si="7"/>
        <v>0</v>
      </c>
      <c r="AK214" s="187">
        <f>SUM(AK215:AK221)</f>
        <v>0</v>
      </c>
      <c r="AL214" s="187">
        <f>SUM(AL215:AL221)</f>
        <v>0</v>
      </c>
      <c r="AM214" s="187">
        <f>SUM(AM215:AM221)</f>
        <v>0</v>
      </c>
      <c r="AN214" s="187">
        <f t="shared" si="8"/>
        <v>0</v>
      </c>
      <c r="AO214" s="187">
        <f t="shared" si="9"/>
        <v>69000</v>
      </c>
    </row>
    <row r="215" spans="2:41" x14ac:dyDescent="0.25">
      <c r="B215" s="176" t="s">
        <v>306</v>
      </c>
      <c r="C215" s="177" t="s">
        <v>186</v>
      </c>
      <c r="D2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78">
        <f t="shared" ref="F215:F217" si="559">D215+E215</f>
        <v>0</v>
      </c>
      <c r="G215" s="178"/>
      <c r="H215" s="178">
        <f t="shared" si="2"/>
        <v>0</v>
      </c>
      <c r="I215" s="178"/>
      <c r="J215" s="178">
        <f t="shared" si="3"/>
        <v>0</v>
      </c>
      <c r="K2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5" s="178">
        <f t="shared" si="5"/>
        <v>0</v>
      </c>
      <c r="AC2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5" s="178">
        <f t="shared" si="6"/>
        <v>0</v>
      </c>
      <c r="AG2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5" s="178">
        <f t="shared" si="7"/>
        <v>0</v>
      </c>
      <c r="AK2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5" s="178">
        <f t="shared" si="8"/>
        <v>0</v>
      </c>
      <c r="AO215" s="178">
        <f t="shared" si="9"/>
        <v>0</v>
      </c>
    </row>
    <row r="216" spans="2:41" x14ac:dyDescent="0.25">
      <c r="B216" s="176" t="s">
        <v>784</v>
      </c>
      <c r="C216" s="177" t="s">
        <v>785</v>
      </c>
      <c r="D2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64000</v>
      </c>
      <c r="E2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F216" s="178">
        <f t="shared" si="559"/>
        <v>69000</v>
      </c>
      <c r="G216" s="178"/>
      <c r="H216" s="178">
        <f t="shared" si="2"/>
        <v>69000</v>
      </c>
      <c r="I216" s="178"/>
      <c r="J216" s="178">
        <f t="shared" si="3"/>
        <v>69000</v>
      </c>
      <c r="K2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65000</v>
      </c>
      <c r="P2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65000</v>
      </c>
      <c r="Z2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4000</v>
      </c>
      <c r="AA2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6" s="178">
        <f t="shared" si="5"/>
        <v>69000</v>
      </c>
      <c r="AC2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6" s="178">
        <f t="shared" si="6"/>
        <v>0</v>
      </c>
      <c r="AG2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6" s="178">
        <f t="shared" si="7"/>
        <v>0</v>
      </c>
      <c r="AK2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6" s="178">
        <f t="shared" si="8"/>
        <v>0</v>
      </c>
      <c r="AO216" s="178">
        <f t="shared" si="9"/>
        <v>69000</v>
      </c>
    </row>
    <row r="217" spans="2:41" x14ac:dyDescent="0.25">
      <c r="B217" s="176" t="s">
        <v>786</v>
      </c>
      <c r="C217" s="177" t="s">
        <v>787</v>
      </c>
      <c r="D2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78">
        <f t="shared" si="559"/>
        <v>0</v>
      </c>
      <c r="G217" s="178"/>
      <c r="H217" s="178">
        <f t="shared" ref="H217" si="560">F217-G217</f>
        <v>0</v>
      </c>
      <c r="I217" s="178"/>
      <c r="J217" s="178">
        <f t="shared" ref="J217" si="561">F217-I217</f>
        <v>0</v>
      </c>
      <c r="K2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7" s="178">
        <f t="shared" ref="AB217" si="562">Y217+Z217+AA217</f>
        <v>0</v>
      </c>
      <c r="AC2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7" s="178">
        <f t="shared" ref="AF217" si="563">AC217+AD217+AE217</f>
        <v>0</v>
      </c>
      <c r="AG2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7" s="178">
        <f t="shared" ref="AJ217" si="564">AG217+AH217+AI217</f>
        <v>0</v>
      </c>
      <c r="AK2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7" s="178">
        <f t="shared" ref="AN217" si="565">AK217+AL217+AM217</f>
        <v>0</v>
      </c>
      <c r="AO217" s="178">
        <f t="shared" ref="AO217" si="566">AB217+AF217+AJ217+AN217</f>
        <v>0</v>
      </c>
    </row>
    <row r="218" spans="2:41" x14ac:dyDescent="0.25">
      <c r="B218" s="176" t="s">
        <v>788</v>
      </c>
      <c r="C218" s="177" t="s">
        <v>789</v>
      </c>
      <c r="D2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78">
        <f t="shared" si="289"/>
        <v>0</v>
      </c>
      <c r="G218" s="178"/>
      <c r="H218" s="178">
        <f t="shared" ref="H218:H219" si="567">F218-G218</f>
        <v>0</v>
      </c>
      <c r="I218" s="178"/>
      <c r="J218" s="178">
        <f t="shared" ref="J218:J219" si="568">F218-I218</f>
        <v>0</v>
      </c>
      <c r="K2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8" s="178">
        <f t="shared" ref="AB218:AB219" si="569">Y218+Z218+AA218</f>
        <v>0</v>
      </c>
      <c r="AC2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8" s="178">
        <f t="shared" ref="AF218:AF219" si="570">AC218+AD218+AE218</f>
        <v>0</v>
      </c>
      <c r="AG2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8" s="178">
        <f t="shared" ref="AJ218:AJ219" si="571">AG218+AH218+AI218</f>
        <v>0</v>
      </c>
      <c r="AK2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8" s="178">
        <f t="shared" ref="AN218:AN219" si="572">AK218+AL218+AM218</f>
        <v>0</v>
      </c>
      <c r="AO218" s="178">
        <f t="shared" ref="AO218:AO219" si="573">AB218+AF218+AJ218+AN218</f>
        <v>0</v>
      </c>
    </row>
    <row r="219" spans="2:41" x14ac:dyDescent="0.25">
      <c r="B219" s="176" t="s">
        <v>790</v>
      </c>
      <c r="C219" s="177" t="s">
        <v>791</v>
      </c>
      <c r="D2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78">
        <f t="shared" ref="F219" si="574">D219+E219</f>
        <v>0</v>
      </c>
      <c r="G219" s="178"/>
      <c r="H219" s="178">
        <f t="shared" si="567"/>
        <v>0</v>
      </c>
      <c r="I219" s="178"/>
      <c r="J219" s="178">
        <f t="shared" si="568"/>
        <v>0</v>
      </c>
      <c r="K2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9" s="178">
        <f t="shared" si="569"/>
        <v>0</v>
      </c>
      <c r="AC2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9" s="178">
        <f t="shared" si="570"/>
        <v>0</v>
      </c>
      <c r="AG2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9" s="178">
        <f t="shared" si="571"/>
        <v>0</v>
      </c>
      <c r="AK2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9" s="178">
        <f t="shared" si="572"/>
        <v>0</v>
      </c>
      <c r="AO219" s="178">
        <f t="shared" si="573"/>
        <v>0</v>
      </c>
    </row>
    <row r="220" spans="2:41" x14ac:dyDescent="0.25">
      <c r="B220" s="176" t="s">
        <v>792</v>
      </c>
      <c r="C220" s="177" t="s">
        <v>793</v>
      </c>
      <c r="D2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78">
        <f t="shared" ref="F220" si="575">D220+E220</f>
        <v>0</v>
      </c>
      <c r="G220" s="178"/>
      <c r="H220" s="178">
        <f t="shared" si="2"/>
        <v>0</v>
      </c>
      <c r="I220" s="178"/>
      <c r="J220" s="178">
        <f t="shared" si="3"/>
        <v>0</v>
      </c>
      <c r="K2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0" s="178">
        <f t="shared" si="5"/>
        <v>0</v>
      </c>
      <c r="AC2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0" s="178">
        <f t="shared" si="6"/>
        <v>0</v>
      </c>
      <c r="AG2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0" s="178">
        <f t="shared" si="7"/>
        <v>0</v>
      </c>
      <c r="AK2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0" s="178">
        <f t="shared" si="8"/>
        <v>0</v>
      </c>
      <c r="AO220" s="178">
        <f t="shared" si="9"/>
        <v>0</v>
      </c>
    </row>
    <row r="221" spans="2:41" x14ac:dyDescent="0.25">
      <c r="B221" s="176" t="s">
        <v>794</v>
      </c>
      <c r="C221" s="177" t="s">
        <v>795</v>
      </c>
      <c r="D2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78">
        <f t="shared" si="289"/>
        <v>0</v>
      </c>
      <c r="G221" s="178"/>
      <c r="H221" s="178">
        <f t="shared" ref="H221" si="576">F221-G221</f>
        <v>0</v>
      </c>
      <c r="I221" s="178"/>
      <c r="J221" s="178">
        <f t="shared" ref="J221" si="577">F221-I221</f>
        <v>0</v>
      </c>
      <c r="K2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1" s="178">
        <f t="shared" ref="AB221" si="578">Y221+Z221+AA221</f>
        <v>0</v>
      </c>
      <c r="AC2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1" s="178">
        <f t="shared" ref="AF221" si="579">AC221+AD221+AE221</f>
        <v>0</v>
      </c>
      <c r="AG2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1" s="178">
        <f t="shared" ref="AJ221" si="580">AG221+AH221+AI221</f>
        <v>0</v>
      </c>
      <c r="AK2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1" s="178">
        <f t="shared" ref="AN221" si="581">AK221+AL221+AM221</f>
        <v>0</v>
      </c>
      <c r="AO221" s="178">
        <f t="shared" ref="AO221" si="582">AB221+AF221+AJ221+AN221</f>
        <v>0</v>
      </c>
    </row>
    <row r="222" spans="2:41" x14ac:dyDescent="0.25">
      <c r="B222" s="173" t="s">
        <v>310</v>
      </c>
      <c r="C222" s="174" t="s">
        <v>189</v>
      </c>
      <c r="D222" s="175">
        <f>D223+D235+D243+D260+D267+D312</f>
        <v>4222829</v>
      </c>
      <c r="E222" s="175">
        <f>E223+E235+E243+E260+E267+E312</f>
        <v>3563668.4</v>
      </c>
      <c r="F222" s="175">
        <f t="shared" ref="F222:F382" si="583">D222+E222</f>
        <v>7786497.4000000004</v>
      </c>
      <c r="G222" s="175">
        <f>G223+G235+G243+G260+G267+G312</f>
        <v>0</v>
      </c>
      <c r="H222" s="175">
        <f t="shared" ref="H222:H498" si="584">F222-G222</f>
        <v>7786497.4000000004</v>
      </c>
      <c r="I222" s="175">
        <f>I223+I235+I243+I260+I267+I312</f>
        <v>0</v>
      </c>
      <c r="J222" s="175">
        <f t="shared" ref="J222:J498" si="585">F222-I222</f>
        <v>7786497.4000000004</v>
      </c>
      <c r="K222" s="175">
        <f t="shared" ref="K222:AA222" ca="1" si="586">K223+K235+K243+K260+K267+K312</f>
        <v>0</v>
      </c>
      <c r="L222" s="175">
        <f t="shared" ca="1" si="586"/>
        <v>0</v>
      </c>
      <c r="M222" s="175">
        <f t="shared" ca="1" si="586"/>
        <v>0</v>
      </c>
      <c r="N222" s="175">
        <f t="shared" ca="1" si="586"/>
        <v>0</v>
      </c>
      <c r="O222" s="175">
        <f t="shared" ca="1" si="586"/>
        <v>7063627.4000000004</v>
      </c>
      <c r="P222" s="175">
        <f t="shared" ca="1" si="586"/>
        <v>0</v>
      </c>
      <c r="Q222" s="175">
        <f t="shared" ca="1" si="586"/>
        <v>0</v>
      </c>
      <c r="R222" s="175">
        <f t="shared" ca="1" si="586"/>
        <v>0</v>
      </c>
      <c r="S222" s="175">
        <f t="shared" ca="1" si="586"/>
        <v>0</v>
      </c>
      <c r="T222" s="175">
        <f t="shared" ca="1" si="586"/>
        <v>0</v>
      </c>
      <c r="U222" s="175">
        <f t="shared" ca="1" si="586"/>
        <v>0</v>
      </c>
      <c r="V222" s="175">
        <f t="shared" ca="1" si="586"/>
        <v>0</v>
      </c>
      <c r="W222" s="175">
        <f t="shared" ca="1" si="586"/>
        <v>0</v>
      </c>
      <c r="X222" s="175">
        <f t="shared" ca="1" si="586"/>
        <v>0</v>
      </c>
      <c r="Y222" s="175">
        <f t="shared" si="586"/>
        <v>7529060.4000000004</v>
      </c>
      <c r="Z222" s="175">
        <f t="shared" si="586"/>
        <v>256637</v>
      </c>
      <c r="AA222" s="175">
        <f t="shared" si="586"/>
        <v>0</v>
      </c>
      <c r="AB222" s="175">
        <f t="shared" ref="AB222:AB498" si="587">Y222+Z222+AA222</f>
        <v>7785697.4000000004</v>
      </c>
      <c r="AC222" s="175">
        <f>AC223+AC235+AC243+AC260+AC267+AC312</f>
        <v>0</v>
      </c>
      <c r="AD222" s="175">
        <f>AD223+AD235+AD243+AD260+AD267+AD312</f>
        <v>0</v>
      </c>
      <c r="AE222" s="175">
        <f>AE223+AE235+AE243+AE260+AE267+AE312</f>
        <v>0</v>
      </c>
      <c r="AF222" s="175">
        <f t="shared" ref="AF222:AF498" si="588">AC222+AD222+AE222</f>
        <v>0</v>
      </c>
      <c r="AG222" s="175">
        <f>AG223+AG235+AG243+AG260+AG267+AG312</f>
        <v>0</v>
      </c>
      <c r="AH222" s="175">
        <f>AH223+AH235+AH243+AH260+AH267+AH312</f>
        <v>0</v>
      </c>
      <c r="AI222" s="175">
        <f>AI223+AI235+AI243+AI260+AI267+AI312</f>
        <v>600</v>
      </c>
      <c r="AJ222" s="175">
        <f t="shared" ref="AJ222:AJ498" si="589">AG222+AH222+AI222</f>
        <v>600</v>
      </c>
      <c r="AK222" s="175">
        <f>AK223+AK235+AK243+AK260+AK267+AK312</f>
        <v>0</v>
      </c>
      <c r="AL222" s="175">
        <f>AL223+AL235+AL243+AL260+AL267+AL312</f>
        <v>0</v>
      </c>
      <c r="AM222" s="175">
        <f>AM223+AM235+AM243+AM260+AM267+AM312</f>
        <v>0</v>
      </c>
      <c r="AN222" s="175">
        <f t="shared" ref="AN222:AN498" si="590">AK222+AL222+AM222</f>
        <v>0</v>
      </c>
      <c r="AO222" s="175">
        <f t="shared" ref="AO222:AO498" si="591">AB222+AF222+AJ222+AN222</f>
        <v>7786297.4000000004</v>
      </c>
    </row>
    <row r="223" spans="2:41" x14ac:dyDescent="0.25">
      <c r="B223" s="185" t="s">
        <v>311</v>
      </c>
      <c r="C223" s="186" t="s">
        <v>190</v>
      </c>
      <c r="D223" s="187">
        <f>SUM(D224:D234)</f>
        <v>674395</v>
      </c>
      <c r="E223" s="187">
        <f>SUM(E224:E234)</f>
        <v>1788188</v>
      </c>
      <c r="F223" s="187">
        <f t="shared" si="583"/>
        <v>2462583</v>
      </c>
      <c r="G223" s="187">
        <f>SUM(G224:G234)</f>
        <v>0</v>
      </c>
      <c r="H223" s="187">
        <f t="shared" si="584"/>
        <v>2462583</v>
      </c>
      <c r="I223" s="187">
        <f>SUM(I224:I234)</f>
        <v>0</v>
      </c>
      <c r="J223" s="187">
        <f t="shared" si="585"/>
        <v>2462583</v>
      </c>
      <c r="K223" s="187">
        <f t="shared" ref="K223:AA223" ca="1" si="592">SUM(K224:K234)</f>
        <v>0</v>
      </c>
      <c r="L223" s="187">
        <f t="shared" ca="1" si="592"/>
        <v>0</v>
      </c>
      <c r="M223" s="187">
        <f t="shared" ca="1" si="592"/>
        <v>0</v>
      </c>
      <c r="N223" s="187">
        <f t="shared" ca="1" si="592"/>
        <v>0</v>
      </c>
      <c r="O223" s="187">
        <f t="shared" ca="1" si="592"/>
        <v>2391283</v>
      </c>
      <c r="P223" s="187">
        <f t="shared" ca="1" si="592"/>
        <v>0</v>
      </c>
      <c r="Q223" s="187">
        <f t="shared" ca="1" si="592"/>
        <v>0</v>
      </c>
      <c r="R223" s="187">
        <f t="shared" ca="1" si="592"/>
        <v>0</v>
      </c>
      <c r="S223" s="187">
        <f t="shared" ca="1" si="592"/>
        <v>0</v>
      </c>
      <c r="T223" s="187">
        <f t="shared" ca="1" si="592"/>
        <v>0</v>
      </c>
      <c r="U223" s="187">
        <f t="shared" ca="1" si="592"/>
        <v>0</v>
      </c>
      <c r="V223" s="187">
        <f t="shared" ca="1" si="592"/>
        <v>0</v>
      </c>
      <c r="W223" s="187">
        <f t="shared" ca="1" si="592"/>
        <v>0</v>
      </c>
      <c r="X223" s="187">
        <f t="shared" ca="1" si="592"/>
        <v>0</v>
      </c>
      <c r="Y223" s="187">
        <f t="shared" si="592"/>
        <v>2391283</v>
      </c>
      <c r="Z223" s="187">
        <f t="shared" si="592"/>
        <v>71300</v>
      </c>
      <c r="AA223" s="187">
        <f t="shared" si="592"/>
        <v>0</v>
      </c>
      <c r="AB223" s="187">
        <f t="shared" si="587"/>
        <v>2462583</v>
      </c>
      <c r="AC223" s="187">
        <f>SUM(AC224:AC234)</f>
        <v>0</v>
      </c>
      <c r="AD223" s="187">
        <f>SUM(AD224:AD234)</f>
        <v>0</v>
      </c>
      <c r="AE223" s="187">
        <f>SUM(AE224:AE234)</f>
        <v>0</v>
      </c>
      <c r="AF223" s="187">
        <f t="shared" si="588"/>
        <v>0</v>
      </c>
      <c r="AG223" s="187">
        <f>SUM(AG224:AG234)</f>
        <v>0</v>
      </c>
      <c r="AH223" s="187">
        <f>SUM(AH224:AH234)</f>
        <v>0</v>
      </c>
      <c r="AI223" s="187">
        <f>SUM(AI224:AI234)</f>
        <v>0</v>
      </c>
      <c r="AJ223" s="187">
        <f t="shared" si="589"/>
        <v>0</v>
      </c>
      <c r="AK223" s="187">
        <f>SUM(AK224:AK234)</f>
        <v>0</v>
      </c>
      <c r="AL223" s="187">
        <f>SUM(AL224:AL234)</f>
        <v>0</v>
      </c>
      <c r="AM223" s="187">
        <f>SUM(AM224:AM234)</f>
        <v>0</v>
      </c>
      <c r="AN223" s="187">
        <f t="shared" si="590"/>
        <v>0</v>
      </c>
      <c r="AO223" s="187">
        <f t="shared" si="591"/>
        <v>2462583</v>
      </c>
    </row>
    <row r="224" spans="2:41" x14ac:dyDescent="0.25">
      <c r="B224" s="176" t="s">
        <v>312</v>
      </c>
      <c r="C224" s="177" t="s">
        <v>191</v>
      </c>
      <c r="D2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78">
        <f t="shared" si="583"/>
        <v>0</v>
      </c>
      <c r="G224" s="178"/>
      <c r="H224" s="178">
        <f t="shared" si="584"/>
        <v>0</v>
      </c>
      <c r="I224" s="178"/>
      <c r="J224" s="178">
        <f t="shared" si="585"/>
        <v>0</v>
      </c>
      <c r="K2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161530</v>
      </c>
      <c r="P2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4" s="178">
        <f t="shared" si="587"/>
        <v>0</v>
      </c>
      <c r="AC2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4" s="178">
        <f t="shared" si="588"/>
        <v>0</v>
      </c>
      <c r="AG2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4" s="178">
        <f t="shared" si="589"/>
        <v>0</v>
      </c>
      <c r="AK2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4" s="178">
        <f t="shared" si="590"/>
        <v>0</v>
      </c>
      <c r="AO224" s="178">
        <f t="shared" si="591"/>
        <v>0</v>
      </c>
    </row>
    <row r="225" spans="2:41" x14ac:dyDescent="0.25">
      <c r="B225" s="176" t="s">
        <v>796</v>
      </c>
      <c r="C225" s="177" t="s">
        <v>797</v>
      </c>
      <c r="D2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674395</v>
      </c>
      <c r="E2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1788188</v>
      </c>
      <c r="F225" s="178">
        <f t="shared" si="583"/>
        <v>2462583</v>
      </c>
      <c r="G225" s="178"/>
      <c r="H225" s="178">
        <f t="shared" si="584"/>
        <v>2462583</v>
      </c>
      <c r="I225" s="178"/>
      <c r="J225" s="178">
        <f t="shared" si="585"/>
        <v>2462583</v>
      </c>
      <c r="K2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2229753</v>
      </c>
      <c r="P2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2391283</v>
      </c>
      <c r="Z2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71300</v>
      </c>
      <c r="AA2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5" s="178">
        <f t="shared" si="587"/>
        <v>2462583</v>
      </c>
      <c r="AC2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5" s="178">
        <f t="shared" si="588"/>
        <v>0</v>
      </c>
      <c r="AG2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5" s="178">
        <f t="shared" si="589"/>
        <v>0</v>
      </c>
      <c r="AK2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5" s="178">
        <f t="shared" si="590"/>
        <v>0</v>
      </c>
      <c r="AO225" s="178">
        <f t="shared" si="591"/>
        <v>2462583</v>
      </c>
    </row>
    <row r="226" spans="2:41" x14ac:dyDescent="0.25">
      <c r="B226" s="176" t="s">
        <v>798</v>
      </c>
      <c r="C226" s="177" t="s">
        <v>799</v>
      </c>
      <c r="D2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78">
        <f t="shared" si="583"/>
        <v>0</v>
      </c>
      <c r="G226" s="178"/>
      <c r="H226" s="178">
        <f t="shared" si="584"/>
        <v>0</v>
      </c>
      <c r="I226" s="178"/>
      <c r="J226" s="178">
        <f t="shared" si="585"/>
        <v>0</v>
      </c>
      <c r="K2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6" s="178">
        <f t="shared" si="587"/>
        <v>0</v>
      </c>
      <c r="AC2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6" s="178">
        <f t="shared" si="588"/>
        <v>0</v>
      </c>
      <c r="AG2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6" s="178">
        <f t="shared" si="589"/>
        <v>0</v>
      </c>
      <c r="AK2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6" s="178">
        <f t="shared" si="590"/>
        <v>0</v>
      </c>
      <c r="AO226" s="178">
        <f t="shared" si="591"/>
        <v>0</v>
      </c>
    </row>
    <row r="227" spans="2:41" x14ac:dyDescent="0.25">
      <c r="B227" s="176" t="s">
        <v>800</v>
      </c>
      <c r="C227" s="177" t="s">
        <v>801</v>
      </c>
      <c r="D22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78">
        <f t="shared" ref="F227:F229" si="593">D227+E227</f>
        <v>0</v>
      </c>
      <c r="G227" s="178"/>
      <c r="H227" s="178">
        <f t="shared" ref="H227:H229" si="594">F227-G227</f>
        <v>0</v>
      </c>
      <c r="I227" s="178"/>
      <c r="J227" s="178">
        <f t="shared" ref="J227:J229" si="595">F227-I227</f>
        <v>0</v>
      </c>
      <c r="K2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7" s="178">
        <f t="shared" ref="AB227:AB229" si="596">Y227+Z227+AA227</f>
        <v>0</v>
      </c>
      <c r="AC2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7" s="178">
        <f t="shared" ref="AF227:AF229" si="597">AC227+AD227+AE227</f>
        <v>0</v>
      </c>
      <c r="AG2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7" s="178">
        <f t="shared" ref="AJ227:AJ229" si="598">AG227+AH227+AI227</f>
        <v>0</v>
      </c>
      <c r="AK2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7" s="178">
        <f t="shared" ref="AN227:AN229" si="599">AK227+AL227+AM227</f>
        <v>0</v>
      </c>
      <c r="AO227" s="178">
        <f t="shared" ref="AO227:AO229" si="600">AB227+AF227+AJ227+AN227</f>
        <v>0</v>
      </c>
    </row>
    <row r="228" spans="2:41" x14ac:dyDescent="0.25">
      <c r="B228" s="176" t="s">
        <v>802</v>
      </c>
      <c r="C228" s="177" t="s">
        <v>803</v>
      </c>
      <c r="D2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78">
        <f t="shared" si="593"/>
        <v>0</v>
      </c>
      <c r="G228" s="178"/>
      <c r="H228" s="178">
        <f t="shared" si="594"/>
        <v>0</v>
      </c>
      <c r="I228" s="178"/>
      <c r="J228" s="178">
        <f t="shared" si="595"/>
        <v>0</v>
      </c>
      <c r="K2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8" s="178">
        <f t="shared" si="596"/>
        <v>0</v>
      </c>
      <c r="AC2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8" s="178">
        <f t="shared" si="597"/>
        <v>0</v>
      </c>
      <c r="AG2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8" s="178">
        <f t="shared" si="598"/>
        <v>0</v>
      </c>
      <c r="AK2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8" s="178">
        <f t="shared" si="599"/>
        <v>0</v>
      </c>
      <c r="AO228" s="178">
        <f t="shared" si="600"/>
        <v>0</v>
      </c>
    </row>
    <row r="229" spans="2:41" x14ac:dyDescent="0.25">
      <c r="B229" s="176" t="s">
        <v>313</v>
      </c>
      <c r="C229" s="177" t="s">
        <v>804</v>
      </c>
      <c r="D2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78">
        <f t="shared" si="593"/>
        <v>0</v>
      </c>
      <c r="G229" s="178"/>
      <c r="H229" s="178">
        <f t="shared" si="594"/>
        <v>0</v>
      </c>
      <c r="I229" s="178"/>
      <c r="J229" s="178">
        <f t="shared" si="595"/>
        <v>0</v>
      </c>
      <c r="K2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9" s="178">
        <f t="shared" si="596"/>
        <v>0</v>
      </c>
      <c r="AC2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9" s="178">
        <f t="shared" si="597"/>
        <v>0</v>
      </c>
      <c r="AG2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9" s="178">
        <f t="shared" si="598"/>
        <v>0</v>
      </c>
      <c r="AK2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9" s="178">
        <f t="shared" si="599"/>
        <v>0</v>
      </c>
      <c r="AO229" s="178">
        <f t="shared" si="600"/>
        <v>0</v>
      </c>
    </row>
    <row r="230" spans="2:41" x14ac:dyDescent="0.25">
      <c r="B230" s="176" t="s">
        <v>805</v>
      </c>
      <c r="C230" s="177" t="s">
        <v>806</v>
      </c>
      <c r="D2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78">
        <f>D230+E230</f>
        <v>0</v>
      </c>
      <c r="G230" s="178"/>
      <c r="H230" s="178">
        <f>F230-G230</f>
        <v>0</v>
      </c>
      <c r="I230" s="178"/>
      <c r="J230" s="178">
        <f>F230-I230</f>
        <v>0</v>
      </c>
      <c r="K2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0" s="178">
        <f>Y230+Z230+AA230</f>
        <v>0</v>
      </c>
      <c r="AC2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0" s="178">
        <f>AC230+AD230+AE230</f>
        <v>0</v>
      </c>
      <c r="AG2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0" s="178">
        <f>AG230+AH230+AI230</f>
        <v>0</v>
      </c>
      <c r="AK2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0" s="178">
        <f>AK230+AL230+AM230</f>
        <v>0</v>
      </c>
      <c r="AO230" s="178">
        <f>AB230+AF230+AJ230+AN230</f>
        <v>0</v>
      </c>
    </row>
    <row r="231" spans="2:41" x14ac:dyDescent="0.25">
      <c r="B231" s="176" t="s">
        <v>330</v>
      </c>
      <c r="C231" s="177" t="s">
        <v>202</v>
      </c>
      <c r="D2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78">
        <f>D231+E231</f>
        <v>0</v>
      </c>
      <c r="G231" s="178"/>
      <c r="H231" s="178">
        <f>F231-G231</f>
        <v>0</v>
      </c>
      <c r="I231" s="178"/>
      <c r="J231" s="178">
        <f>F231-I231</f>
        <v>0</v>
      </c>
      <c r="K2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1" s="178">
        <f>Y231+Z231+AA231</f>
        <v>0</v>
      </c>
      <c r="AC2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1" s="178">
        <f>AC231+AD231+AE231</f>
        <v>0</v>
      </c>
      <c r="AG2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1" s="178">
        <f>AG231+AH231+AI231</f>
        <v>0</v>
      </c>
      <c r="AK2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1" s="178">
        <f>AK231+AL231+AM231</f>
        <v>0</v>
      </c>
      <c r="AO231" s="178">
        <f>AB231+AF231+AJ231+AN231</f>
        <v>0</v>
      </c>
    </row>
    <row r="232" spans="2:41" x14ac:dyDescent="0.25">
      <c r="B232" s="176" t="s">
        <v>843</v>
      </c>
      <c r="C232" s="177" t="s">
        <v>844</v>
      </c>
      <c r="D2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78">
        <f t="shared" ref="F232" si="601">D232+E232</f>
        <v>0</v>
      </c>
      <c r="G232" s="178"/>
      <c r="H232" s="178">
        <f t="shared" ref="H232" si="602">F232-G232</f>
        <v>0</v>
      </c>
      <c r="I232" s="178"/>
      <c r="J232" s="178">
        <f t="shared" ref="J232" si="603">F232-I232</f>
        <v>0</v>
      </c>
      <c r="K2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2" s="178">
        <f t="shared" ref="AB232" si="604">Y232+Z232+AA232</f>
        <v>0</v>
      </c>
      <c r="AC2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2" s="178">
        <f t="shared" ref="AF232" si="605">AC232+AD232+AE232</f>
        <v>0</v>
      </c>
      <c r="AG2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2" s="178">
        <f t="shared" ref="AJ232" si="606">AG232+AH232+AI232</f>
        <v>0</v>
      </c>
      <c r="AK2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2" s="178">
        <f t="shared" ref="AN232" si="607">AK232+AL232+AM232</f>
        <v>0</v>
      </c>
      <c r="AO232" s="178">
        <f t="shared" ref="AO232" si="608">AB232+AF232+AJ232+AN232</f>
        <v>0</v>
      </c>
    </row>
    <row r="233" spans="2:41" x14ac:dyDescent="0.25">
      <c r="B233" s="176" t="s">
        <v>845</v>
      </c>
      <c r="C233" s="177" t="s">
        <v>846</v>
      </c>
      <c r="D2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78">
        <f t="shared" ref="F233" si="609">D233+E233</f>
        <v>0</v>
      </c>
      <c r="G233" s="178"/>
      <c r="H233" s="178">
        <f t="shared" ref="H233" si="610">F233-G233</f>
        <v>0</v>
      </c>
      <c r="I233" s="178"/>
      <c r="J233" s="178">
        <f t="shared" ref="J233" si="611">F233-I233</f>
        <v>0</v>
      </c>
      <c r="K2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3" s="178">
        <f t="shared" ref="AB233" si="612">Y233+Z233+AA233</f>
        <v>0</v>
      </c>
      <c r="AC2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3" s="178">
        <f t="shared" ref="AF233" si="613">AC233+AD233+AE233</f>
        <v>0</v>
      </c>
      <c r="AG2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3" s="178">
        <f t="shared" ref="AJ233" si="614">AG233+AH233+AI233</f>
        <v>0</v>
      </c>
      <c r="AK2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3" s="178">
        <f t="shared" ref="AN233" si="615">AK233+AL233+AM233</f>
        <v>0</v>
      </c>
      <c r="AO233" s="178">
        <f t="shared" ref="AO233" si="616">AB233+AF233+AJ233+AN233</f>
        <v>0</v>
      </c>
    </row>
    <row r="234" spans="2:41" x14ac:dyDescent="0.25">
      <c r="B234" s="176" t="s">
        <v>847</v>
      </c>
      <c r="C234" s="177" t="s">
        <v>848</v>
      </c>
      <c r="D2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78">
        <f>D234+E234</f>
        <v>0</v>
      </c>
      <c r="G234" s="178"/>
      <c r="H234" s="178">
        <f>F234-G234</f>
        <v>0</v>
      </c>
      <c r="I234" s="178"/>
      <c r="J234" s="178">
        <f>F234-I234</f>
        <v>0</v>
      </c>
      <c r="K2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4" s="178">
        <f>Y234+Z234+AA234</f>
        <v>0</v>
      </c>
      <c r="AC2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4" s="178">
        <f>AC234+AD234+AE234</f>
        <v>0</v>
      </c>
      <c r="AG2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4" s="178">
        <f>AG234+AH234+AI234</f>
        <v>0</v>
      </c>
      <c r="AK2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4" s="178">
        <f>AK234+AL234+AM234</f>
        <v>0</v>
      </c>
      <c r="AO234" s="178">
        <f>AB234+AF234+AJ234+AN234</f>
        <v>0</v>
      </c>
    </row>
    <row r="235" spans="2:41" x14ac:dyDescent="0.25">
      <c r="B235" s="185" t="s">
        <v>314</v>
      </c>
      <c r="C235" s="186" t="s">
        <v>192</v>
      </c>
      <c r="D235" s="187">
        <f>SUM(D236:D242)</f>
        <v>350615</v>
      </c>
      <c r="E235" s="187">
        <f>SUM(E236:E242)</f>
        <v>1627600</v>
      </c>
      <c r="F235" s="187">
        <f t="shared" si="583"/>
        <v>1978215</v>
      </c>
      <c r="G235" s="187">
        <f>SUM(G236:G242)</f>
        <v>0</v>
      </c>
      <c r="H235" s="187">
        <f t="shared" si="584"/>
        <v>1978215</v>
      </c>
      <c r="I235" s="187">
        <f>SUM(I236:I242)</f>
        <v>0</v>
      </c>
      <c r="J235" s="187">
        <f t="shared" si="585"/>
        <v>1978215</v>
      </c>
      <c r="K235" s="187">
        <f t="shared" ref="K235:AA235" ca="1" si="617">SUM(K236:K242)</f>
        <v>0</v>
      </c>
      <c r="L235" s="187">
        <f t="shared" ca="1" si="617"/>
        <v>0</v>
      </c>
      <c r="M235" s="187">
        <f t="shared" ca="1" si="617"/>
        <v>0</v>
      </c>
      <c r="N235" s="187">
        <f t="shared" ca="1" si="617"/>
        <v>0</v>
      </c>
      <c r="O235" s="187">
        <f t="shared" ca="1" si="617"/>
        <v>1951030</v>
      </c>
      <c r="P235" s="187">
        <f t="shared" ref="P235:Q235" ca="1" si="618">SUM(P236:P242)</f>
        <v>0</v>
      </c>
      <c r="Q235" s="187">
        <f t="shared" ca="1" si="618"/>
        <v>0</v>
      </c>
      <c r="R235" s="187">
        <f t="shared" ca="1" si="617"/>
        <v>0</v>
      </c>
      <c r="S235" s="187">
        <f t="shared" ca="1" si="617"/>
        <v>0</v>
      </c>
      <c r="T235" s="187">
        <f t="shared" ca="1" si="617"/>
        <v>0</v>
      </c>
      <c r="U235" s="187">
        <f t="shared" ca="1" si="617"/>
        <v>0</v>
      </c>
      <c r="V235" s="187">
        <f t="shared" ref="V235" ca="1" si="619">SUM(V236:V242)</f>
        <v>0</v>
      </c>
      <c r="W235" s="187">
        <f t="shared" ca="1" si="617"/>
        <v>0</v>
      </c>
      <c r="X235" s="187">
        <f t="shared" ca="1" si="617"/>
        <v>0</v>
      </c>
      <c r="Y235" s="187">
        <f t="shared" si="617"/>
        <v>1951030</v>
      </c>
      <c r="Z235" s="187">
        <f t="shared" si="617"/>
        <v>27185</v>
      </c>
      <c r="AA235" s="187">
        <f t="shared" si="617"/>
        <v>0</v>
      </c>
      <c r="AB235" s="187">
        <f t="shared" si="587"/>
        <v>1978215</v>
      </c>
      <c r="AC235" s="187">
        <f>SUM(AC236:AC242)</f>
        <v>0</v>
      </c>
      <c r="AD235" s="187">
        <f>SUM(AD236:AD242)</f>
        <v>0</v>
      </c>
      <c r="AE235" s="187">
        <f>SUM(AE236:AE242)</f>
        <v>0</v>
      </c>
      <c r="AF235" s="187">
        <f t="shared" si="588"/>
        <v>0</v>
      </c>
      <c r="AG235" s="187">
        <f>SUM(AG236:AG242)</f>
        <v>0</v>
      </c>
      <c r="AH235" s="187">
        <f>SUM(AH236:AH242)</f>
        <v>0</v>
      </c>
      <c r="AI235" s="187">
        <f>SUM(AI236:AI242)</f>
        <v>0</v>
      </c>
      <c r="AJ235" s="187">
        <f t="shared" si="589"/>
        <v>0</v>
      </c>
      <c r="AK235" s="187">
        <f>SUM(AK236:AK242)</f>
        <v>0</v>
      </c>
      <c r="AL235" s="187">
        <f>SUM(AL236:AL242)</f>
        <v>0</v>
      </c>
      <c r="AM235" s="187">
        <f>SUM(AM236:AM242)</f>
        <v>0</v>
      </c>
      <c r="AN235" s="187">
        <f t="shared" si="590"/>
        <v>0</v>
      </c>
      <c r="AO235" s="187">
        <f t="shared" si="591"/>
        <v>1978215</v>
      </c>
    </row>
    <row r="236" spans="2:41" x14ac:dyDescent="0.25">
      <c r="B236" s="176" t="s">
        <v>807</v>
      </c>
      <c r="C236" s="177" t="s">
        <v>808</v>
      </c>
      <c r="D2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78">
        <f t="shared" ref="F236:F239" si="620">D236+E236</f>
        <v>0</v>
      </c>
      <c r="G236" s="178"/>
      <c r="H236" s="178">
        <f t="shared" ref="H236:H239" si="621">F236-G236</f>
        <v>0</v>
      </c>
      <c r="I236" s="178"/>
      <c r="J236" s="178">
        <f t="shared" ref="J236:J239" si="622">F236-I236</f>
        <v>0</v>
      </c>
      <c r="K2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6" s="178">
        <f t="shared" ref="AB236:AB239" si="623">Y236+Z236+AA236</f>
        <v>0</v>
      </c>
      <c r="AC2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6" s="178">
        <f t="shared" ref="AF236:AF239" si="624">AC236+AD236+AE236</f>
        <v>0</v>
      </c>
      <c r="AG2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6" s="178">
        <f t="shared" ref="AJ236:AJ239" si="625">AG236+AH236+AI236</f>
        <v>0</v>
      </c>
      <c r="AK2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6" s="178">
        <f t="shared" ref="AN236:AN239" si="626">AK236+AL236+AM236</f>
        <v>0</v>
      </c>
      <c r="AO236" s="178">
        <f t="shared" ref="AO236:AO239" si="627">AB236+AF236+AJ236+AN236</f>
        <v>0</v>
      </c>
    </row>
    <row r="237" spans="2:41" x14ac:dyDescent="0.25">
      <c r="B237" s="176" t="s">
        <v>809</v>
      </c>
      <c r="C237" s="177" t="s">
        <v>810</v>
      </c>
      <c r="D2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78">
        <f t="shared" si="620"/>
        <v>0</v>
      </c>
      <c r="G237" s="178"/>
      <c r="H237" s="178">
        <f t="shared" si="621"/>
        <v>0</v>
      </c>
      <c r="I237" s="178"/>
      <c r="J237" s="178">
        <f t="shared" si="622"/>
        <v>0</v>
      </c>
      <c r="K2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7" s="178">
        <f t="shared" si="623"/>
        <v>0</v>
      </c>
      <c r="AC2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7" s="178">
        <f t="shared" si="624"/>
        <v>0</v>
      </c>
      <c r="AG2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7" s="178">
        <f t="shared" si="625"/>
        <v>0</v>
      </c>
      <c r="AK2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7" s="178">
        <f t="shared" si="626"/>
        <v>0</v>
      </c>
      <c r="AO237" s="178">
        <f t="shared" si="627"/>
        <v>0</v>
      </c>
    </row>
    <row r="238" spans="2:41" x14ac:dyDescent="0.25">
      <c r="B238" s="176" t="s">
        <v>315</v>
      </c>
      <c r="C238" s="177" t="s">
        <v>811</v>
      </c>
      <c r="D2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6330</v>
      </c>
      <c r="E2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58000</v>
      </c>
      <c r="F238" s="178">
        <f t="shared" si="620"/>
        <v>64330</v>
      </c>
      <c r="G238" s="178"/>
      <c r="H238" s="178">
        <f t="shared" si="621"/>
        <v>64330</v>
      </c>
      <c r="I238" s="178"/>
      <c r="J238" s="178">
        <f t="shared" si="622"/>
        <v>64330</v>
      </c>
      <c r="K2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59830</v>
      </c>
      <c r="P2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59830</v>
      </c>
      <c r="Z2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4500</v>
      </c>
      <c r="AA2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8" s="178">
        <f t="shared" si="623"/>
        <v>64330</v>
      </c>
      <c r="AC2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8" s="178">
        <f t="shared" si="624"/>
        <v>0</v>
      </c>
      <c r="AG2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8" s="178">
        <f t="shared" si="625"/>
        <v>0</v>
      </c>
      <c r="AK2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8" s="178">
        <f t="shared" si="626"/>
        <v>0</v>
      </c>
      <c r="AO238" s="178">
        <f t="shared" si="627"/>
        <v>64330</v>
      </c>
    </row>
    <row r="239" spans="2:41" x14ac:dyDescent="0.25">
      <c r="B239" s="176" t="s">
        <v>812</v>
      </c>
      <c r="C239" s="177" t="s">
        <v>813</v>
      </c>
      <c r="D2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344285</v>
      </c>
      <c r="E2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120000</v>
      </c>
      <c r="F239" s="178">
        <f t="shared" si="620"/>
        <v>464285</v>
      </c>
      <c r="G239" s="178"/>
      <c r="H239" s="178">
        <f t="shared" si="621"/>
        <v>464285</v>
      </c>
      <c r="I239" s="178"/>
      <c r="J239" s="178">
        <f t="shared" si="622"/>
        <v>464285</v>
      </c>
      <c r="K2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441600</v>
      </c>
      <c r="P2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441600</v>
      </c>
      <c r="Z2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22685</v>
      </c>
      <c r="AA2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9" s="178">
        <f t="shared" si="623"/>
        <v>464285</v>
      </c>
      <c r="AC2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9" s="178">
        <f t="shared" si="624"/>
        <v>0</v>
      </c>
      <c r="AG2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9" s="178">
        <f t="shared" si="625"/>
        <v>0</v>
      </c>
      <c r="AK2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9" s="178">
        <f t="shared" si="626"/>
        <v>0</v>
      </c>
      <c r="AO239" s="178">
        <f t="shared" si="627"/>
        <v>464285</v>
      </c>
    </row>
    <row r="240" spans="2:41" x14ac:dyDescent="0.25">
      <c r="B240" s="176" t="s">
        <v>814</v>
      </c>
      <c r="C240" s="177" t="s">
        <v>811</v>
      </c>
      <c r="D2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1449600</v>
      </c>
      <c r="F240" s="178">
        <f t="shared" si="583"/>
        <v>1449600</v>
      </c>
      <c r="G240" s="178"/>
      <c r="H240" s="178">
        <f t="shared" si="584"/>
        <v>1449600</v>
      </c>
      <c r="I240" s="178"/>
      <c r="J240" s="178">
        <f t="shared" si="585"/>
        <v>1449600</v>
      </c>
      <c r="K2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1449600</v>
      </c>
      <c r="P2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1449600</v>
      </c>
      <c r="Z2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0" s="178">
        <f t="shared" si="587"/>
        <v>1449600</v>
      </c>
      <c r="AC2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0" s="178">
        <f t="shared" si="588"/>
        <v>0</v>
      </c>
      <c r="AG2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0" s="178">
        <f t="shared" si="589"/>
        <v>0</v>
      </c>
      <c r="AK2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0" s="178">
        <f t="shared" si="590"/>
        <v>0</v>
      </c>
      <c r="AO240" s="178">
        <f t="shared" si="591"/>
        <v>1449600</v>
      </c>
    </row>
    <row r="241" spans="2:41" x14ac:dyDescent="0.25">
      <c r="B241" s="176" t="s">
        <v>815</v>
      </c>
      <c r="C241" s="177" t="s">
        <v>816</v>
      </c>
      <c r="D2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78">
        <f t="shared" ref="F241" si="628">D241+E241</f>
        <v>0</v>
      </c>
      <c r="G241" s="178"/>
      <c r="H241" s="178">
        <f t="shared" ref="H241" si="629">F241-G241</f>
        <v>0</v>
      </c>
      <c r="I241" s="178"/>
      <c r="J241" s="178">
        <f t="shared" ref="J241" si="630">F241-I241</f>
        <v>0</v>
      </c>
      <c r="K2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1" s="178">
        <f t="shared" ref="AB241" si="631">Y241+Z241+AA241</f>
        <v>0</v>
      </c>
      <c r="AC2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1" s="178">
        <f t="shared" ref="AF241" si="632">AC241+AD241+AE241</f>
        <v>0</v>
      </c>
      <c r="AG2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1" s="178">
        <f t="shared" ref="AJ241" si="633">AG241+AH241+AI241</f>
        <v>0</v>
      </c>
      <c r="AK2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1" s="178">
        <f t="shared" ref="AN241" si="634">AK241+AL241+AM241</f>
        <v>0</v>
      </c>
      <c r="AO241" s="178">
        <f t="shared" ref="AO241" si="635">AB241+AF241+AJ241+AN241</f>
        <v>0</v>
      </c>
    </row>
    <row r="242" spans="2:41" x14ac:dyDescent="0.25">
      <c r="B242" s="176" t="s">
        <v>817</v>
      </c>
      <c r="C242" s="177" t="s">
        <v>818</v>
      </c>
      <c r="D2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78">
        <f t="shared" ref="F242" si="636">D242+E242</f>
        <v>0</v>
      </c>
      <c r="G242" s="178"/>
      <c r="H242" s="178">
        <f t="shared" ref="H242" si="637">F242-G242</f>
        <v>0</v>
      </c>
      <c r="I242" s="178"/>
      <c r="J242" s="178">
        <f t="shared" ref="J242" si="638">F242-I242</f>
        <v>0</v>
      </c>
      <c r="K2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2" s="178">
        <f t="shared" ref="AB242" si="639">Y242+Z242+AA242</f>
        <v>0</v>
      </c>
      <c r="AC2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2" s="178">
        <f t="shared" ref="AF242" si="640">AC242+AD242+AE242</f>
        <v>0</v>
      </c>
      <c r="AG2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2" s="178">
        <f t="shared" ref="AJ242" si="641">AG242+AH242+AI242</f>
        <v>0</v>
      </c>
      <c r="AK2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2" s="178">
        <f t="shared" ref="AN242" si="642">AK242+AL242+AM242</f>
        <v>0</v>
      </c>
      <c r="AO242" s="178">
        <f t="shared" ref="AO242" si="643">AB242+AF242+AJ242+AN242</f>
        <v>0</v>
      </c>
    </row>
    <row r="243" spans="2:41" x14ac:dyDescent="0.25">
      <c r="B243" s="185" t="s">
        <v>316</v>
      </c>
      <c r="C243" s="186" t="s">
        <v>193</v>
      </c>
      <c r="D243" s="187">
        <f>SUM(D244:D259)</f>
        <v>456003</v>
      </c>
      <c r="E243" s="187">
        <f>SUM(E244:E259)</f>
        <v>37608</v>
      </c>
      <c r="F243" s="187">
        <f t="shared" si="583"/>
        <v>493611</v>
      </c>
      <c r="G243" s="187">
        <f>SUM(G244:G259)</f>
        <v>0</v>
      </c>
      <c r="H243" s="187">
        <f t="shared" si="584"/>
        <v>493611</v>
      </c>
      <c r="I243" s="187">
        <f>SUM(I244:I259)</f>
        <v>0</v>
      </c>
      <c r="J243" s="187">
        <f t="shared" si="585"/>
        <v>493611</v>
      </c>
      <c r="K243" s="187">
        <f t="shared" ref="K243:AA243" ca="1" si="644">SUM(K244:K259)</f>
        <v>0</v>
      </c>
      <c r="L243" s="187">
        <f t="shared" ca="1" si="644"/>
        <v>0</v>
      </c>
      <c r="M243" s="187">
        <f t="shared" ca="1" si="644"/>
        <v>0</v>
      </c>
      <c r="N243" s="187">
        <f t="shared" ca="1" si="644"/>
        <v>0</v>
      </c>
      <c r="O243" s="187">
        <f t="shared" ca="1" si="644"/>
        <v>488611</v>
      </c>
      <c r="P243" s="187">
        <f t="shared" ref="P243:Q243" ca="1" si="645">SUM(P244:P259)</f>
        <v>0</v>
      </c>
      <c r="Q243" s="187">
        <f t="shared" ca="1" si="645"/>
        <v>0</v>
      </c>
      <c r="R243" s="187">
        <f t="shared" ca="1" si="644"/>
        <v>0</v>
      </c>
      <c r="S243" s="187">
        <f t="shared" ca="1" si="644"/>
        <v>0</v>
      </c>
      <c r="T243" s="187">
        <f t="shared" ca="1" si="644"/>
        <v>0</v>
      </c>
      <c r="U243" s="187">
        <f t="shared" ca="1" si="644"/>
        <v>0</v>
      </c>
      <c r="V243" s="187">
        <f t="shared" ref="V243" ca="1" si="646">SUM(V244:V259)</f>
        <v>0</v>
      </c>
      <c r="W243" s="187">
        <f t="shared" ca="1" si="644"/>
        <v>0</v>
      </c>
      <c r="X243" s="187">
        <f t="shared" ca="1" si="644"/>
        <v>0</v>
      </c>
      <c r="Y243" s="187">
        <f t="shared" si="644"/>
        <v>488111</v>
      </c>
      <c r="Z243" s="187">
        <f t="shared" si="644"/>
        <v>5500</v>
      </c>
      <c r="AA243" s="187">
        <f t="shared" si="644"/>
        <v>0</v>
      </c>
      <c r="AB243" s="187">
        <f t="shared" si="587"/>
        <v>493611</v>
      </c>
      <c r="AC243" s="187">
        <f>SUM(AC244:AC259)</f>
        <v>0</v>
      </c>
      <c r="AD243" s="187">
        <f>SUM(AD244:AD259)</f>
        <v>0</v>
      </c>
      <c r="AE243" s="187">
        <f>SUM(AE244:AE259)</f>
        <v>0</v>
      </c>
      <c r="AF243" s="187">
        <f t="shared" si="588"/>
        <v>0</v>
      </c>
      <c r="AG243" s="187">
        <f>SUM(AG244:AG259)</f>
        <v>0</v>
      </c>
      <c r="AH243" s="187">
        <f>SUM(AH244:AH259)</f>
        <v>0</v>
      </c>
      <c r="AI243" s="187">
        <f>SUM(AI244:AI259)</f>
        <v>0</v>
      </c>
      <c r="AJ243" s="187">
        <f t="shared" si="589"/>
        <v>0</v>
      </c>
      <c r="AK243" s="187">
        <f>SUM(AK244:AK259)</f>
        <v>0</v>
      </c>
      <c r="AL243" s="187">
        <f>SUM(AL244:AL259)</f>
        <v>0</v>
      </c>
      <c r="AM243" s="187">
        <f>SUM(AM244:AM259)</f>
        <v>0</v>
      </c>
      <c r="AN243" s="187">
        <f t="shared" si="590"/>
        <v>0</v>
      </c>
      <c r="AO243" s="187">
        <f t="shared" si="591"/>
        <v>493611</v>
      </c>
    </row>
    <row r="244" spans="2:41" x14ac:dyDescent="0.25">
      <c r="B244" s="176" t="s">
        <v>819</v>
      </c>
      <c r="C244" s="177" t="s">
        <v>820</v>
      </c>
      <c r="D2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186603</v>
      </c>
      <c r="E2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255</v>
      </c>
      <c r="F244" s="178">
        <f t="shared" si="583"/>
        <v>186858</v>
      </c>
      <c r="G244" s="178"/>
      <c r="H244" s="178">
        <f t="shared" si="584"/>
        <v>186858</v>
      </c>
      <c r="I244" s="178"/>
      <c r="J244" s="178">
        <f t="shared" si="585"/>
        <v>186858</v>
      </c>
      <c r="K2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186858</v>
      </c>
      <c r="P2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186858</v>
      </c>
      <c r="Z2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4" s="178">
        <f t="shared" si="587"/>
        <v>186858</v>
      </c>
      <c r="AC2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4" s="178">
        <f t="shared" si="588"/>
        <v>0</v>
      </c>
      <c r="AG2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4" s="178">
        <f t="shared" si="589"/>
        <v>0</v>
      </c>
      <c r="AK2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4" s="178">
        <f t="shared" si="590"/>
        <v>0</v>
      </c>
      <c r="AO244" s="178">
        <f t="shared" si="591"/>
        <v>186858</v>
      </c>
    </row>
    <row r="245" spans="2:41" x14ac:dyDescent="0.25">
      <c r="B245" s="176" t="s">
        <v>821</v>
      </c>
      <c r="C245" s="177" t="s">
        <v>822</v>
      </c>
      <c r="D2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E2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78">
        <f t="shared" ref="F245:F253" si="647">D245+E245</f>
        <v>30000</v>
      </c>
      <c r="G245" s="178"/>
      <c r="H245" s="178">
        <f t="shared" ref="H245:H253" si="648">F245-G245</f>
        <v>30000</v>
      </c>
      <c r="I245" s="178"/>
      <c r="J245" s="178">
        <f t="shared" ref="J245:J253" si="649">F245-I245</f>
        <v>30000</v>
      </c>
      <c r="K2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30000</v>
      </c>
      <c r="P2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30000</v>
      </c>
      <c r="Z2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5" s="178">
        <f t="shared" ref="AB245:AB253" si="650">Y245+Z245+AA245</f>
        <v>30000</v>
      </c>
      <c r="AC2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5" s="178">
        <f t="shared" ref="AF245:AF253" si="651">AC245+AD245+AE245</f>
        <v>0</v>
      </c>
      <c r="AG2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5" s="178">
        <f t="shared" ref="AJ245:AJ253" si="652">AG245+AH245+AI245</f>
        <v>0</v>
      </c>
      <c r="AK2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5" s="178">
        <f t="shared" ref="AN245:AN253" si="653">AK245+AL245+AM245</f>
        <v>0</v>
      </c>
      <c r="AO245" s="178">
        <f t="shared" ref="AO245:AO253" si="654">AB245+AF245+AJ245+AN245</f>
        <v>30000</v>
      </c>
    </row>
    <row r="246" spans="2:41" x14ac:dyDescent="0.25">
      <c r="B246" s="176" t="s">
        <v>823</v>
      </c>
      <c r="C246" s="177" t="s">
        <v>824</v>
      </c>
      <c r="D2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35000</v>
      </c>
      <c r="E2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78">
        <f t="shared" si="647"/>
        <v>35000</v>
      </c>
      <c r="G246" s="178"/>
      <c r="H246" s="178">
        <f t="shared" si="648"/>
        <v>35000</v>
      </c>
      <c r="I246" s="178"/>
      <c r="J246" s="178">
        <f t="shared" si="649"/>
        <v>35000</v>
      </c>
      <c r="K2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30000</v>
      </c>
      <c r="P2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35000</v>
      </c>
      <c r="Z2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6" s="178">
        <f t="shared" si="650"/>
        <v>35000</v>
      </c>
      <c r="AC2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6" s="178">
        <f t="shared" si="651"/>
        <v>0</v>
      </c>
      <c r="AG2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6" s="178">
        <f t="shared" si="652"/>
        <v>0</v>
      </c>
      <c r="AK2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6" s="178">
        <f t="shared" si="653"/>
        <v>0</v>
      </c>
      <c r="AO246" s="178">
        <f t="shared" si="654"/>
        <v>35000</v>
      </c>
    </row>
    <row r="247" spans="2:41" x14ac:dyDescent="0.25">
      <c r="B247" s="176" t="s">
        <v>317</v>
      </c>
      <c r="C247" s="177" t="s">
        <v>194</v>
      </c>
      <c r="D2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3150</v>
      </c>
      <c r="F247" s="178">
        <f t="shared" si="647"/>
        <v>3150</v>
      </c>
      <c r="G247" s="178"/>
      <c r="H247" s="178">
        <f t="shared" si="648"/>
        <v>3150</v>
      </c>
      <c r="I247" s="178"/>
      <c r="J247" s="178">
        <f t="shared" si="649"/>
        <v>3150</v>
      </c>
      <c r="K2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3150</v>
      </c>
      <c r="P2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3150</v>
      </c>
      <c r="Z2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7" s="178">
        <f t="shared" si="650"/>
        <v>3150</v>
      </c>
      <c r="AC2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7" s="178">
        <f t="shared" si="651"/>
        <v>0</v>
      </c>
      <c r="AG2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7" s="178">
        <f t="shared" si="652"/>
        <v>0</v>
      </c>
      <c r="AK2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7" s="178">
        <f t="shared" si="653"/>
        <v>0</v>
      </c>
      <c r="AO247" s="178">
        <f t="shared" si="654"/>
        <v>3150</v>
      </c>
    </row>
    <row r="248" spans="2:41" x14ac:dyDescent="0.25">
      <c r="B248" s="176" t="s">
        <v>825</v>
      </c>
      <c r="C248" s="177" t="s">
        <v>826</v>
      </c>
      <c r="D2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161140</v>
      </c>
      <c r="E2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30015</v>
      </c>
      <c r="F248" s="178">
        <f t="shared" si="647"/>
        <v>191155</v>
      </c>
      <c r="G248" s="178"/>
      <c r="H248" s="178">
        <f t="shared" si="648"/>
        <v>191155</v>
      </c>
      <c r="I248" s="178"/>
      <c r="J248" s="178">
        <f t="shared" si="649"/>
        <v>191155</v>
      </c>
      <c r="K2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191155</v>
      </c>
      <c r="P2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185655</v>
      </c>
      <c r="Z2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5500</v>
      </c>
      <c r="AA2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8" s="178">
        <f t="shared" si="650"/>
        <v>191155</v>
      </c>
      <c r="AC2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8" s="178">
        <f t="shared" si="651"/>
        <v>0</v>
      </c>
      <c r="AG2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8" s="178">
        <f t="shared" si="652"/>
        <v>0</v>
      </c>
      <c r="AK2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8" s="178">
        <f t="shared" si="653"/>
        <v>0</v>
      </c>
      <c r="AO248" s="178">
        <f t="shared" si="654"/>
        <v>191155</v>
      </c>
    </row>
    <row r="249" spans="2:41" x14ac:dyDescent="0.25">
      <c r="B249" s="176" t="s">
        <v>827</v>
      </c>
      <c r="C249" s="177" t="s">
        <v>828</v>
      </c>
      <c r="D2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78">
        <f t="shared" si="647"/>
        <v>0</v>
      </c>
      <c r="G249" s="178"/>
      <c r="H249" s="178">
        <f t="shared" si="648"/>
        <v>0</v>
      </c>
      <c r="I249" s="178"/>
      <c r="J249" s="178">
        <f t="shared" si="649"/>
        <v>0</v>
      </c>
      <c r="K2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9" s="178">
        <f t="shared" si="650"/>
        <v>0</v>
      </c>
      <c r="AC2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9" s="178">
        <f t="shared" si="651"/>
        <v>0</v>
      </c>
      <c r="AG2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9" s="178">
        <f t="shared" si="652"/>
        <v>0</v>
      </c>
      <c r="AK2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9" s="178">
        <f t="shared" si="653"/>
        <v>0</v>
      </c>
      <c r="AO249" s="178">
        <f t="shared" si="654"/>
        <v>0</v>
      </c>
    </row>
    <row r="250" spans="2:41" x14ac:dyDescent="0.25">
      <c r="B250" s="176" t="s">
        <v>318</v>
      </c>
      <c r="C250" s="177" t="s">
        <v>195</v>
      </c>
      <c r="D2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78">
        <f t="shared" si="647"/>
        <v>0</v>
      </c>
      <c r="G250" s="178"/>
      <c r="H250" s="178">
        <f t="shared" si="648"/>
        <v>0</v>
      </c>
      <c r="I250" s="178"/>
      <c r="J250" s="178">
        <f t="shared" si="649"/>
        <v>0</v>
      </c>
      <c r="K2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0" s="178">
        <f t="shared" si="650"/>
        <v>0</v>
      </c>
      <c r="AC2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0" s="178">
        <f t="shared" si="651"/>
        <v>0</v>
      </c>
      <c r="AG2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0" s="178">
        <f t="shared" si="652"/>
        <v>0</v>
      </c>
      <c r="AK2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0" s="178">
        <f t="shared" si="653"/>
        <v>0</v>
      </c>
      <c r="AO250" s="178">
        <f t="shared" si="654"/>
        <v>0</v>
      </c>
    </row>
    <row r="251" spans="2:41" x14ac:dyDescent="0.25">
      <c r="B251" s="176" t="s">
        <v>829</v>
      </c>
      <c r="C251" s="177" t="s">
        <v>830</v>
      </c>
      <c r="D2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E2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78">
        <f t="shared" si="647"/>
        <v>30000</v>
      </c>
      <c r="G251" s="178"/>
      <c r="H251" s="178">
        <f t="shared" si="648"/>
        <v>30000</v>
      </c>
      <c r="I251" s="178"/>
      <c r="J251" s="178">
        <f t="shared" si="649"/>
        <v>30000</v>
      </c>
      <c r="K2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30000</v>
      </c>
      <c r="P2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30000</v>
      </c>
      <c r="Z2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1" s="178">
        <f t="shared" si="650"/>
        <v>30000</v>
      </c>
      <c r="AC2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1" s="178">
        <f t="shared" si="651"/>
        <v>0</v>
      </c>
      <c r="AG2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1" s="178">
        <f t="shared" si="652"/>
        <v>0</v>
      </c>
      <c r="AK2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1" s="178">
        <f t="shared" si="653"/>
        <v>0</v>
      </c>
      <c r="AO251" s="178">
        <f t="shared" si="654"/>
        <v>30000</v>
      </c>
    </row>
    <row r="252" spans="2:41" x14ac:dyDescent="0.25">
      <c r="B252" s="176" t="s">
        <v>831</v>
      </c>
      <c r="C252" s="177" t="s">
        <v>832</v>
      </c>
      <c r="D2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78">
        <f t="shared" si="647"/>
        <v>0</v>
      </c>
      <c r="G252" s="178"/>
      <c r="H252" s="178">
        <f t="shared" si="648"/>
        <v>0</v>
      </c>
      <c r="I252" s="178"/>
      <c r="J252" s="178">
        <f t="shared" si="649"/>
        <v>0</v>
      </c>
      <c r="K2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2" s="178">
        <f t="shared" si="650"/>
        <v>0</v>
      </c>
      <c r="AC2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2" s="178">
        <f t="shared" si="651"/>
        <v>0</v>
      </c>
      <c r="AG2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2" s="178">
        <f t="shared" si="652"/>
        <v>0</v>
      </c>
      <c r="AK2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2" s="178">
        <f t="shared" si="653"/>
        <v>0</v>
      </c>
      <c r="AO252" s="178">
        <f t="shared" si="654"/>
        <v>0</v>
      </c>
    </row>
    <row r="253" spans="2:41" x14ac:dyDescent="0.25">
      <c r="B253" s="176" t="s">
        <v>319</v>
      </c>
      <c r="C253" s="177" t="s">
        <v>196</v>
      </c>
      <c r="D2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78">
        <f t="shared" si="647"/>
        <v>0</v>
      </c>
      <c r="G253" s="178"/>
      <c r="H253" s="178">
        <f t="shared" si="648"/>
        <v>0</v>
      </c>
      <c r="I253" s="178"/>
      <c r="J253" s="178">
        <f t="shared" si="649"/>
        <v>0</v>
      </c>
      <c r="K2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3" s="178">
        <f t="shared" si="650"/>
        <v>0</v>
      </c>
      <c r="AC2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3" s="178">
        <f t="shared" si="651"/>
        <v>0</v>
      </c>
      <c r="AG2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3" s="178">
        <f t="shared" si="652"/>
        <v>0</v>
      </c>
      <c r="AK2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3" s="178">
        <f t="shared" si="653"/>
        <v>0</v>
      </c>
      <c r="AO253" s="178">
        <f t="shared" si="654"/>
        <v>0</v>
      </c>
    </row>
    <row r="254" spans="2:41" x14ac:dyDescent="0.25">
      <c r="B254" s="176" t="s">
        <v>833</v>
      </c>
      <c r="C254" s="177" t="s">
        <v>834</v>
      </c>
      <c r="D2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13260</v>
      </c>
      <c r="E2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4188</v>
      </c>
      <c r="F254" s="178">
        <f t="shared" si="583"/>
        <v>17448</v>
      </c>
      <c r="G254" s="178"/>
      <c r="H254" s="178">
        <f t="shared" si="584"/>
        <v>17448</v>
      </c>
      <c r="I254" s="178"/>
      <c r="J254" s="178">
        <f t="shared" si="585"/>
        <v>17448</v>
      </c>
      <c r="K2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17448</v>
      </c>
      <c r="P2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17448</v>
      </c>
      <c r="Z2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4" s="178">
        <f t="shared" si="587"/>
        <v>17448</v>
      </c>
      <c r="AC2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4" s="178">
        <f t="shared" si="588"/>
        <v>0</v>
      </c>
      <c r="AG2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4" s="178">
        <f t="shared" si="589"/>
        <v>0</v>
      </c>
      <c r="AK2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4" s="178">
        <f t="shared" si="590"/>
        <v>0</v>
      </c>
      <c r="AO254" s="178">
        <f t="shared" si="591"/>
        <v>17448</v>
      </c>
    </row>
    <row r="255" spans="2:41" x14ac:dyDescent="0.25">
      <c r="B255" s="176" t="s">
        <v>835</v>
      </c>
      <c r="C255" s="177" t="s">
        <v>836</v>
      </c>
      <c r="D2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78">
        <f t="shared" si="583"/>
        <v>0</v>
      </c>
      <c r="G255" s="178"/>
      <c r="H255" s="178">
        <f t="shared" si="584"/>
        <v>0</v>
      </c>
      <c r="I255" s="178"/>
      <c r="J255" s="178">
        <f t="shared" si="585"/>
        <v>0</v>
      </c>
      <c r="K2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5" s="178">
        <f t="shared" si="587"/>
        <v>0</v>
      </c>
      <c r="AC2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5" s="178">
        <f t="shared" si="588"/>
        <v>0</v>
      </c>
      <c r="AG2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5" s="178">
        <f t="shared" si="589"/>
        <v>0</v>
      </c>
      <c r="AK2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5" s="178">
        <f t="shared" si="590"/>
        <v>0</v>
      </c>
      <c r="AO255" s="178">
        <f t="shared" si="591"/>
        <v>0</v>
      </c>
    </row>
    <row r="256" spans="2:41" x14ac:dyDescent="0.25">
      <c r="B256" s="176" t="s">
        <v>837</v>
      </c>
      <c r="C256" s="177" t="s">
        <v>838</v>
      </c>
      <c r="D2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78">
        <f t="shared" si="583"/>
        <v>0</v>
      </c>
      <c r="G256" s="178"/>
      <c r="H256" s="178">
        <f t="shared" si="584"/>
        <v>0</v>
      </c>
      <c r="I256" s="178"/>
      <c r="J256" s="178">
        <f t="shared" si="585"/>
        <v>0</v>
      </c>
      <c r="K2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6" s="178">
        <f t="shared" si="587"/>
        <v>0</v>
      </c>
      <c r="AC2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6" s="178">
        <f t="shared" si="588"/>
        <v>0</v>
      </c>
      <c r="AG2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6" s="178">
        <f t="shared" si="589"/>
        <v>0</v>
      </c>
      <c r="AK2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6" s="178">
        <f t="shared" si="590"/>
        <v>0</v>
      </c>
      <c r="AO256" s="178">
        <f t="shared" si="591"/>
        <v>0</v>
      </c>
    </row>
    <row r="257" spans="2:41" x14ac:dyDescent="0.25">
      <c r="B257" s="176" t="s">
        <v>839</v>
      </c>
      <c r="C257" s="177" t="s">
        <v>840</v>
      </c>
      <c r="D2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78">
        <f t="shared" ref="F257:F259" si="655">D257+E257</f>
        <v>0</v>
      </c>
      <c r="G257" s="178"/>
      <c r="H257" s="178">
        <f t="shared" ref="H257:H259" si="656">F257-G257</f>
        <v>0</v>
      </c>
      <c r="I257" s="178"/>
      <c r="J257" s="178">
        <f t="shared" ref="J257:J259" si="657">F257-I257</f>
        <v>0</v>
      </c>
      <c r="K2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7" s="178">
        <f t="shared" ref="AB257:AB259" si="658">Y257+Z257+AA257</f>
        <v>0</v>
      </c>
      <c r="AC2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7" s="178">
        <f t="shared" ref="AF257:AF259" si="659">AC257+AD257+AE257</f>
        <v>0</v>
      </c>
      <c r="AG2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7" s="178">
        <f t="shared" ref="AJ257:AJ259" si="660">AG257+AH257+AI257</f>
        <v>0</v>
      </c>
      <c r="AK2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7" s="178">
        <f t="shared" ref="AN257:AN259" si="661">AK257+AL257+AM257</f>
        <v>0</v>
      </c>
      <c r="AO257" s="178">
        <f t="shared" ref="AO257:AO259" si="662">AB257+AF257+AJ257+AN257</f>
        <v>0</v>
      </c>
    </row>
    <row r="258" spans="2:41" x14ac:dyDescent="0.25">
      <c r="B258" s="176" t="s">
        <v>320</v>
      </c>
      <c r="C258" s="177" t="s">
        <v>197</v>
      </c>
      <c r="D2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78">
        <f t="shared" si="655"/>
        <v>0</v>
      </c>
      <c r="G258" s="178"/>
      <c r="H258" s="178">
        <f t="shared" si="656"/>
        <v>0</v>
      </c>
      <c r="I258" s="178"/>
      <c r="J258" s="178">
        <f t="shared" si="657"/>
        <v>0</v>
      </c>
      <c r="K2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8" s="178">
        <f t="shared" si="658"/>
        <v>0</v>
      </c>
      <c r="AC2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8" s="178">
        <f t="shared" si="659"/>
        <v>0</v>
      </c>
      <c r="AG2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8" s="178">
        <f t="shared" si="660"/>
        <v>0</v>
      </c>
      <c r="AK2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8" s="178">
        <f t="shared" si="661"/>
        <v>0</v>
      </c>
      <c r="AO258" s="178">
        <f t="shared" si="662"/>
        <v>0</v>
      </c>
    </row>
    <row r="259" spans="2:41" x14ac:dyDescent="0.25">
      <c r="B259" s="176" t="s">
        <v>841</v>
      </c>
      <c r="C259" s="177" t="s">
        <v>842</v>
      </c>
      <c r="D2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78">
        <f t="shared" si="655"/>
        <v>0</v>
      </c>
      <c r="G259" s="178"/>
      <c r="H259" s="178">
        <f t="shared" si="656"/>
        <v>0</v>
      </c>
      <c r="I259" s="178"/>
      <c r="J259" s="178">
        <f t="shared" si="657"/>
        <v>0</v>
      </c>
      <c r="K2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9" s="178">
        <f t="shared" si="658"/>
        <v>0</v>
      </c>
      <c r="AC2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9" s="178">
        <f t="shared" si="659"/>
        <v>0</v>
      </c>
      <c r="AG2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9" s="178">
        <f t="shared" si="660"/>
        <v>0</v>
      </c>
      <c r="AK2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9" s="178">
        <f t="shared" si="661"/>
        <v>0</v>
      </c>
      <c r="AO259" s="178">
        <f t="shared" si="662"/>
        <v>0</v>
      </c>
    </row>
    <row r="260" spans="2:41" x14ac:dyDescent="0.25">
      <c r="B260" s="185" t="s">
        <v>321</v>
      </c>
      <c r="C260" s="186" t="s">
        <v>198</v>
      </c>
      <c r="D260" s="187">
        <f>SUM(D261:D266)</f>
        <v>2240</v>
      </c>
      <c r="E260" s="187">
        <f>SUM(E261:E266)</f>
        <v>0</v>
      </c>
      <c r="F260" s="187">
        <f t="shared" si="583"/>
        <v>2240</v>
      </c>
      <c r="G260" s="187">
        <f>SUM(G261:G266)</f>
        <v>0</v>
      </c>
      <c r="H260" s="187">
        <f t="shared" si="584"/>
        <v>2240</v>
      </c>
      <c r="I260" s="187">
        <f>SUM(I261:I266)</f>
        <v>0</v>
      </c>
      <c r="J260" s="187">
        <f t="shared" si="585"/>
        <v>2240</v>
      </c>
      <c r="K260" s="187">
        <f t="shared" ref="K260:AA260" ca="1" si="663">SUM(K261:K266)</f>
        <v>0</v>
      </c>
      <c r="L260" s="187">
        <f t="shared" ca="1" si="663"/>
        <v>0</v>
      </c>
      <c r="M260" s="187">
        <f t="shared" ca="1" si="663"/>
        <v>0</v>
      </c>
      <c r="N260" s="187">
        <f t="shared" ca="1" si="663"/>
        <v>0</v>
      </c>
      <c r="O260" s="187">
        <f t="shared" ca="1" si="663"/>
        <v>0</v>
      </c>
      <c r="P260" s="187">
        <f t="shared" ref="P260:Q260" ca="1" si="664">SUM(P261:P266)</f>
        <v>0</v>
      </c>
      <c r="Q260" s="187">
        <f t="shared" ca="1" si="664"/>
        <v>0</v>
      </c>
      <c r="R260" s="187">
        <f t="shared" ca="1" si="663"/>
        <v>0</v>
      </c>
      <c r="S260" s="187">
        <f t="shared" ca="1" si="663"/>
        <v>0</v>
      </c>
      <c r="T260" s="187">
        <f t="shared" ca="1" si="663"/>
        <v>0</v>
      </c>
      <c r="U260" s="187">
        <f t="shared" ca="1" si="663"/>
        <v>0</v>
      </c>
      <c r="V260" s="187">
        <f t="shared" ref="V260" ca="1" si="665">SUM(V261:V266)</f>
        <v>0</v>
      </c>
      <c r="W260" s="187">
        <f t="shared" ca="1" si="663"/>
        <v>0</v>
      </c>
      <c r="X260" s="187">
        <f t="shared" ca="1" si="663"/>
        <v>0</v>
      </c>
      <c r="Y260" s="187">
        <f t="shared" si="663"/>
        <v>0</v>
      </c>
      <c r="Z260" s="187">
        <f t="shared" si="663"/>
        <v>2240</v>
      </c>
      <c r="AA260" s="187">
        <f t="shared" si="663"/>
        <v>0</v>
      </c>
      <c r="AB260" s="187">
        <f t="shared" si="587"/>
        <v>2240</v>
      </c>
      <c r="AC260" s="187">
        <f>SUM(AC261:AC266)</f>
        <v>0</v>
      </c>
      <c r="AD260" s="187">
        <f>SUM(AD261:AD266)</f>
        <v>0</v>
      </c>
      <c r="AE260" s="187">
        <f>SUM(AE261:AE266)</f>
        <v>0</v>
      </c>
      <c r="AF260" s="187">
        <f t="shared" si="588"/>
        <v>0</v>
      </c>
      <c r="AG260" s="187">
        <f>SUM(AG261:AG266)</f>
        <v>0</v>
      </c>
      <c r="AH260" s="187">
        <f>SUM(AH261:AH266)</f>
        <v>0</v>
      </c>
      <c r="AI260" s="187">
        <f>SUM(AI261:AI266)</f>
        <v>0</v>
      </c>
      <c r="AJ260" s="187">
        <f t="shared" si="589"/>
        <v>0</v>
      </c>
      <c r="AK260" s="187">
        <f>SUM(AK261:AK266)</f>
        <v>0</v>
      </c>
      <c r="AL260" s="187">
        <f>SUM(AL261:AL266)</f>
        <v>0</v>
      </c>
      <c r="AM260" s="187">
        <f>SUM(AM261:AM266)</f>
        <v>0</v>
      </c>
      <c r="AN260" s="187">
        <f t="shared" si="590"/>
        <v>0</v>
      </c>
      <c r="AO260" s="187">
        <f t="shared" si="591"/>
        <v>2240</v>
      </c>
    </row>
    <row r="261" spans="2:41" x14ac:dyDescent="0.25">
      <c r="B261" s="176" t="s">
        <v>849</v>
      </c>
      <c r="C261" s="177" t="s">
        <v>850</v>
      </c>
      <c r="D2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2240</v>
      </c>
      <c r="E2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78">
        <f t="shared" si="583"/>
        <v>2240</v>
      </c>
      <c r="G261" s="178"/>
      <c r="H261" s="178">
        <f t="shared" si="584"/>
        <v>2240</v>
      </c>
      <c r="I261" s="178"/>
      <c r="J261" s="178">
        <f t="shared" si="585"/>
        <v>2240</v>
      </c>
      <c r="K2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2240</v>
      </c>
      <c r="AA2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1" s="178">
        <f t="shared" si="587"/>
        <v>2240</v>
      </c>
      <c r="AC2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1" s="178">
        <f t="shared" si="588"/>
        <v>0</v>
      </c>
      <c r="AG2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1" s="178">
        <f t="shared" si="589"/>
        <v>0</v>
      </c>
      <c r="AK2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1" s="178">
        <f t="shared" si="590"/>
        <v>0</v>
      </c>
      <c r="AO261" s="178">
        <f t="shared" si="591"/>
        <v>2240</v>
      </c>
    </row>
    <row r="262" spans="2:41" x14ac:dyDescent="0.25">
      <c r="B262" s="176" t="s">
        <v>851</v>
      </c>
      <c r="C262" s="177" t="s">
        <v>852</v>
      </c>
      <c r="D2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78">
        <f t="shared" si="583"/>
        <v>0</v>
      </c>
      <c r="G262" s="178"/>
      <c r="H262" s="178">
        <f t="shared" si="584"/>
        <v>0</v>
      </c>
      <c r="I262" s="178"/>
      <c r="J262" s="178">
        <f t="shared" si="585"/>
        <v>0</v>
      </c>
      <c r="K2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2" s="178">
        <f t="shared" si="587"/>
        <v>0</v>
      </c>
      <c r="AC2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2" s="178">
        <f t="shared" si="588"/>
        <v>0</v>
      </c>
      <c r="AG2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2" s="178">
        <f t="shared" si="589"/>
        <v>0</v>
      </c>
      <c r="AK2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2" s="178">
        <f t="shared" si="590"/>
        <v>0</v>
      </c>
      <c r="AO262" s="178">
        <f t="shared" si="591"/>
        <v>0</v>
      </c>
    </row>
    <row r="263" spans="2:41" x14ac:dyDescent="0.25">
      <c r="B263" s="176" t="s">
        <v>322</v>
      </c>
      <c r="C263" s="177" t="s">
        <v>199</v>
      </c>
      <c r="D2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78">
        <f t="shared" si="583"/>
        <v>0</v>
      </c>
      <c r="G263" s="178"/>
      <c r="H263" s="178">
        <f t="shared" si="584"/>
        <v>0</v>
      </c>
      <c r="I263" s="178"/>
      <c r="J263" s="178">
        <f t="shared" si="585"/>
        <v>0</v>
      </c>
      <c r="K2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3" s="178">
        <f t="shared" si="587"/>
        <v>0</v>
      </c>
      <c r="AC2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3" s="178">
        <f t="shared" si="588"/>
        <v>0</v>
      </c>
      <c r="AG2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3" s="178">
        <f t="shared" si="589"/>
        <v>0</v>
      </c>
      <c r="AK2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3" s="178">
        <f t="shared" si="590"/>
        <v>0</v>
      </c>
      <c r="AO263" s="178">
        <f t="shared" si="591"/>
        <v>0</v>
      </c>
    </row>
    <row r="264" spans="2:41" x14ac:dyDescent="0.25">
      <c r="B264" s="176" t="s">
        <v>853</v>
      </c>
      <c r="C264" s="177" t="s">
        <v>854</v>
      </c>
      <c r="D2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78">
        <f t="shared" ref="F264:F266" si="666">D264+E264</f>
        <v>0</v>
      </c>
      <c r="G264" s="178"/>
      <c r="H264" s="178">
        <f t="shared" ref="H264:H266" si="667">F264-G264</f>
        <v>0</v>
      </c>
      <c r="I264" s="178"/>
      <c r="J264" s="178">
        <f t="shared" ref="J264:J266" si="668">F264-I264</f>
        <v>0</v>
      </c>
      <c r="K2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4" s="178">
        <f t="shared" ref="AB264:AB266" si="669">Y264+Z264+AA264</f>
        <v>0</v>
      </c>
      <c r="AC2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4" s="178">
        <f t="shared" ref="AF264:AF266" si="670">AC264+AD264+AE264</f>
        <v>0</v>
      </c>
      <c r="AG2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4" s="178">
        <f t="shared" ref="AJ264:AJ266" si="671">AG264+AH264+AI264</f>
        <v>0</v>
      </c>
      <c r="AK2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4" s="178">
        <f t="shared" ref="AN264:AN266" si="672">AK264+AL264+AM264</f>
        <v>0</v>
      </c>
      <c r="AO264" s="178">
        <f t="shared" ref="AO264:AO266" si="673">AB264+AF264+AJ264+AN264</f>
        <v>0</v>
      </c>
    </row>
    <row r="265" spans="2:41" x14ac:dyDescent="0.25">
      <c r="B265" s="176" t="s">
        <v>855</v>
      </c>
      <c r="C265" s="177" t="s">
        <v>856</v>
      </c>
      <c r="D2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78">
        <f t="shared" si="666"/>
        <v>0</v>
      </c>
      <c r="G265" s="178"/>
      <c r="H265" s="178">
        <f t="shared" si="667"/>
        <v>0</v>
      </c>
      <c r="I265" s="178"/>
      <c r="J265" s="178">
        <f t="shared" si="668"/>
        <v>0</v>
      </c>
      <c r="K2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5" s="178">
        <f t="shared" si="669"/>
        <v>0</v>
      </c>
      <c r="AC2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5" s="178">
        <f t="shared" si="670"/>
        <v>0</v>
      </c>
      <c r="AG2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5" s="178">
        <f t="shared" si="671"/>
        <v>0</v>
      </c>
      <c r="AK2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5" s="178">
        <f t="shared" si="672"/>
        <v>0</v>
      </c>
      <c r="AO265" s="178">
        <f t="shared" si="673"/>
        <v>0</v>
      </c>
    </row>
    <row r="266" spans="2:41" x14ac:dyDescent="0.25">
      <c r="B266" s="176" t="s">
        <v>857</v>
      </c>
      <c r="C266" s="177" t="s">
        <v>858</v>
      </c>
      <c r="D2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78">
        <f t="shared" si="666"/>
        <v>0</v>
      </c>
      <c r="G266" s="178"/>
      <c r="H266" s="178">
        <f t="shared" si="667"/>
        <v>0</v>
      </c>
      <c r="I266" s="178"/>
      <c r="J266" s="178">
        <f t="shared" si="668"/>
        <v>0</v>
      </c>
      <c r="K2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6" s="178">
        <f t="shared" si="669"/>
        <v>0</v>
      </c>
      <c r="AC2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6" s="178">
        <f t="shared" si="670"/>
        <v>0</v>
      </c>
      <c r="AG2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6" s="178">
        <f t="shared" si="671"/>
        <v>0</v>
      </c>
      <c r="AK2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6" s="178">
        <f t="shared" si="672"/>
        <v>0</v>
      </c>
      <c r="AO266" s="178">
        <f t="shared" si="673"/>
        <v>0</v>
      </c>
    </row>
    <row r="267" spans="2:41" x14ac:dyDescent="0.25">
      <c r="B267" s="185" t="s">
        <v>323</v>
      </c>
      <c r="C267" s="186" t="s">
        <v>200</v>
      </c>
      <c r="D267" s="187">
        <f>SUM(D268:D311)</f>
        <v>1436210</v>
      </c>
      <c r="E267" s="187">
        <f>SUM(E268:E311)</f>
        <v>0</v>
      </c>
      <c r="F267" s="187">
        <f t="shared" si="583"/>
        <v>1436210</v>
      </c>
      <c r="G267" s="187">
        <f>SUM(G268:G311)</f>
        <v>0</v>
      </c>
      <c r="H267" s="187">
        <f t="shared" si="584"/>
        <v>1436210</v>
      </c>
      <c r="I267" s="187">
        <f>SUM(I268:I311)</f>
        <v>0</v>
      </c>
      <c r="J267" s="187">
        <f t="shared" si="585"/>
        <v>1436210</v>
      </c>
      <c r="K267" s="187">
        <f t="shared" ref="K267:AA267" ca="1" si="674">SUM(K268:K311)</f>
        <v>0</v>
      </c>
      <c r="L267" s="187">
        <f t="shared" ca="1" si="674"/>
        <v>0</v>
      </c>
      <c r="M267" s="187">
        <f t="shared" ca="1" si="674"/>
        <v>0</v>
      </c>
      <c r="N267" s="187">
        <f t="shared" ca="1" si="674"/>
        <v>0</v>
      </c>
      <c r="O267" s="187">
        <f t="shared" ca="1" si="674"/>
        <v>1155300</v>
      </c>
      <c r="P267" s="187">
        <f t="shared" ref="P267:Q267" ca="1" si="675">SUM(P268:P311)</f>
        <v>0</v>
      </c>
      <c r="Q267" s="187">
        <f t="shared" ca="1" si="675"/>
        <v>0</v>
      </c>
      <c r="R267" s="187">
        <f t="shared" ca="1" si="674"/>
        <v>0</v>
      </c>
      <c r="S267" s="187">
        <f t="shared" ca="1" si="674"/>
        <v>0</v>
      </c>
      <c r="T267" s="187">
        <f t="shared" ca="1" si="674"/>
        <v>0</v>
      </c>
      <c r="U267" s="187">
        <f t="shared" ca="1" si="674"/>
        <v>0</v>
      </c>
      <c r="V267" s="187">
        <f t="shared" ref="V267" ca="1" si="676">SUM(V268:V311)</f>
        <v>0</v>
      </c>
      <c r="W267" s="187">
        <f t="shared" ca="1" si="674"/>
        <v>0</v>
      </c>
      <c r="X267" s="187">
        <f t="shared" ca="1" si="674"/>
        <v>0</v>
      </c>
      <c r="Y267" s="187">
        <f t="shared" si="674"/>
        <v>1404210</v>
      </c>
      <c r="Z267" s="187">
        <f t="shared" si="674"/>
        <v>32000</v>
      </c>
      <c r="AA267" s="187">
        <f t="shared" si="674"/>
        <v>0</v>
      </c>
      <c r="AB267" s="187">
        <f t="shared" si="587"/>
        <v>1436210</v>
      </c>
      <c r="AC267" s="187">
        <f>SUM(AC268:AC311)</f>
        <v>0</v>
      </c>
      <c r="AD267" s="187">
        <f>SUM(AD268:AD311)</f>
        <v>0</v>
      </c>
      <c r="AE267" s="187">
        <f>SUM(AE268:AE311)</f>
        <v>0</v>
      </c>
      <c r="AF267" s="187">
        <f t="shared" si="588"/>
        <v>0</v>
      </c>
      <c r="AG267" s="187">
        <f>SUM(AG268:AG311)</f>
        <v>0</v>
      </c>
      <c r="AH267" s="187">
        <f>SUM(AH268:AH311)</f>
        <v>0</v>
      </c>
      <c r="AI267" s="187">
        <f>SUM(AI268:AI311)</f>
        <v>0</v>
      </c>
      <c r="AJ267" s="187">
        <f t="shared" si="589"/>
        <v>0</v>
      </c>
      <c r="AK267" s="187">
        <f>SUM(AK268:AK311)</f>
        <v>0</v>
      </c>
      <c r="AL267" s="187">
        <f>SUM(AL268:AL311)</f>
        <v>0</v>
      </c>
      <c r="AM267" s="187">
        <f>SUM(AM268:AM311)</f>
        <v>0</v>
      </c>
      <c r="AN267" s="187">
        <f t="shared" si="590"/>
        <v>0</v>
      </c>
      <c r="AO267" s="187">
        <f t="shared" si="591"/>
        <v>1436210</v>
      </c>
    </row>
    <row r="268" spans="2:41" x14ac:dyDescent="0.25">
      <c r="B268" s="176" t="s">
        <v>859</v>
      </c>
      <c r="C268" s="177" t="s">
        <v>860</v>
      </c>
      <c r="D2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200000</v>
      </c>
      <c r="E2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78">
        <f t="shared" si="583"/>
        <v>200000</v>
      </c>
      <c r="G268" s="178"/>
      <c r="H268" s="178">
        <f t="shared" si="584"/>
        <v>200000</v>
      </c>
      <c r="I268" s="178"/>
      <c r="J268" s="178">
        <f t="shared" si="585"/>
        <v>200000</v>
      </c>
      <c r="K2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200000</v>
      </c>
      <c r="P2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200000</v>
      </c>
      <c r="Z2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8" s="178">
        <f t="shared" si="587"/>
        <v>200000</v>
      </c>
      <c r="AC2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8" s="178">
        <f t="shared" si="588"/>
        <v>0</v>
      </c>
      <c r="AG2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8" s="178">
        <f t="shared" si="589"/>
        <v>0</v>
      </c>
      <c r="AK2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8" s="178">
        <f t="shared" si="590"/>
        <v>0</v>
      </c>
      <c r="AO268" s="178">
        <f t="shared" si="591"/>
        <v>200000</v>
      </c>
    </row>
    <row r="269" spans="2:41" x14ac:dyDescent="0.25">
      <c r="B269" s="176" t="s">
        <v>324</v>
      </c>
      <c r="C269" s="177" t="s">
        <v>861</v>
      </c>
      <c r="D2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78">
        <f t="shared" ref="F269:F300" si="677">D269+E269</f>
        <v>0</v>
      </c>
      <c r="G269" s="178"/>
      <c r="H269" s="178">
        <f t="shared" ref="H269:H300" si="678">F269-G269</f>
        <v>0</v>
      </c>
      <c r="I269" s="178"/>
      <c r="J269" s="178">
        <f t="shared" ref="J269:J300" si="679">F269-I269</f>
        <v>0</v>
      </c>
      <c r="K2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9" s="178">
        <f t="shared" ref="AB269:AB300" si="680">Y269+Z269+AA269</f>
        <v>0</v>
      </c>
      <c r="AC2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9" s="178">
        <f t="shared" ref="AF269:AF300" si="681">AC269+AD269+AE269</f>
        <v>0</v>
      </c>
      <c r="AG2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9" s="178">
        <f t="shared" ref="AJ269:AJ300" si="682">AG269+AH269+AI269</f>
        <v>0</v>
      </c>
      <c r="AK2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9" s="178">
        <f t="shared" ref="AN269:AN300" si="683">AK269+AL269+AM269</f>
        <v>0</v>
      </c>
      <c r="AO269" s="178">
        <f t="shared" ref="AO269:AO300" si="684">AB269+AF269+AJ269+AN269</f>
        <v>0</v>
      </c>
    </row>
    <row r="270" spans="2:41" x14ac:dyDescent="0.25">
      <c r="B270" s="176" t="s">
        <v>862</v>
      </c>
      <c r="C270" s="177" t="s">
        <v>863</v>
      </c>
      <c r="D2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278910</v>
      </c>
      <c r="E2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78">
        <f t="shared" si="677"/>
        <v>278910</v>
      </c>
      <c r="G270" s="178"/>
      <c r="H270" s="178">
        <f t="shared" si="678"/>
        <v>278910</v>
      </c>
      <c r="I270" s="178"/>
      <c r="J270" s="178">
        <f t="shared" si="679"/>
        <v>278910</v>
      </c>
      <c r="K2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278910</v>
      </c>
      <c r="Z2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0" s="178">
        <f t="shared" si="680"/>
        <v>278910</v>
      </c>
      <c r="AC2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0" s="178">
        <f t="shared" si="681"/>
        <v>0</v>
      </c>
      <c r="AG2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0" s="178">
        <f t="shared" si="682"/>
        <v>0</v>
      </c>
      <c r="AK2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0" s="178">
        <f t="shared" si="683"/>
        <v>0</v>
      </c>
      <c r="AO270" s="178">
        <f t="shared" si="684"/>
        <v>278910</v>
      </c>
    </row>
    <row r="271" spans="2:41" x14ac:dyDescent="0.25">
      <c r="B271" s="176" t="s">
        <v>864</v>
      </c>
      <c r="C271" s="177" t="s">
        <v>865</v>
      </c>
      <c r="D2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500000</v>
      </c>
      <c r="E2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78">
        <f t="shared" si="677"/>
        <v>500000</v>
      </c>
      <c r="G271" s="178"/>
      <c r="H271" s="178">
        <f t="shared" si="678"/>
        <v>500000</v>
      </c>
      <c r="I271" s="178"/>
      <c r="J271" s="178">
        <f t="shared" si="679"/>
        <v>500000</v>
      </c>
      <c r="K2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500000</v>
      </c>
      <c r="P2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500000</v>
      </c>
      <c r="Z2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1" s="178">
        <f t="shared" si="680"/>
        <v>500000</v>
      </c>
      <c r="AC2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1" s="178">
        <f t="shared" si="681"/>
        <v>0</v>
      </c>
      <c r="AG2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1" s="178">
        <f t="shared" si="682"/>
        <v>0</v>
      </c>
      <c r="AK2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1" s="178">
        <f t="shared" si="683"/>
        <v>0</v>
      </c>
      <c r="AO271" s="178">
        <f t="shared" si="684"/>
        <v>500000</v>
      </c>
    </row>
    <row r="272" spans="2:41" x14ac:dyDescent="0.25">
      <c r="B272" s="176" t="s">
        <v>866</v>
      </c>
      <c r="C272" s="177" t="s">
        <v>867</v>
      </c>
      <c r="D2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78">
        <f t="shared" si="677"/>
        <v>0</v>
      </c>
      <c r="G272" s="178"/>
      <c r="H272" s="178">
        <f t="shared" si="678"/>
        <v>0</v>
      </c>
      <c r="I272" s="178"/>
      <c r="J272" s="178">
        <f t="shared" si="679"/>
        <v>0</v>
      </c>
      <c r="K2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2" s="178">
        <f t="shared" si="680"/>
        <v>0</v>
      </c>
      <c r="AC2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2" s="178">
        <f t="shared" si="681"/>
        <v>0</v>
      </c>
      <c r="AG2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2" s="178">
        <f t="shared" si="682"/>
        <v>0</v>
      </c>
      <c r="AK2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2" s="178">
        <f t="shared" si="683"/>
        <v>0</v>
      </c>
      <c r="AO272" s="178">
        <f t="shared" si="684"/>
        <v>0</v>
      </c>
    </row>
    <row r="273" spans="2:41" x14ac:dyDescent="0.25">
      <c r="B273" s="176" t="s">
        <v>868</v>
      </c>
      <c r="C273" s="177" t="s">
        <v>869</v>
      </c>
      <c r="D2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78">
        <f t="shared" si="677"/>
        <v>0</v>
      </c>
      <c r="G273" s="178"/>
      <c r="H273" s="178">
        <f t="shared" si="678"/>
        <v>0</v>
      </c>
      <c r="I273" s="178"/>
      <c r="J273" s="178">
        <f t="shared" si="679"/>
        <v>0</v>
      </c>
      <c r="K2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3" s="178">
        <f t="shared" si="680"/>
        <v>0</v>
      </c>
      <c r="AC2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3" s="178">
        <f t="shared" si="681"/>
        <v>0</v>
      </c>
      <c r="AG2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3" s="178">
        <f t="shared" si="682"/>
        <v>0</v>
      </c>
      <c r="AK2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3" s="178">
        <f t="shared" si="683"/>
        <v>0</v>
      </c>
      <c r="AO273" s="178">
        <f t="shared" si="684"/>
        <v>0</v>
      </c>
    </row>
    <row r="274" spans="2:41" x14ac:dyDescent="0.25">
      <c r="B274" s="176" t="s">
        <v>870</v>
      </c>
      <c r="C274" s="177" t="s">
        <v>871</v>
      </c>
      <c r="D2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78">
        <f t="shared" si="677"/>
        <v>0</v>
      </c>
      <c r="G274" s="178"/>
      <c r="H274" s="178">
        <f t="shared" si="678"/>
        <v>0</v>
      </c>
      <c r="I274" s="178"/>
      <c r="J274" s="178">
        <f t="shared" si="679"/>
        <v>0</v>
      </c>
      <c r="K2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4" s="178">
        <f t="shared" si="680"/>
        <v>0</v>
      </c>
      <c r="AC2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4" s="178">
        <f t="shared" si="681"/>
        <v>0</v>
      </c>
      <c r="AG2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4" s="178">
        <f t="shared" si="682"/>
        <v>0</v>
      </c>
      <c r="AK2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4" s="178">
        <f t="shared" si="683"/>
        <v>0</v>
      </c>
      <c r="AO274" s="178">
        <f t="shared" si="684"/>
        <v>0</v>
      </c>
    </row>
    <row r="275" spans="2:41" x14ac:dyDescent="0.25">
      <c r="B275" s="176" t="s">
        <v>872</v>
      </c>
      <c r="C275" s="177" t="s">
        <v>873</v>
      </c>
      <c r="D2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130000</v>
      </c>
      <c r="E2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78">
        <f t="shared" si="677"/>
        <v>130000</v>
      </c>
      <c r="G275" s="178"/>
      <c r="H275" s="178">
        <f t="shared" si="678"/>
        <v>130000</v>
      </c>
      <c r="I275" s="178"/>
      <c r="J275" s="178">
        <f t="shared" si="679"/>
        <v>130000</v>
      </c>
      <c r="K2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130000</v>
      </c>
      <c r="P2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100000</v>
      </c>
      <c r="Z2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30000</v>
      </c>
      <c r="AA2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5" s="178">
        <f t="shared" si="680"/>
        <v>130000</v>
      </c>
      <c r="AC2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5" s="178">
        <f t="shared" si="681"/>
        <v>0</v>
      </c>
      <c r="AG2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5" s="178">
        <f t="shared" si="682"/>
        <v>0</v>
      </c>
      <c r="AK2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5" s="178">
        <f t="shared" si="683"/>
        <v>0</v>
      </c>
      <c r="AO275" s="178">
        <f t="shared" si="684"/>
        <v>130000</v>
      </c>
    </row>
    <row r="276" spans="2:41" x14ac:dyDescent="0.25">
      <c r="B276" s="176" t="s">
        <v>325</v>
      </c>
      <c r="C276" s="177" t="s">
        <v>874</v>
      </c>
      <c r="D2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16000</v>
      </c>
      <c r="E2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78">
        <f t="shared" si="677"/>
        <v>16000</v>
      </c>
      <c r="G276" s="178"/>
      <c r="H276" s="178">
        <f t="shared" si="678"/>
        <v>16000</v>
      </c>
      <c r="I276" s="178"/>
      <c r="J276" s="178">
        <f t="shared" si="679"/>
        <v>16000</v>
      </c>
      <c r="K2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14000</v>
      </c>
      <c r="P2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14000</v>
      </c>
      <c r="Z2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2000</v>
      </c>
      <c r="AA2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6" s="178">
        <f t="shared" si="680"/>
        <v>16000</v>
      </c>
      <c r="AC2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6" s="178">
        <f t="shared" si="681"/>
        <v>0</v>
      </c>
      <c r="AG2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6" s="178">
        <f t="shared" si="682"/>
        <v>0</v>
      </c>
      <c r="AK2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6" s="178">
        <f t="shared" si="683"/>
        <v>0</v>
      </c>
      <c r="AO276" s="178">
        <f t="shared" si="684"/>
        <v>16000</v>
      </c>
    </row>
    <row r="277" spans="2:41" x14ac:dyDescent="0.25">
      <c r="B277" s="176" t="s">
        <v>875</v>
      </c>
      <c r="C277" s="177" t="s">
        <v>876</v>
      </c>
      <c r="D2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E2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78">
        <f t="shared" si="677"/>
        <v>30000</v>
      </c>
      <c r="G277" s="178"/>
      <c r="H277" s="178">
        <f t="shared" si="678"/>
        <v>30000</v>
      </c>
      <c r="I277" s="178"/>
      <c r="J277" s="178">
        <f t="shared" si="679"/>
        <v>30000</v>
      </c>
      <c r="K2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30000</v>
      </c>
      <c r="P2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30000</v>
      </c>
      <c r="Z2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7" s="178">
        <f t="shared" si="680"/>
        <v>30000</v>
      </c>
      <c r="AC2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7" s="178">
        <f t="shared" si="681"/>
        <v>0</v>
      </c>
      <c r="AG2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7" s="178">
        <f t="shared" si="682"/>
        <v>0</v>
      </c>
      <c r="AK2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7" s="178">
        <f t="shared" si="683"/>
        <v>0</v>
      </c>
      <c r="AO277" s="178">
        <f t="shared" si="684"/>
        <v>30000</v>
      </c>
    </row>
    <row r="278" spans="2:41" x14ac:dyDescent="0.25">
      <c r="B278" s="176" t="s">
        <v>877</v>
      </c>
      <c r="C278" s="177" t="s">
        <v>878</v>
      </c>
      <c r="D2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v>
      </c>
      <c r="E2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78">
        <f t="shared" si="677"/>
        <v>50000</v>
      </c>
      <c r="G278" s="178"/>
      <c r="H278" s="178">
        <f t="shared" si="678"/>
        <v>50000</v>
      </c>
      <c r="I278" s="178"/>
      <c r="J278" s="178">
        <f t="shared" si="679"/>
        <v>50000</v>
      </c>
      <c r="K2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50000</v>
      </c>
      <c r="P2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50000</v>
      </c>
      <c r="Z2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8" s="178">
        <f t="shared" si="680"/>
        <v>50000</v>
      </c>
      <c r="AC2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8" s="178">
        <f t="shared" si="681"/>
        <v>0</v>
      </c>
      <c r="AG2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8" s="178">
        <f t="shared" si="682"/>
        <v>0</v>
      </c>
      <c r="AK2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8" s="178">
        <f t="shared" si="683"/>
        <v>0</v>
      </c>
      <c r="AO278" s="178">
        <f t="shared" si="684"/>
        <v>50000</v>
      </c>
    </row>
    <row r="279" spans="2:41" x14ac:dyDescent="0.25">
      <c r="B279" s="176" t="s">
        <v>879</v>
      </c>
      <c r="C279" s="177" t="s">
        <v>880</v>
      </c>
      <c r="D2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78">
        <f t="shared" si="677"/>
        <v>0</v>
      </c>
      <c r="G279" s="178"/>
      <c r="H279" s="178">
        <f t="shared" si="678"/>
        <v>0</v>
      </c>
      <c r="I279" s="178"/>
      <c r="J279" s="178">
        <f t="shared" si="679"/>
        <v>0</v>
      </c>
      <c r="K2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9" s="178">
        <f t="shared" si="680"/>
        <v>0</v>
      </c>
      <c r="AC2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9" s="178">
        <f t="shared" si="681"/>
        <v>0</v>
      </c>
      <c r="AG2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9" s="178">
        <f t="shared" si="682"/>
        <v>0</v>
      </c>
      <c r="AK2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9" s="178">
        <f t="shared" si="683"/>
        <v>0</v>
      </c>
      <c r="AO279" s="178">
        <f t="shared" si="684"/>
        <v>0</v>
      </c>
    </row>
    <row r="280" spans="2:41" x14ac:dyDescent="0.25">
      <c r="B280" s="176" t="s">
        <v>881</v>
      </c>
      <c r="C280" s="177" t="s">
        <v>882</v>
      </c>
      <c r="D2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78">
        <f t="shared" si="677"/>
        <v>0</v>
      </c>
      <c r="G280" s="178"/>
      <c r="H280" s="178">
        <f t="shared" si="678"/>
        <v>0</v>
      </c>
      <c r="I280" s="178"/>
      <c r="J280" s="178">
        <f t="shared" si="679"/>
        <v>0</v>
      </c>
      <c r="K2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0" s="178">
        <f t="shared" si="680"/>
        <v>0</v>
      </c>
      <c r="AC2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0" s="178">
        <f t="shared" si="681"/>
        <v>0</v>
      </c>
      <c r="AG2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0" s="178">
        <f t="shared" si="682"/>
        <v>0</v>
      </c>
      <c r="AK2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0" s="178">
        <f t="shared" si="683"/>
        <v>0</v>
      </c>
      <c r="AO280" s="178">
        <f t="shared" si="684"/>
        <v>0</v>
      </c>
    </row>
    <row r="281" spans="2:41" x14ac:dyDescent="0.25">
      <c r="B281" s="176" t="s">
        <v>883</v>
      </c>
      <c r="C281" s="177" t="s">
        <v>884</v>
      </c>
      <c r="D2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78">
        <f t="shared" si="677"/>
        <v>0</v>
      </c>
      <c r="G281" s="178"/>
      <c r="H281" s="178">
        <f t="shared" si="678"/>
        <v>0</v>
      </c>
      <c r="I281" s="178"/>
      <c r="J281" s="178">
        <f t="shared" si="679"/>
        <v>0</v>
      </c>
      <c r="K2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1" s="178">
        <f t="shared" si="680"/>
        <v>0</v>
      </c>
      <c r="AC2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1" s="178">
        <f t="shared" si="681"/>
        <v>0</v>
      </c>
      <c r="AG2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1" s="178">
        <f t="shared" si="682"/>
        <v>0</v>
      </c>
      <c r="AK2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1" s="178">
        <f t="shared" si="683"/>
        <v>0</v>
      </c>
      <c r="AO281" s="178">
        <f t="shared" si="684"/>
        <v>0</v>
      </c>
    </row>
    <row r="282" spans="2:41" x14ac:dyDescent="0.25">
      <c r="B282" s="176" t="s">
        <v>885</v>
      </c>
      <c r="C282" s="177" t="s">
        <v>886</v>
      </c>
      <c r="D2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78">
        <f t="shared" si="677"/>
        <v>0</v>
      </c>
      <c r="G282" s="178"/>
      <c r="H282" s="178">
        <f t="shared" si="678"/>
        <v>0</v>
      </c>
      <c r="I282" s="178"/>
      <c r="J282" s="178">
        <f t="shared" si="679"/>
        <v>0</v>
      </c>
      <c r="K2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2" s="178">
        <f t="shared" si="680"/>
        <v>0</v>
      </c>
      <c r="AC2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2" s="178">
        <f t="shared" si="681"/>
        <v>0</v>
      </c>
      <c r="AG2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2" s="178">
        <f t="shared" si="682"/>
        <v>0</v>
      </c>
      <c r="AK2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2" s="178">
        <f t="shared" si="683"/>
        <v>0</v>
      </c>
      <c r="AO282" s="178">
        <f t="shared" si="684"/>
        <v>0</v>
      </c>
    </row>
    <row r="283" spans="2:41" x14ac:dyDescent="0.25">
      <c r="B283" s="176" t="s">
        <v>887</v>
      </c>
      <c r="C283" s="177" t="s">
        <v>888</v>
      </c>
      <c r="D28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78">
        <f t="shared" si="677"/>
        <v>0</v>
      </c>
      <c r="G283" s="178"/>
      <c r="H283" s="178">
        <f t="shared" si="678"/>
        <v>0</v>
      </c>
      <c r="I283" s="178"/>
      <c r="J283" s="178">
        <f t="shared" si="679"/>
        <v>0</v>
      </c>
      <c r="K2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3" s="178">
        <f t="shared" si="680"/>
        <v>0</v>
      </c>
      <c r="AC2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3" s="178">
        <f t="shared" si="681"/>
        <v>0</v>
      </c>
      <c r="AG2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3" s="178">
        <f t="shared" si="682"/>
        <v>0</v>
      </c>
      <c r="AK2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3" s="178">
        <f t="shared" si="683"/>
        <v>0</v>
      </c>
      <c r="AO283" s="178">
        <f t="shared" si="684"/>
        <v>0</v>
      </c>
    </row>
    <row r="284" spans="2:41" x14ac:dyDescent="0.25">
      <c r="B284" s="176" t="s">
        <v>889</v>
      </c>
      <c r="C284" s="177" t="s">
        <v>890</v>
      </c>
      <c r="D2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E2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78">
        <f t="shared" si="677"/>
        <v>20000</v>
      </c>
      <c r="G284" s="178"/>
      <c r="H284" s="178">
        <f t="shared" si="678"/>
        <v>20000</v>
      </c>
      <c r="I284" s="178"/>
      <c r="J284" s="178">
        <f t="shared" si="679"/>
        <v>20000</v>
      </c>
      <c r="K2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20000</v>
      </c>
      <c r="P2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20000</v>
      </c>
      <c r="Z2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4" s="178">
        <f t="shared" si="680"/>
        <v>20000</v>
      </c>
      <c r="AC2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4" s="178">
        <f t="shared" si="681"/>
        <v>0</v>
      </c>
      <c r="AG2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4" s="178">
        <f t="shared" si="682"/>
        <v>0</v>
      </c>
      <c r="AK2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4" s="178">
        <f t="shared" si="683"/>
        <v>0</v>
      </c>
      <c r="AO284" s="178">
        <f t="shared" si="684"/>
        <v>20000</v>
      </c>
    </row>
    <row r="285" spans="2:41" x14ac:dyDescent="0.25">
      <c r="B285" s="176" t="s">
        <v>326</v>
      </c>
      <c r="C285" s="177" t="s">
        <v>891</v>
      </c>
      <c r="D28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78">
        <f t="shared" si="677"/>
        <v>0</v>
      </c>
      <c r="G285" s="178"/>
      <c r="H285" s="178">
        <f t="shared" si="678"/>
        <v>0</v>
      </c>
      <c r="I285" s="178"/>
      <c r="J285" s="178">
        <f t="shared" si="679"/>
        <v>0</v>
      </c>
      <c r="K2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5" s="178">
        <f t="shared" si="680"/>
        <v>0</v>
      </c>
      <c r="AC2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5" s="178">
        <f t="shared" si="681"/>
        <v>0</v>
      </c>
      <c r="AG2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5" s="178">
        <f t="shared" si="682"/>
        <v>0</v>
      </c>
      <c r="AK2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5" s="178">
        <f t="shared" si="683"/>
        <v>0</v>
      </c>
      <c r="AO285" s="178">
        <f t="shared" si="684"/>
        <v>0</v>
      </c>
    </row>
    <row r="286" spans="2:41" x14ac:dyDescent="0.25">
      <c r="B286" s="176" t="s">
        <v>892</v>
      </c>
      <c r="C286" s="177" t="s">
        <v>893</v>
      </c>
      <c r="D2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78">
        <f t="shared" si="677"/>
        <v>0</v>
      </c>
      <c r="G286" s="178"/>
      <c r="H286" s="178">
        <f t="shared" si="678"/>
        <v>0</v>
      </c>
      <c r="I286" s="178"/>
      <c r="J286" s="178">
        <f t="shared" si="679"/>
        <v>0</v>
      </c>
      <c r="K2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6" s="178">
        <f t="shared" si="680"/>
        <v>0</v>
      </c>
      <c r="AC2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6" s="178">
        <f t="shared" si="681"/>
        <v>0</v>
      </c>
      <c r="AG2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6" s="178">
        <f t="shared" si="682"/>
        <v>0</v>
      </c>
      <c r="AK2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6" s="178">
        <f t="shared" si="683"/>
        <v>0</v>
      </c>
      <c r="AO286" s="178">
        <f t="shared" si="684"/>
        <v>0</v>
      </c>
    </row>
    <row r="287" spans="2:41" x14ac:dyDescent="0.25">
      <c r="B287" s="176" t="s">
        <v>894</v>
      </c>
      <c r="C287" s="177" t="s">
        <v>895</v>
      </c>
      <c r="D2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78">
        <f t="shared" si="677"/>
        <v>0</v>
      </c>
      <c r="G287" s="178"/>
      <c r="H287" s="178">
        <f t="shared" si="678"/>
        <v>0</v>
      </c>
      <c r="I287" s="178"/>
      <c r="J287" s="178">
        <f t="shared" si="679"/>
        <v>0</v>
      </c>
      <c r="K2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7" s="178">
        <f t="shared" si="680"/>
        <v>0</v>
      </c>
      <c r="AC2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7" s="178">
        <f t="shared" si="681"/>
        <v>0</v>
      </c>
      <c r="AG2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7" s="178">
        <f t="shared" si="682"/>
        <v>0</v>
      </c>
      <c r="AK2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7" s="178">
        <f t="shared" si="683"/>
        <v>0</v>
      </c>
      <c r="AO287" s="178">
        <f t="shared" si="684"/>
        <v>0</v>
      </c>
    </row>
    <row r="288" spans="2:41" x14ac:dyDescent="0.25">
      <c r="B288" s="176" t="s">
        <v>896</v>
      </c>
      <c r="C288" s="177" t="s">
        <v>897</v>
      </c>
      <c r="D2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78">
        <f t="shared" si="677"/>
        <v>0</v>
      </c>
      <c r="G288" s="178"/>
      <c r="H288" s="178">
        <f t="shared" si="678"/>
        <v>0</v>
      </c>
      <c r="I288" s="178"/>
      <c r="J288" s="178">
        <f t="shared" si="679"/>
        <v>0</v>
      </c>
      <c r="K2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8" s="178">
        <f t="shared" si="680"/>
        <v>0</v>
      </c>
      <c r="AC2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8" s="178">
        <f t="shared" si="681"/>
        <v>0</v>
      </c>
      <c r="AG2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8" s="178">
        <f t="shared" si="682"/>
        <v>0</v>
      </c>
      <c r="AK2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8" s="178">
        <f t="shared" si="683"/>
        <v>0</v>
      </c>
      <c r="AO288" s="178">
        <f t="shared" si="684"/>
        <v>0</v>
      </c>
    </row>
    <row r="289" spans="2:41" x14ac:dyDescent="0.25">
      <c r="B289" s="176" t="s">
        <v>898</v>
      </c>
      <c r="C289" s="177" t="s">
        <v>891</v>
      </c>
      <c r="D28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200000</v>
      </c>
      <c r="E28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78">
        <f t="shared" si="677"/>
        <v>200000</v>
      </c>
      <c r="G289" s="178"/>
      <c r="H289" s="178">
        <f t="shared" si="678"/>
        <v>200000</v>
      </c>
      <c r="I289" s="178"/>
      <c r="J289" s="178">
        <f t="shared" si="679"/>
        <v>200000</v>
      </c>
      <c r="K28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200000</v>
      </c>
      <c r="P28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200000</v>
      </c>
      <c r="Z28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9" s="178">
        <f t="shared" si="680"/>
        <v>200000</v>
      </c>
      <c r="AC28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9" s="178">
        <f t="shared" si="681"/>
        <v>0</v>
      </c>
      <c r="AG28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9" s="178">
        <f t="shared" si="682"/>
        <v>0</v>
      </c>
      <c r="AK28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9" s="178">
        <f t="shared" si="683"/>
        <v>0</v>
      </c>
      <c r="AO289" s="178">
        <f t="shared" si="684"/>
        <v>200000</v>
      </c>
    </row>
    <row r="290" spans="2:41" x14ac:dyDescent="0.25">
      <c r="B290" s="176" t="s">
        <v>899</v>
      </c>
      <c r="C290" s="177" t="s">
        <v>900</v>
      </c>
      <c r="D29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78">
        <f t="shared" si="677"/>
        <v>0</v>
      </c>
      <c r="G290" s="178"/>
      <c r="H290" s="178">
        <f t="shared" si="678"/>
        <v>0</v>
      </c>
      <c r="I290" s="178"/>
      <c r="J290" s="178">
        <f t="shared" si="679"/>
        <v>0</v>
      </c>
      <c r="K2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0" s="178">
        <f t="shared" si="680"/>
        <v>0</v>
      </c>
      <c r="AC2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0" s="178">
        <f t="shared" si="681"/>
        <v>0</v>
      </c>
      <c r="AG2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0" s="178">
        <f t="shared" si="682"/>
        <v>0</v>
      </c>
      <c r="AK2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0" s="178">
        <f t="shared" si="683"/>
        <v>0</v>
      </c>
      <c r="AO290" s="178">
        <f t="shared" si="684"/>
        <v>0</v>
      </c>
    </row>
    <row r="291" spans="2:41" x14ac:dyDescent="0.25">
      <c r="B291" s="176" t="s">
        <v>901</v>
      </c>
      <c r="C291" s="177" t="s">
        <v>902</v>
      </c>
      <c r="D29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78">
        <f t="shared" si="677"/>
        <v>0</v>
      </c>
      <c r="G291" s="178"/>
      <c r="H291" s="178">
        <f t="shared" si="678"/>
        <v>0</v>
      </c>
      <c r="I291" s="178"/>
      <c r="J291" s="178">
        <f t="shared" si="679"/>
        <v>0</v>
      </c>
      <c r="K2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1" s="178">
        <f t="shared" si="680"/>
        <v>0</v>
      </c>
      <c r="AC2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1" s="178">
        <f t="shared" si="681"/>
        <v>0</v>
      </c>
      <c r="AG2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1" s="178">
        <f t="shared" si="682"/>
        <v>0</v>
      </c>
      <c r="AK2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1" s="178">
        <f t="shared" si="683"/>
        <v>0</v>
      </c>
      <c r="AO291" s="178">
        <f t="shared" si="684"/>
        <v>0</v>
      </c>
    </row>
    <row r="292" spans="2:41" x14ac:dyDescent="0.25">
      <c r="B292" s="176" t="s">
        <v>903</v>
      </c>
      <c r="C292" s="177" t="s">
        <v>904</v>
      </c>
      <c r="D2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1300</v>
      </c>
      <c r="E2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78">
        <f t="shared" si="677"/>
        <v>1300</v>
      </c>
      <c r="G292" s="178"/>
      <c r="H292" s="178">
        <f t="shared" si="678"/>
        <v>1300</v>
      </c>
      <c r="I292" s="178"/>
      <c r="J292" s="178">
        <f t="shared" si="679"/>
        <v>1300</v>
      </c>
      <c r="K2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1300</v>
      </c>
      <c r="P2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1300</v>
      </c>
      <c r="Z2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2" s="178">
        <f t="shared" si="680"/>
        <v>1300</v>
      </c>
      <c r="AC2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2" s="178">
        <f t="shared" si="681"/>
        <v>0</v>
      </c>
      <c r="AG2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2" s="178">
        <f t="shared" si="682"/>
        <v>0</v>
      </c>
      <c r="AK2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2" s="178">
        <f t="shared" si="683"/>
        <v>0</v>
      </c>
      <c r="AO292" s="178">
        <f t="shared" si="684"/>
        <v>1300</v>
      </c>
    </row>
    <row r="293" spans="2:41" x14ac:dyDescent="0.25">
      <c r="B293" s="176" t="s">
        <v>905</v>
      </c>
      <c r="C293" s="177" t="s">
        <v>906</v>
      </c>
      <c r="D2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78">
        <f t="shared" si="677"/>
        <v>0</v>
      </c>
      <c r="G293" s="178"/>
      <c r="H293" s="178">
        <f t="shared" si="678"/>
        <v>0</v>
      </c>
      <c r="I293" s="178"/>
      <c r="J293" s="178">
        <f t="shared" si="679"/>
        <v>0</v>
      </c>
      <c r="K2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3" s="178">
        <f t="shared" si="680"/>
        <v>0</v>
      </c>
      <c r="AC2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3" s="178">
        <f t="shared" si="681"/>
        <v>0</v>
      </c>
      <c r="AG2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3" s="178">
        <f t="shared" si="682"/>
        <v>0</v>
      </c>
      <c r="AK2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3" s="178">
        <f t="shared" si="683"/>
        <v>0</v>
      </c>
      <c r="AO293" s="178">
        <f t="shared" si="684"/>
        <v>0</v>
      </c>
    </row>
    <row r="294" spans="2:41" x14ac:dyDescent="0.25">
      <c r="B294" s="176" t="s">
        <v>907</v>
      </c>
      <c r="C294" s="177" t="s">
        <v>908</v>
      </c>
      <c r="D2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78">
        <f t="shared" si="677"/>
        <v>0</v>
      </c>
      <c r="G294" s="178"/>
      <c r="H294" s="178">
        <f t="shared" si="678"/>
        <v>0</v>
      </c>
      <c r="I294" s="178"/>
      <c r="J294" s="178">
        <f t="shared" si="679"/>
        <v>0</v>
      </c>
      <c r="K2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4" s="178">
        <f t="shared" si="680"/>
        <v>0</v>
      </c>
      <c r="AC2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4" s="178">
        <f t="shared" si="681"/>
        <v>0</v>
      </c>
      <c r="AG2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4" s="178">
        <f t="shared" si="682"/>
        <v>0</v>
      </c>
      <c r="AK2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4" s="178">
        <f t="shared" si="683"/>
        <v>0</v>
      </c>
      <c r="AO294" s="178">
        <f t="shared" si="684"/>
        <v>0</v>
      </c>
    </row>
    <row r="295" spans="2:41" x14ac:dyDescent="0.25">
      <c r="B295" s="176" t="s">
        <v>909</v>
      </c>
      <c r="C295" s="177" t="s">
        <v>910</v>
      </c>
      <c r="D2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78">
        <f t="shared" si="677"/>
        <v>0</v>
      </c>
      <c r="G295" s="178"/>
      <c r="H295" s="178">
        <f t="shared" si="678"/>
        <v>0</v>
      </c>
      <c r="I295" s="178"/>
      <c r="J295" s="178">
        <f t="shared" si="679"/>
        <v>0</v>
      </c>
      <c r="K2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5" s="178">
        <f t="shared" si="680"/>
        <v>0</v>
      </c>
      <c r="AC2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5" s="178">
        <f t="shared" si="681"/>
        <v>0</v>
      </c>
      <c r="AG2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5" s="178">
        <f t="shared" si="682"/>
        <v>0</v>
      </c>
      <c r="AK2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5" s="178">
        <f t="shared" si="683"/>
        <v>0</v>
      </c>
      <c r="AO295" s="178">
        <f t="shared" si="684"/>
        <v>0</v>
      </c>
    </row>
    <row r="296" spans="2:41" x14ac:dyDescent="0.25">
      <c r="B296" s="176" t="s">
        <v>911</v>
      </c>
      <c r="C296" s="177" t="s">
        <v>912</v>
      </c>
      <c r="D29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78">
        <f t="shared" si="677"/>
        <v>0</v>
      </c>
      <c r="G296" s="178"/>
      <c r="H296" s="178">
        <f t="shared" si="678"/>
        <v>0</v>
      </c>
      <c r="I296" s="178"/>
      <c r="J296" s="178">
        <f t="shared" si="679"/>
        <v>0</v>
      </c>
      <c r="K2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6" s="178">
        <f t="shared" si="680"/>
        <v>0</v>
      </c>
      <c r="AC2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6" s="178">
        <f t="shared" si="681"/>
        <v>0</v>
      </c>
      <c r="AG2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6" s="178">
        <f t="shared" si="682"/>
        <v>0</v>
      </c>
      <c r="AK2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6" s="178">
        <f t="shared" si="683"/>
        <v>0</v>
      </c>
      <c r="AO296" s="178">
        <f t="shared" si="684"/>
        <v>0</v>
      </c>
    </row>
    <row r="297" spans="2:41" x14ac:dyDescent="0.25">
      <c r="B297" s="176" t="s">
        <v>913</v>
      </c>
      <c r="C297" s="177" t="s">
        <v>914</v>
      </c>
      <c r="D29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78">
        <f t="shared" si="677"/>
        <v>0</v>
      </c>
      <c r="G297" s="178"/>
      <c r="H297" s="178">
        <f t="shared" si="678"/>
        <v>0</v>
      </c>
      <c r="I297" s="178"/>
      <c r="J297" s="178">
        <f t="shared" si="679"/>
        <v>0</v>
      </c>
      <c r="K2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7" s="178">
        <f t="shared" si="680"/>
        <v>0</v>
      </c>
      <c r="AC2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7" s="178">
        <f t="shared" si="681"/>
        <v>0</v>
      </c>
      <c r="AG2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7" s="178">
        <f t="shared" si="682"/>
        <v>0</v>
      </c>
      <c r="AK2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7" s="178">
        <f t="shared" si="683"/>
        <v>0</v>
      </c>
      <c r="AO297" s="178">
        <f t="shared" si="684"/>
        <v>0</v>
      </c>
    </row>
    <row r="298" spans="2:41" x14ac:dyDescent="0.25">
      <c r="B298" s="176" t="s">
        <v>915</v>
      </c>
      <c r="C298" s="177" t="s">
        <v>916</v>
      </c>
      <c r="D29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78">
        <f t="shared" si="677"/>
        <v>0</v>
      </c>
      <c r="G298" s="178"/>
      <c r="H298" s="178">
        <f t="shared" si="678"/>
        <v>0</v>
      </c>
      <c r="I298" s="178"/>
      <c r="J298" s="178">
        <f t="shared" si="679"/>
        <v>0</v>
      </c>
      <c r="K2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8" s="178">
        <f t="shared" si="680"/>
        <v>0</v>
      </c>
      <c r="AC2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8" s="178">
        <f t="shared" si="681"/>
        <v>0</v>
      </c>
      <c r="AG2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8" s="178">
        <f t="shared" si="682"/>
        <v>0</v>
      </c>
      <c r="AK2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8" s="178">
        <f t="shared" si="683"/>
        <v>0</v>
      </c>
      <c r="AO298" s="178">
        <f t="shared" si="684"/>
        <v>0</v>
      </c>
    </row>
    <row r="299" spans="2:41" x14ac:dyDescent="0.25">
      <c r="B299" s="176" t="s">
        <v>917</v>
      </c>
      <c r="C299" s="177" t="s">
        <v>918</v>
      </c>
      <c r="D29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E29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78">
        <f t="shared" si="677"/>
        <v>10000</v>
      </c>
      <c r="G299" s="178"/>
      <c r="H299" s="178">
        <f t="shared" si="678"/>
        <v>10000</v>
      </c>
      <c r="I299" s="178"/>
      <c r="J299" s="178">
        <f t="shared" si="679"/>
        <v>10000</v>
      </c>
      <c r="K2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10000</v>
      </c>
      <c r="P2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10000</v>
      </c>
      <c r="Z2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9" s="178">
        <f t="shared" si="680"/>
        <v>10000</v>
      </c>
      <c r="AC2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9" s="178">
        <f t="shared" si="681"/>
        <v>0</v>
      </c>
      <c r="AG2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9" s="178">
        <f t="shared" si="682"/>
        <v>0</v>
      </c>
      <c r="AK2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9" s="178">
        <f t="shared" si="683"/>
        <v>0</v>
      </c>
      <c r="AO299" s="178">
        <f t="shared" si="684"/>
        <v>10000</v>
      </c>
    </row>
    <row r="300" spans="2:41" x14ac:dyDescent="0.25">
      <c r="B300" s="176" t="s">
        <v>919</v>
      </c>
      <c r="C300" s="177" t="s">
        <v>920</v>
      </c>
      <c r="D30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78">
        <f t="shared" si="677"/>
        <v>0</v>
      </c>
      <c r="G300" s="178"/>
      <c r="H300" s="178">
        <f t="shared" si="678"/>
        <v>0</v>
      </c>
      <c r="I300" s="178"/>
      <c r="J300" s="178">
        <f t="shared" si="679"/>
        <v>0</v>
      </c>
      <c r="K3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0" s="178">
        <f t="shared" si="680"/>
        <v>0</v>
      </c>
      <c r="AC3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0" s="178">
        <f t="shared" si="681"/>
        <v>0</v>
      </c>
      <c r="AG3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0" s="178">
        <f t="shared" si="682"/>
        <v>0</v>
      </c>
      <c r="AK3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0" s="178">
        <f t="shared" si="683"/>
        <v>0</v>
      </c>
      <c r="AO300" s="178">
        <f t="shared" si="684"/>
        <v>0</v>
      </c>
    </row>
    <row r="301" spans="2:41" x14ac:dyDescent="0.25">
      <c r="B301" s="176" t="s">
        <v>921</v>
      </c>
      <c r="C301" s="177" t="s">
        <v>922</v>
      </c>
      <c r="D3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78">
        <f t="shared" si="583"/>
        <v>0</v>
      </c>
      <c r="G301" s="178"/>
      <c r="H301" s="178">
        <f t="shared" si="584"/>
        <v>0</v>
      </c>
      <c r="I301" s="178"/>
      <c r="J301" s="178">
        <f t="shared" si="585"/>
        <v>0</v>
      </c>
      <c r="K3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1" s="178">
        <f t="shared" si="587"/>
        <v>0</v>
      </c>
      <c r="AC3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1" s="178">
        <f t="shared" si="588"/>
        <v>0</v>
      </c>
      <c r="AG3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1" s="178">
        <f t="shared" si="589"/>
        <v>0</v>
      </c>
      <c r="AK3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1" s="178">
        <f t="shared" si="590"/>
        <v>0</v>
      </c>
      <c r="AO301" s="178">
        <f t="shared" si="591"/>
        <v>0</v>
      </c>
    </row>
    <row r="302" spans="2:41" x14ac:dyDescent="0.25">
      <c r="B302" s="176" t="s">
        <v>923</v>
      </c>
      <c r="C302" s="177" t="s">
        <v>924</v>
      </c>
      <c r="D3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78">
        <f t="shared" si="583"/>
        <v>0</v>
      </c>
      <c r="G302" s="178"/>
      <c r="H302" s="178">
        <f t="shared" si="584"/>
        <v>0</v>
      </c>
      <c r="I302" s="178"/>
      <c r="J302" s="178">
        <f t="shared" si="585"/>
        <v>0</v>
      </c>
      <c r="K3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2" s="178">
        <f t="shared" si="587"/>
        <v>0</v>
      </c>
      <c r="AC3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2" s="178">
        <f t="shared" si="588"/>
        <v>0</v>
      </c>
      <c r="AG3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2" s="178">
        <f t="shared" si="589"/>
        <v>0</v>
      </c>
      <c r="AK3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2" s="178">
        <f t="shared" si="590"/>
        <v>0</v>
      </c>
      <c r="AO302" s="178">
        <f t="shared" si="591"/>
        <v>0</v>
      </c>
    </row>
    <row r="303" spans="2:41" x14ac:dyDescent="0.25">
      <c r="B303" s="176" t="s">
        <v>925</v>
      </c>
      <c r="C303" s="177" t="s">
        <v>926</v>
      </c>
      <c r="D3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78">
        <f t="shared" si="583"/>
        <v>0</v>
      </c>
      <c r="G303" s="178"/>
      <c r="H303" s="178">
        <f t="shared" si="584"/>
        <v>0</v>
      </c>
      <c r="I303" s="178"/>
      <c r="J303" s="178">
        <f t="shared" si="585"/>
        <v>0</v>
      </c>
      <c r="K3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3" s="178">
        <f t="shared" si="587"/>
        <v>0</v>
      </c>
      <c r="AC3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3" s="178">
        <f t="shared" si="588"/>
        <v>0</v>
      </c>
      <c r="AG3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3" s="178">
        <f t="shared" si="589"/>
        <v>0</v>
      </c>
      <c r="AK3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3" s="178">
        <f t="shared" si="590"/>
        <v>0</v>
      </c>
      <c r="AO303" s="178">
        <f t="shared" si="591"/>
        <v>0</v>
      </c>
    </row>
    <row r="304" spans="2:41" x14ac:dyDescent="0.25">
      <c r="B304" s="176" t="s">
        <v>927</v>
      </c>
      <c r="C304" s="177" t="s">
        <v>928</v>
      </c>
      <c r="D3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78">
        <f t="shared" si="583"/>
        <v>0</v>
      </c>
      <c r="G304" s="178"/>
      <c r="H304" s="178">
        <f t="shared" si="584"/>
        <v>0</v>
      </c>
      <c r="I304" s="178"/>
      <c r="J304" s="178">
        <f t="shared" si="585"/>
        <v>0</v>
      </c>
      <c r="K3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4" s="178">
        <f t="shared" si="587"/>
        <v>0</v>
      </c>
      <c r="AC3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4" s="178">
        <f t="shared" si="588"/>
        <v>0</v>
      </c>
      <c r="AG3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4" s="178">
        <f t="shared" si="589"/>
        <v>0</v>
      </c>
      <c r="AK3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4" s="178">
        <f t="shared" si="590"/>
        <v>0</v>
      </c>
      <c r="AO304" s="178">
        <f t="shared" si="591"/>
        <v>0</v>
      </c>
    </row>
    <row r="305" spans="2:41" x14ac:dyDescent="0.25">
      <c r="B305" s="176" t="s">
        <v>929</v>
      </c>
      <c r="C305" s="177" t="s">
        <v>930</v>
      </c>
      <c r="D3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78">
        <f t="shared" si="583"/>
        <v>0</v>
      </c>
      <c r="G305" s="178"/>
      <c r="H305" s="178">
        <f t="shared" si="584"/>
        <v>0</v>
      </c>
      <c r="I305" s="178"/>
      <c r="J305" s="178">
        <f t="shared" si="585"/>
        <v>0</v>
      </c>
      <c r="K3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5" s="178">
        <f t="shared" si="587"/>
        <v>0</v>
      </c>
      <c r="AC3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5" s="178">
        <f t="shared" si="588"/>
        <v>0</v>
      </c>
      <c r="AG3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5" s="178">
        <f t="shared" si="589"/>
        <v>0</v>
      </c>
      <c r="AK3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5" s="178">
        <f t="shared" si="590"/>
        <v>0</v>
      </c>
      <c r="AO305" s="178">
        <f t="shared" si="591"/>
        <v>0</v>
      </c>
    </row>
    <row r="306" spans="2:41" x14ac:dyDescent="0.25">
      <c r="B306" s="176" t="s">
        <v>931</v>
      </c>
      <c r="C306" s="177" t="s">
        <v>932</v>
      </c>
      <c r="D30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78">
        <f t="shared" si="583"/>
        <v>0</v>
      </c>
      <c r="G306" s="178"/>
      <c r="H306" s="178">
        <f t="shared" si="584"/>
        <v>0</v>
      </c>
      <c r="I306" s="178"/>
      <c r="J306" s="178">
        <f t="shared" si="585"/>
        <v>0</v>
      </c>
      <c r="K3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6" s="178">
        <f t="shared" si="587"/>
        <v>0</v>
      </c>
      <c r="AC3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6" s="178">
        <f t="shared" si="588"/>
        <v>0</v>
      </c>
      <c r="AG3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6" s="178">
        <f t="shared" si="589"/>
        <v>0</v>
      </c>
      <c r="AK3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6" s="178">
        <f t="shared" si="590"/>
        <v>0</v>
      </c>
      <c r="AO306" s="178">
        <f t="shared" si="591"/>
        <v>0</v>
      </c>
    </row>
    <row r="307" spans="2:41" x14ac:dyDescent="0.25">
      <c r="B307" s="176" t="s">
        <v>933</v>
      </c>
      <c r="C307" s="177" t="s">
        <v>934</v>
      </c>
      <c r="D30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78">
        <f t="shared" si="583"/>
        <v>0</v>
      </c>
      <c r="G307" s="178"/>
      <c r="H307" s="178">
        <f t="shared" si="584"/>
        <v>0</v>
      </c>
      <c r="I307" s="178"/>
      <c r="J307" s="178">
        <f t="shared" si="585"/>
        <v>0</v>
      </c>
      <c r="K3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7" s="178">
        <f t="shared" si="587"/>
        <v>0</v>
      </c>
      <c r="AC3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7" s="178">
        <f t="shared" si="588"/>
        <v>0</v>
      </c>
      <c r="AG3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7" s="178">
        <f t="shared" si="589"/>
        <v>0</v>
      </c>
      <c r="AK3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7" s="178">
        <f t="shared" si="590"/>
        <v>0</v>
      </c>
      <c r="AO307" s="178">
        <f t="shared" si="591"/>
        <v>0</v>
      </c>
    </row>
    <row r="308" spans="2:41" x14ac:dyDescent="0.25">
      <c r="B308" s="176" t="s">
        <v>935</v>
      </c>
      <c r="C308" s="177" t="s">
        <v>936</v>
      </c>
      <c r="D3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78">
        <f t="shared" si="583"/>
        <v>0</v>
      </c>
      <c r="G308" s="178"/>
      <c r="H308" s="178">
        <f t="shared" si="584"/>
        <v>0</v>
      </c>
      <c r="I308" s="178"/>
      <c r="J308" s="178">
        <f t="shared" si="585"/>
        <v>0</v>
      </c>
      <c r="K3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8" s="178">
        <f t="shared" si="587"/>
        <v>0</v>
      </c>
      <c r="AC3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8" s="178">
        <f t="shared" si="588"/>
        <v>0</v>
      </c>
      <c r="AG3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8" s="178">
        <f t="shared" si="589"/>
        <v>0</v>
      </c>
      <c r="AK3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8" s="178">
        <f t="shared" si="590"/>
        <v>0</v>
      </c>
      <c r="AO308" s="178">
        <f t="shared" si="591"/>
        <v>0</v>
      </c>
    </row>
    <row r="309" spans="2:41" x14ac:dyDescent="0.25">
      <c r="B309" s="176" t="s">
        <v>937</v>
      </c>
      <c r="C309" s="177" t="s">
        <v>938</v>
      </c>
      <c r="D30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78">
        <f t="shared" ref="F309:F311" si="685">D309+E309</f>
        <v>0</v>
      </c>
      <c r="G309" s="178"/>
      <c r="H309" s="178">
        <f t="shared" ref="H309:H311" si="686">F309-G309</f>
        <v>0</v>
      </c>
      <c r="I309" s="178"/>
      <c r="J309" s="178">
        <f t="shared" ref="J309:J311" si="687">F309-I309</f>
        <v>0</v>
      </c>
      <c r="K3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9" s="178">
        <f t="shared" ref="AB309:AB311" si="688">Y309+Z309+AA309</f>
        <v>0</v>
      </c>
      <c r="AC3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9" s="178">
        <f t="shared" ref="AF309:AF311" si="689">AC309+AD309+AE309</f>
        <v>0</v>
      </c>
      <c r="AG3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9" s="178">
        <f t="shared" ref="AJ309:AJ311" si="690">AG309+AH309+AI309</f>
        <v>0</v>
      </c>
      <c r="AK3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9" s="178">
        <f t="shared" ref="AN309:AN311" si="691">AK309+AL309+AM309</f>
        <v>0</v>
      </c>
      <c r="AO309" s="178">
        <f t="shared" ref="AO309:AO311" si="692">AB309+AF309+AJ309+AN309</f>
        <v>0</v>
      </c>
    </row>
    <row r="310" spans="2:41" x14ac:dyDescent="0.25">
      <c r="B310" s="176" t="s">
        <v>939</v>
      </c>
      <c r="C310" s="177" t="s">
        <v>940</v>
      </c>
      <c r="D3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78">
        <f t="shared" si="685"/>
        <v>0</v>
      </c>
      <c r="G310" s="178"/>
      <c r="H310" s="178">
        <f t="shared" si="686"/>
        <v>0</v>
      </c>
      <c r="I310" s="178"/>
      <c r="J310" s="178">
        <f t="shared" si="687"/>
        <v>0</v>
      </c>
      <c r="K3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0" s="178">
        <f t="shared" si="688"/>
        <v>0</v>
      </c>
      <c r="AC3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0" s="178">
        <f t="shared" si="689"/>
        <v>0</v>
      </c>
      <c r="AG3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0" s="178">
        <f t="shared" si="690"/>
        <v>0</v>
      </c>
      <c r="AK3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0" s="178">
        <f t="shared" si="691"/>
        <v>0</v>
      </c>
      <c r="AO310" s="178">
        <f t="shared" si="692"/>
        <v>0</v>
      </c>
    </row>
    <row r="311" spans="2:41" x14ac:dyDescent="0.25">
      <c r="B311" s="176" t="s">
        <v>941</v>
      </c>
      <c r="C311" s="177" t="s">
        <v>942</v>
      </c>
      <c r="D3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78">
        <f t="shared" si="685"/>
        <v>0</v>
      </c>
      <c r="G311" s="178"/>
      <c r="H311" s="178">
        <f t="shared" si="686"/>
        <v>0</v>
      </c>
      <c r="I311" s="178"/>
      <c r="J311" s="178">
        <f t="shared" si="687"/>
        <v>0</v>
      </c>
      <c r="K3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1" s="178">
        <f t="shared" si="688"/>
        <v>0</v>
      </c>
      <c r="AC3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1" s="178">
        <f t="shared" si="689"/>
        <v>0</v>
      </c>
      <c r="AG3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1" s="178">
        <f t="shared" si="690"/>
        <v>0</v>
      </c>
      <c r="AK3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1" s="178">
        <f t="shared" si="691"/>
        <v>0</v>
      </c>
      <c r="AO311" s="178">
        <f t="shared" si="692"/>
        <v>0</v>
      </c>
    </row>
    <row r="312" spans="2:41" x14ac:dyDescent="0.25">
      <c r="B312" s="185" t="s">
        <v>327</v>
      </c>
      <c r="C312" s="186" t="s">
        <v>201</v>
      </c>
      <c r="D312" s="187">
        <f>SUM(D313:D326)</f>
        <v>1303366</v>
      </c>
      <c r="E312" s="187">
        <f>SUM(E313:E326)</f>
        <v>110272.4</v>
      </c>
      <c r="F312" s="187">
        <f t="shared" si="583"/>
        <v>1413638.4</v>
      </c>
      <c r="G312" s="187">
        <f>SUM(G313:G326)</f>
        <v>0</v>
      </c>
      <c r="H312" s="187">
        <f t="shared" si="584"/>
        <v>1413638.4</v>
      </c>
      <c r="I312" s="187">
        <f>SUM(I313:I326)</f>
        <v>0</v>
      </c>
      <c r="J312" s="187">
        <f t="shared" si="585"/>
        <v>1413638.4</v>
      </c>
      <c r="K312" s="187">
        <f t="shared" ref="K312:AA312" ca="1" si="693">SUM(K313:K326)</f>
        <v>0</v>
      </c>
      <c r="L312" s="187">
        <f t="shared" ca="1" si="693"/>
        <v>0</v>
      </c>
      <c r="M312" s="187">
        <f t="shared" ca="1" si="693"/>
        <v>0</v>
      </c>
      <c r="N312" s="187">
        <f t="shared" ca="1" si="693"/>
        <v>0</v>
      </c>
      <c r="O312" s="187">
        <f t="shared" ca="1" si="693"/>
        <v>1077403.3999999999</v>
      </c>
      <c r="P312" s="187">
        <f t="shared" ref="P312:Q312" ca="1" si="694">SUM(P313:P326)</f>
        <v>0</v>
      </c>
      <c r="Q312" s="187">
        <f t="shared" ca="1" si="694"/>
        <v>0</v>
      </c>
      <c r="R312" s="187">
        <f t="shared" ca="1" si="693"/>
        <v>0</v>
      </c>
      <c r="S312" s="187">
        <f t="shared" ca="1" si="693"/>
        <v>0</v>
      </c>
      <c r="T312" s="187">
        <f t="shared" ca="1" si="693"/>
        <v>0</v>
      </c>
      <c r="U312" s="187">
        <f t="shared" ca="1" si="693"/>
        <v>0</v>
      </c>
      <c r="V312" s="187">
        <f t="shared" ref="V312" ca="1" si="695">SUM(V313:V326)</f>
        <v>0</v>
      </c>
      <c r="W312" s="187">
        <f t="shared" ca="1" si="693"/>
        <v>0</v>
      </c>
      <c r="X312" s="187">
        <f t="shared" ca="1" si="693"/>
        <v>0</v>
      </c>
      <c r="Y312" s="187">
        <f t="shared" si="693"/>
        <v>1294426.3999999999</v>
      </c>
      <c r="Z312" s="187">
        <f t="shared" si="693"/>
        <v>118412</v>
      </c>
      <c r="AA312" s="187">
        <f t="shared" si="693"/>
        <v>0</v>
      </c>
      <c r="AB312" s="187">
        <f t="shared" si="587"/>
        <v>1412838.3999999999</v>
      </c>
      <c r="AC312" s="187">
        <f>SUM(AC313:AC326)</f>
        <v>0</v>
      </c>
      <c r="AD312" s="187">
        <f>SUM(AD313:AD326)</f>
        <v>0</v>
      </c>
      <c r="AE312" s="187">
        <f>SUM(AE313:AE326)</f>
        <v>0</v>
      </c>
      <c r="AF312" s="187">
        <f t="shared" si="588"/>
        <v>0</v>
      </c>
      <c r="AG312" s="187">
        <f>SUM(AG313:AG326)</f>
        <v>0</v>
      </c>
      <c r="AH312" s="187">
        <f>SUM(AH313:AH326)</f>
        <v>0</v>
      </c>
      <c r="AI312" s="187">
        <f>SUM(AI313:AI326)</f>
        <v>600</v>
      </c>
      <c r="AJ312" s="187">
        <f t="shared" si="589"/>
        <v>600</v>
      </c>
      <c r="AK312" s="187">
        <f>SUM(AK313:AK326)</f>
        <v>0</v>
      </c>
      <c r="AL312" s="187">
        <f>SUM(AL313:AL326)</f>
        <v>0</v>
      </c>
      <c r="AM312" s="187">
        <f>SUM(AM313:AM326)</f>
        <v>0</v>
      </c>
      <c r="AN312" s="187">
        <f t="shared" si="590"/>
        <v>0</v>
      </c>
      <c r="AO312" s="187">
        <f t="shared" si="591"/>
        <v>1413438.4</v>
      </c>
    </row>
    <row r="313" spans="2:41" x14ac:dyDescent="0.25">
      <c r="B313" s="176" t="s">
        <v>943</v>
      </c>
      <c r="C313" s="177" t="s">
        <v>944</v>
      </c>
      <c r="D3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E3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78">
        <f t="shared" si="583"/>
        <v>30000</v>
      </c>
      <c r="G313" s="178"/>
      <c r="H313" s="178">
        <f t="shared" si="584"/>
        <v>30000</v>
      </c>
      <c r="I313" s="178"/>
      <c r="J313" s="178">
        <f t="shared" si="585"/>
        <v>30000</v>
      </c>
      <c r="K3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30000</v>
      </c>
      <c r="P3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30000</v>
      </c>
      <c r="Z3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3" s="178">
        <f t="shared" si="587"/>
        <v>30000</v>
      </c>
      <c r="AC3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3" s="178">
        <f t="shared" si="588"/>
        <v>0</v>
      </c>
      <c r="AG3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3" s="178">
        <f t="shared" si="589"/>
        <v>0</v>
      </c>
      <c r="AK3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3" s="178">
        <f t="shared" si="590"/>
        <v>0</v>
      </c>
      <c r="AO313" s="178">
        <f t="shared" si="591"/>
        <v>30000</v>
      </c>
    </row>
    <row r="314" spans="2:41" x14ac:dyDescent="0.25">
      <c r="B314" s="176" t="s">
        <v>328</v>
      </c>
      <c r="C314" s="177" t="s">
        <v>945</v>
      </c>
      <c r="D3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6492</v>
      </c>
      <c r="E3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64056</v>
      </c>
      <c r="F314" s="178">
        <f t="shared" si="583"/>
        <v>70548</v>
      </c>
      <c r="G314" s="178"/>
      <c r="H314" s="178">
        <f t="shared" si="584"/>
        <v>70548</v>
      </c>
      <c r="I314" s="178"/>
      <c r="J314" s="178">
        <f t="shared" si="585"/>
        <v>70548</v>
      </c>
      <c r="K3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71820</v>
      </c>
      <c r="P3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68836</v>
      </c>
      <c r="Z3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912</v>
      </c>
      <c r="AA3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4" s="178">
        <f t="shared" si="587"/>
        <v>69748</v>
      </c>
      <c r="AC3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4" s="178">
        <f t="shared" si="588"/>
        <v>0</v>
      </c>
      <c r="AG3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600</v>
      </c>
      <c r="AJ314" s="178">
        <f t="shared" si="589"/>
        <v>600</v>
      </c>
      <c r="AK3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4" s="178">
        <f t="shared" si="590"/>
        <v>0</v>
      </c>
      <c r="AO314" s="178">
        <f t="shared" si="591"/>
        <v>70348</v>
      </c>
    </row>
    <row r="315" spans="2:41" x14ac:dyDescent="0.25">
      <c r="B315" s="176" t="s">
        <v>946</v>
      </c>
      <c r="C315" s="177" t="s">
        <v>947</v>
      </c>
      <c r="D3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156004</v>
      </c>
      <c r="E3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1796.4</v>
      </c>
      <c r="F315" s="178">
        <f t="shared" si="583"/>
        <v>157800.4</v>
      </c>
      <c r="G315" s="178"/>
      <c r="H315" s="178">
        <f t="shared" si="584"/>
        <v>157800.4</v>
      </c>
      <c r="I315" s="178"/>
      <c r="J315" s="178">
        <f t="shared" si="585"/>
        <v>157800.4</v>
      </c>
      <c r="K3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156528.4</v>
      </c>
      <c r="P3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157800.4</v>
      </c>
      <c r="Z3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5" s="178">
        <f t="shared" si="587"/>
        <v>157800.4</v>
      </c>
      <c r="AC3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5" s="178">
        <f t="shared" si="588"/>
        <v>0</v>
      </c>
      <c r="AG3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5" s="178">
        <f t="shared" si="589"/>
        <v>0</v>
      </c>
      <c r="AK3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5" s="178">
        <f t="shared" si="590"/>
        <v>0</v>
      </c>
      <c r="AO315" s="178">
        <f t="shared" si="591"/>
        <v>157800.4</v>
      </c>
    </row>
    <row r="316" spans="2:41" x14ac:dyDescent="0.25">
      <c r="B316" s="176" t="s">
        <v>948</v>
      </c>
      <c r="C316" s="177" t="s">
        <v>949</v>
      </c>
      <c r="D3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78">
        <f t="shared" si="583"/>
        <v>0</v>
      </c>
      <c r="G316" s="178"/>
      <c r="H316" s="178">
        <f t="shared" si="584"/>
        <v>0</v>
      </c>
      <c r="I316" s="178"/>
      <c r="J316" s="178">
        <f t="shared" si="585"/>
        <v>0</v>
      </c>
      <c r="K3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6" s="178">
        <f t="shared" si="587"/>
        <v>0</v>
      </c>
      <c r="AC3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6" s="178">
        <f t="shared" si="588"/>
        <v>0</v>
      </c>
      <c r="AG3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6" s="178">
        <f t="shared" si="589"/>
        <v>0</v>
      </c>
      <c r="AK3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6" s="178">
        <f t="shared" si="590"/>
        <v>0</v>
      </c>
      <c r="AO316" s="178">
        <f t="shared" si="591"/>
        <v>0</v>
      </c>
    </row>
    <row r="317" spans="2:41" x14ac:dyDescent="0.25">
      <c r="B317" s="176" t="s">
        <v>950</v>
      </c>
      <c r="C317" s="177" t="s">
        <v>951</v>
      </c>
      <c r="D3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E3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900</v>
      </c>
      <c r="F317" s="178">
        <f t="shared" si="583"/>
        <v>10900</v>
      </c>
      <c r="G317" s="178"/>
      <c r="H317" s="178">
        <f t="shared" si="584"/>
        <v>10900</v>
      </c>
      <c r="I317" s="178"/>
      <c r="J317" s="178">
        <f t="shared" si="585"/>
        <v>10900</v>
      </c>
      <c r="K3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10900</v>
      </c>
      <c r="P3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10900</v>
      </c>
      <c r="Z3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7" s="178">
        <f t="shared" si="587"/>
        <v>10900</v>
      </c>
      <c r="AC3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7" s="178">
        <f t="shared" si="588"/>
        <v>0</v>
      </c>
      <c r="AG3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7" s="178">
        <f t="shared" si="589"/>
        <v>0</v>
      </c>
      <c r="AK3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7" s="178">
        <f t="shared" si="590"/>
        <v>0</v>
      </c>
      <c r="AO317" s="178">
        <f t="shared" si="591"/>
        <v>10900</v>
      </c>
    </row>
    <row r="318" spans="2:41" x14ac:dyDescent="0.25">
      <c r="B318" s="176" t="s">
        <v>952</v>
      </c>
      <c r="C318" s="177" t="s">
        <v>953</v>
      </c>
      <c r="D3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7500</v>
      </c>
      <c r="E3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78">
        <f t="shared" ref="F318:F319" si="696">D318+E318</f>
        <v>7500</v>
      </c>
      <c r="G318" s="178"/>
      <c r="H318" s="178">
        <f t="shared" ref="H318:H319" si="697">F318-G318</f>
        <v>7500</v>
      </c>
      <c r="I318" s="178"/>
      <c r="J318" s="178">
        <f t="shared" ref="J318:J319" si="698">F318-I318</f>
        <v>7500</v>
      </c>
      <c r="K3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6000</v>
      </c>
      <c r="P3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6000</v>
      </c>
      <c r="Z3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1500</v>
      </c>
      <c r="AA3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8" s="178">
        <f t="shared" ref="AB318:AB319" si="699">Y318+Z318+AA318</f>
        <v>7500</v>
      </c>
      <c r="AC3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8" s="178">
        <f t="shared" ref="AF318:AF319" si="700">AC318+AD318+AE318</f>
        <v>0</v>
      </c>
      <c r="AG3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8" s="178">
        <f t="shared" ref="AJ318:AJ319" si="701">AG318+AH318+AI318</f>
        <v>0</v>
      </c>
      <c r="AK3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8" s="178">
        <f t="shared" ref="AN318:AN319" si="702">AK318+AL318+AM318</f>
        <v>0</v>
      </c>
      <c r="AO318" s="178">
        <f t="shared" ref="AO318:AO319" si="703">AB318+AF318+AJ318+AN318</f>
        <v>7500</v>
      </c>
    </row>
    <row r="319" spans="2:41" x14ac:dyDescent="0.25">
      <c r="B319" s="176" t="s">
        <v>329</v>
      </c>
      <c r="C319" s="177" t="s">
        <v>954</v>
      </c>
      <c r="D3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78">
        <f t="shared" si="696"/>
        <v>0</v>
      </c>
      <c r="G319" s="178"/>
      <c r="H319" s="178">
        <f t="shared" si="697"/>
        <v>0</v>
      </c>
      <c r="I319" s="178"/>
      <c r="J319" s="178">
        <f t="shared" si="698"/>
        <v>0</v>
      </c>
      <c r="K3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9" s="178">
        <f t="shared" si="699"/>
        <v>0</v>
      </c>
      <c r="AC3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9" s="178">
        <f t="shared" si="700"/>
        <v>0</v>
      </c>
      <c r="AG3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9" s="178">
        <f t="shared" si="701"/>
        <v>0</v>
      </c>
      <c r="AK3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9" s="178">
        <f t="shared" si="702"/>
        <v>0</v>
      </c>
      <c r="AO319" s="178">
        <f t="shared" si="703"/>
        <v>0</v>
      </c>
    </row>
    <row r="320" spans="2:41" x14ac:dyDescent="0.25">
      <c r="B320" s="176" t="s">
        <v>955</v>
      </c>
      <c r="C320" s="177" t="s">
        <v>956</v>
      </c>
      <c r="D3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622735</v>
      </c>
      <c r="E3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78">
        <f t="shared" ref="F320:F323" si="704">D320+E320</f>
        <v>622735</v>
      </c>
      <c r="G320" s="178"/>
      <c r="H320" s="178">
        <f t="shared" ref="H320:H323" si="705">F320-G320</f>
        <v>622735</v>
      </c>
      <c r="I320" s="178"/>
      <c r="J320" s="178">
        <f t="shared" ref="J320:J323" si="706">F320-I320</f>
        <v>622735</v>
      </c>
      <c r="K3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400000</v>
      </c>
      <c r="P3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622735</v>
      </c>
      <c r="Z3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0" s="178">
        <f t="shared" ref="AB320:AB323" si="707">Y320+Z320+AA320</f>
        <v>622735</v>
      </c>
      <c r="AC3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0" s="178">
        <f t="shared" ref="AF320:AF323" si="708">AC320+AD320+AE320</f>
        <v>0</v>
      </c>
      <c r="AG3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0" s="178">
        <f t="shared" ref="AJ320:AJ323" si="709">AG320+AH320+AI320</f>
        <v>0</v>
      </c>
      <c r="AK3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0" s="178">
        <f t="shared" ref="AN320:AN323" si="710">AK320+AL320+AM320</f>
        <v>0</v>
      </c>
      <c r="AO320" s="178">
        <f t="shared" ref="AO320:AO323" si="711">AB320+AF320+AJ320+AN320</f>
        <v>622735</v>
      </c>
    </row>
    <row r="321" spans="2:41" x14ac:dyDescent="0.25">
      <c r="B321" s="176" t="s">
        <v>957</v>
      </c>
      <c r="C321" s="177" t="s">
        <v>958</v>
      </c>
      <c r="D3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78">
        <f t="shared" si="704"/>
        <v>0</v>
      </c>
      <c r="G321" s="178"/>
      <c r="H321" s="178">
        <f t="shared" si="705"/>
        <v>0</v>
      </c>
      <c r="I321" s="178"/>
      <c r="J321" s="178">
        <f t="shared" si="706"/>
        <v>0</v>
      </c>
      <c r="K3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1" s="178">
        <f t="shared" si="707"/>
        <v>0</v>
      </c>
      <c r="AC3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1" s="178">
        <f t="shared" si="708"/>
        <v>0</v>
      </c>
      <c r="AG3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1" s="178">
        <f t="shared" si="709"/>
        <v>0</v>
      </c>
      <c r="AK3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1" s="178">
        <f t="shared" si="710"/>
        <v>0</v>
      </c>
      <c r="AO321" s="178">
        <f t="shared" si="711"/>
        <v>0</v>
      </c>
    </row>
    <row r="322" spans="2:41" x14ac:dyDescent="0.25">
      <c r="B322" s="176" t="s">
        <v>959</v>
      </c>
      <c r="C322" s="177" t="s">
        <v>960</v>
      </c>
      <c r="D3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420635</v>
      </c>
      <c r="E3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43520</v>
      </c>
      <c r="F322" s="178">
        <f t="shared" si="704"/>
        <v>464155</v>
      </c>
      <c r="G322" s="178"/>
      <c r="H322" s="178">
        <f t="shared" si="705"/>
        <v>464155</v>
      </c>
      <c r="I322" s="178"/>
      <c r="J322" s="178">
        <f t="shared" si="706"/>
        <v>464155</v>
      </c>
      <c r="K3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352155</v>
      </c>
      <c r="P3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348155</v>
      </c>
      <c r="Z3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116000</v>
      </c>
      <c r="AA3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2" s="178">
        <f t="shared" si="707"/>
        <v>464155</v>
      </c>
      <c r="AC3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2" s="178">
        <f t="shared" si="708"/>
        <v>0</v>
      </c>
      <c r="AG3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2" s="178">
        <f t="shared" si="709"/>
        <v>0</v>
      </c>
      <c r="AK3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2" s="178">
        <f t="shared" si="710"/>
        <v>0</v>
      </c>
      <c r="AO322" s="178">
        <f t="shared" si="711"/>
        <v>464155</v>
      </c>
    </row>
    <row r="323" spans="2:41" x14ac:dyDescent="0.25">
      <c r="B323" s="176" t="s">
        <v>961</v>
      </c>
      <c r="C323" s="177" t="s">
        <v>962</v>
      </c>
      <c r="D3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78">
        <f t="shared" si="704"/>
        <v>0</v>
      </c>
      <c r="G323" s="178"/>
      <c r="H323" s="178">
        <f t="shared" si="705"/>
        <v>0</v>
      </c>
      <c r="I323" s="178"/>
      <c r="J323" s="178">
        <f t="shared" si="706"/>
        <v>0</v>
      </c>
      <c r="K3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3" s="178">
        <f t="shared" si="707"/>
        <v>0</v>
      </c>
      <c r="AC3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3" s="178">
        <f t="shared" si="708"/>
        <v>0</v>
      </c>
      <c r="AG3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3" s="178">
        <f t="shared" si="709"/>
        <v>0</v>
      </c>
      <c r="AK3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3" s="178">
        <f t="shared" si="710"/>
        <v>0</v>
      </c>
      <c r="AO323" s="178">
        <f t="shared" si="711"/>
        <v>0</v>
      </c>
    </row>
    <row r="324" spans="2:41" x14ac:dyDescent="0.25">
      <c r="B324" s="176" t="s">
        <v>963</v>
      </c>
      <c r="C324" s="177" t="s">
        <v>964</v>
      </c>
      <c r="D3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78">
        <f t="shared" si="583"/>
        <v>0</v>
      </c>
      <c r="G324" s="178"/>
      <c r="H324" s="178">
        <f t="shared" si="584"/>
        <v>0</v>
      </c>
      <c r="I324" s="178"/>
      <c r="J324" s="178">
        <f t="shared" si="585"/>
        <v>0</v>
      </c>
      <c r="K3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4" s="178">
        <f t="shared" si="587"/>
        <v>0</v>
      </c>
      <c r="AC3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4" s="178">
        <f t="shared" si="588"/>
        <v>0</v>
      </c>
      <c r="AG3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4" s="178">
        <f t="shared" si="589"/>
        <v>0</v>
      </c>
      <c r="AK3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4" s="178">
        <f t="shared" si="590"/>
        <v>0</v>
      </c>
      <c r="AO324" s="178">
        <f t="shared" si="591"/>
        <v>0</v>
      </c>
    </row>
    <row r="325" spans="2:41" x14ac:dyDescent="0.25">
      <c r="B325" s="176" t="s">
        <v>965</v>
      </c>
      <c r="C325" s="177" t="s">
        <v>966</v>
      </c>
      <c r="D3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E3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78">
        <f t="shared" ref="F325" si="712">D325+E325</f>
        <v>20000</v>
      </c>
      <c r="G325" s="178"/>
      <c r="H325" s="178">
        <f t="shared" ref="H325" si="713">F325-G325</f>
        <v>20000</v>
      </c>
      <c r="I325" s="178"/>
      <c r="J325" s="178">
        <f t="shared" ref="J325" si="714">F325-I325</f>
        <v>20000</v>
      </c>
      <c r="K3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20000</v>
      </c>
      <c r="P3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20000</v>
      </c>
      <c r="Z3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5" s="178">
        <f t="shared" ref="AB325" si="715">Y325+Z325+AA325</f>
        <v>20000</v>
      </c>
      <c r="AC3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5" s="178">
        <f t="shared" ref="AF325" si="716">AC325+AD325+AE325</f>
        <v>0</v>
      </c>
      <c r="AG3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5" s="178">
        <f t="shared" ref="AJ325" si="717">AG325+AH325+AI325</f>
        <v>0</v>
      </c>
      <c r="AK3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5" s="178">
        <f t="shared" ref="AN325" si="718">AK325+AL325+AM325</f>
        <v>0</v>
      </c>
      <c r="AO325" s="178">
        <f t="shared" ref="AO325" si="719">AB325+AF325+AJ325+AN325</f>
        <v>20000</v>
      </c>
    </row>
    <row r="326" spans="2:41" x14ac:dyDescent="0.25">
      <c r="B326" s="176" t="s">
        <v>967</v>
      </c>
      <c r="C326" s="177" t="s">
        <v>968</v>
      </c>
      <c r="D3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E3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78">
        <f t="shared" ref="F326" si="720">D326+E326</f>
        <v>30000</v>
      </c>
      <c r="G326" s="178"/>
      <c r="H326" s="178">
        <f t="shared" ref="H326" si="721">F326-G326</f>
        <v>30000</v>
      </c>
      <c r="I326" s="178"/>
      <c r="J326" s="178">
        <f t="shared" ref="J326" si="722">F326-I326</f>
        <v>30000</v>
      </c>
      <c r="K3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30000</v>
      </c>
      <c r="P3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30000</v>
      </c>
      <c r="Z3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6" s="178">
        <f t="shared" ref="AB326" si="723">Y326+Z326+AA326</f>
        <v>30000</v>
      </c>
      <c r="AC3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6" s="178">
        <f t="shared" ref="AF326" si="724">AC326+AD326+AE326</f>
        <v>0</v>
      </c>
      <c r="AG3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6" s="178">
        <f t="shared" ref="AJ326" si="725">AG326+AH326+AI326</f>
        <v>0</v>
      </c>
      <c r="AK3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6" s="178">
        <f t="shared" ref="AN326" si="726">AK326+AL326+AM326</f>
        <v>0</v>
      </c>
      <c r="AO326" s="178">
        <f t="shared" ref="AO326" si="727">AB326+AF326+AJ326+AN326</f>
        <v>30000</v>
      </c>
    </row>
    <row r="327" spans="2:41" x14ac:dyDescent="0.25">
      <c r="B327" s="173" t="s">
        <v>331</v>
      </c>
      <c r="C327" s="174" t="s">
        <v>203</v>
      </c>
      <c r="D327" s="175">
        <f>D328+D345+D383+D389</f>
        <v>1098240</v>
      </c>
      <c r="E327" s="175">
        <f>E328+E345+E383+E389</f>
        <v>1266100</v>
      </c>
      <c r="F327" s="175">
        <f t="shared" si="583"/>
        <v>2364340</v>
      </c>
      <c r="G327" s="175">
        <f>G328+G345+G383+G389</f>
        <v>0</v>
      </c>
      <c r="H327" s="175">
        <f t="shared" si="584"/>
        <v>2364340</v>
      </c>
      <c r="I327" s="175">
        <f>I328+I345+I383+I389</f>
        <v>0</v>
      </c>
      <c r="J327" s="175">
        <f t="shared" si="585"/>
        <v>2364340</v>
      </c>
      <c r="K327" s="175">
        <f t="shared" ref="K327:AA327" ca="1" si="728">K328+K345+K383+K389</f>
        <v>0</v>
      </c>
      <c r="L327" s="175">
        <f t="shared" ca="1" si="728"/>
        <v>0</v>
      </c>
      <c r="M327" s="175">
        <f t="shared" ca="1" si="728"/>
        <v>0</v>
      </c>
      <c r="N327" s="175">
        <f t="shared" ca="1" si="728"/>
        <v>0</v>
      </c>
      <c r="O327" s="175">
        <f t="shared" ca="1" si="728"/>
        <v>2350340</v>
      </c>
      <c r="P327" s="175">
        <f t="shared" ca="1" si="728"/>
        <v>0</v>
      </c>
      <c r="Q327" s="175">
        <f t="shared" ca="1" si="728"/>
        <v>0</v>
      </c>
      <c r="R327" s="175">
        <f t="shared" ca="1" si="728"/>
        <v>0</v>
      </c>
      <c r="S327" s="175">
        <f t="shared" ca="1" si="728"/>
        <v>0</v>
      </c>
      <c r="T327" s="175">
        <f t="shared" ca="1" si="728"/>
        <v>0</v>
      </c>
      <c r="U327" s="175">
        <f t="shared" ca="1" si="728"/>
        <v>0</v>
      </c>
      <c r="V327" s="175">
        <f t="shared" ca="1" si="728"/>
        <v>0</v>
      </c>
      <c r="W327" s="175">
        <f t="shared" ca="1" si="728"/>
        <v>0</v>
      </c>
      <c r="X327" s="175">
        <f t="shared" ca="1" si="728"/>
        <v>0</v>
      </c>
      <c r="Y327" s="175">
        <f t="shared" si="728"/>
        <v>2350340</v>
      </c>
      <c r="Z327" s="175">
        <f t="shared" si="728"/>
        <v>10500</v>
      </c>
      <c r="AA327" s="175">
        <f t="shared" si="728"/>
        <v>0</v>
      </c>
      <c r="AB327" s="175">
        <f t="shared" si="587"/>
        <v>2360840</v>
      </c>
      <c r="AC327" s="175">
        <f>AC328+AC345+AC383+AC389</f>
        <v>0</v>
      </c>
      <c r="AD327" s="175">
        <f>AD328+AD345+AD383+AD389</f>
        <v>0</v>
      </c>
      <c r="AE327" s="175">
        <f>AE328+AE345+AE383+AE389</f>
        <v>0</v>
      </c>
      <c r="AF327" s="175">
        <f t="shared" si="588"/>
        <v>0</v>
      </c>
      <c r="AG327" s="175">
        <f>AG328+AG345+AG383+AG389</f>
        <v>0</v>
      </c>
      <c r="AH327" s="175">
        <f>AH328+AH345+AH383+AH389</f>
        <v>0</v>
      </c>
      <c r="AI327" s="175">
        <f>AI328+AI345+AI383+AI389</f>
        <v>3500</v>
      </c>
      <c r="AJ327" s="175">
        <f t="shared" si="589"/>
        <v>3500</v>
      </c>
      <c r="AK327" s="175">
        <f>AK328+AK345+AK383+AK389</f>
        <v>0</v>
      </c>
      <c r="AL327" s="175">
        <f>AL328+AL345+AL383+AL389</f>
        <v>0</v>
      </c>
      <c r="AM327" s="175">
        <f>AM328+AM345+AM383+AM389</f>
        <v>0</v>
      </c>
      <c r="AN327" s="175">
        <f t="shared" si="590"/>
        <v>0</v>
      </c>
      <c r="AO327" s="175">
        <f t="shared" si="591"/>
        <v>2364340</v>
      </c>
    </row>
    <row r="328" spans="2:41" x14ac:dyDescent="0.25">
      <c r="B328" s="185" t="s">
        <v>332</v>
      </c>
      <c r="C328" s="186" t="s">
        <v>204</v>
      </c>
      <c r="D328" s="187">
        <f>SUM(D329:D344)</f>
        <v>0</v>
      </c>
      <c r="E328" s="187">
        <f>SUM(E329:E344)</f>
        <v>0</v>
      </c>
      <c r="F328" s="187">
        <f t="shared" si="583"/>
        <v>0</v>
      </c>
      <c r="G328" s="187">
        <f>SUM(G329:G344)</f>
        <v>0</v>
      </c>
      <c r="H328" s="187">
        <f t="shared" si="584"/>
        <v>0</v>
      </c>
      <c r="I328" s="187">
        <f>SUM(I329:I344)</f>
        <v>0</v>
      </c>
      <c r="J328" s="187">
        <f t="shared" si="585"/>
        <v>0</v>
      </c>
      <c r="K328" s="187">
        <f t="shared" ref="K328:AA328" ca="1" si="729">SUM(K329:K344)</f>
        <v>0</v>
      </c>
      <c r="L328" s="187">
        <f t="shared" ca="1" si="729"/>
        <v>0</v>
      </c>
      <c r="M328" s="187">
        <f t="shared" ca="1" si="729"/>
        <v>0</v>
      </c>
      <c r="N328" s="187">
        <f t="shared" ca="1" si="729"/>
        <v>0</v>
      </c>
      <c r="O328" s="187">
        <f t="shared" ca="1" si="729"/>
        <v>0</v>
      </c>
      <c r="P328" s="187">
        <f t="shared" ca="1" si="729"/>
        <v>0</v>
      </c>
      <c r="Q328" s="187">
        <f t="shared" ca="1" si="729"/>
        <v>0</v>
      </c>
      <c r="R328" s="187">
        <f t="shared" ca="1" si="729"/>
        <v>0</v>
      </c>
      <c r="S328" s="187">
        <f t="shared" ca="1" si="729"/>
        <v>0</v>
      </c>
      <c r="T328" s="187">
        <f t="shared" ca="1" si="729"/>
        <v>0</v>
      </c>
      <c r="U328" s="187">
        <f t="shared" ca="1" si="729"/>
        <v>0</v>
      </c>
      <c r="V328" s="187">
        <f t="shared" ca="1" si="729"/>
        <v>0</v>
      </c>
      <c r="W328" s="187">
        <f t="shared" ca="1" si="729"/>
        <v>0</v>
      </c>
      <c r="X328" s="187">
        <f t="shared" ca="1" si="729"/>
        <v>0</v>
      </c>
      <c r="Y328" s="187">
        <f t="shared" si="729"/>
        <v>0</v>
      </c>
      <c r="Z328" s="187">
        <f t="shared" si="729"/>
        <v>0</v>
      </c>
      <c r="AA328" s="187">
        <f t="shared" si="729"/>
        <v>0</v>
      </c>
      <c r="AB328" s="187">
        <f t="shared" si="587"/>
        <v>0</v>
      </c>
      <c r="AC328" s="187">
        <f>SUM(AC329:AC344)</f>
        <v>0</v>
      </c>
      <c r="AD328" s="187">
        <f>SUM(AD329:AD344)</f>
        <v>0</v>
      </c>
      <c r="AE328" s="187">
        <f>SUM(AE329:AE344)</f>
        <v>0</v>
      </c>
      <c r="AF328" s="187">
        <f t="shared" si="588"/>
        <v>0</v>
      </c>
      <c r="AG328" s="187">
        <f>SUM(AG329:AG344)</f>
        <v>0</v>
      </c>
      <c r="AH328" s="187">
        <f>SUM(AH329:AH344)</f>
        <v>0</v>
      </c>
      <c r="AI328" s="187">
        <f>SUM(AI329:AI344)</f>
        <v>0</v>
      </c>
      <c r="AJ328" s="187">
        <f t="shared" si="589"/>
        <v>0</v>
      </c>
      <c r="AK328" s="187">
        <f>SUM(AK329:AK344)</f>
        <v>0</v>
      </c>
      <c r="AL328" s="187">
        <f>SUM(AL329:AL344)</f>
        <v>0</v>
      </c>
      <c r="AM328" s="187">
        <f>SUM(AM329:AM344)</f>
        <v>0</v>
      </c>
      <c r="AN328" s="187">
        <f t="shared" si="590"/>
        <v>0</v>
      </c>
      <c r="AO328" s="187">
        <f t="shared" si="591"/>
        <v>0</v>
      </c>
    </row>
    <row r="329" spans="2:41" x14ac:dyDescent="0.25">
      <c r="B329" s="176" t="s">
        <v>333</v>
      </c>
      <c r="C329" s="177" t="s">
        <v>205</v>
      </c>
      <c r="D3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78">
        <f t="shared" si="583"/>
        <v>0</v>
      </c>
      <c r="G329" s="178"/>
      <c r="H329" s="178">
        <f t="shared" si="584"/>
        <v>0</v>
      </c>
      <c r="I329" s="178"/>
      <c r="J329" s="178">
        <f t="shared" si="585"/>
        <v>0</v>
      </c>
      <c r="K3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9" s="178">
        <f t="shared" si="587"/>
        <v>0</v>
      </c>
      <c r="AC3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9" s="178">
        <f t="shared" si="588"/>
        <v>0</v>
      </c>
      <c r="AG3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9" s="178">
        <f t="shared" si="589"/>
        <v>0</v>
      </c>
      <c r="AK3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9" s="178">
        <f t="shared" si="590"/>
        <v>0</v>
      </c>
      <c r="AO329" s="178">
        <f t="shared" si="591"/>
        <v>0</v>
      </c>
    </row>
    <row r="330" spans="2:41" x14ac:dyDescent="0.25">
      <c r="B330" s="176" t="s">
        <v>347</v>
      </c>
      <c r="C330" s="177" t="s">
        <v>215</v>
      </c>
      <c r="D3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78">
        <f>D330+E330</f>
        <v>0</v>
      </c>
      <c r="G330" s="178"/>
      <c r="H330" s="178">
        <f>F330-G330</f>
        <v>0</v>
      </c>
      <c r="I330" s="178"/>
      <c r="J330" s="178">
        <f>F330-I330</f>
        <v>0</v>
      </c>
      <c r="K3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0" s="178">
        <f>Y330+Z330+AA330</f>
        <v>0</v>
      </c>
      <c r="AC3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0" s="178">
        <f>AC330+AD330+AE330</f>
        <v>0</v>
      </c>
      <c r="AG3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0" s="178">
        <f>AG330+AH330+AI330</f>
        <v>0</v>
      </c>
      <c r="AK3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0" s="178">
        <f>AK330+AL330+AM330</f>
        <v>0</v>
      </c>
      <c r="AO330" s="178">
        <f>AB330+AF330+AJ330+AN330</f>
        <v>0</v>
      </c>
    </row>
    <row r="331" spans="2:41" x14ac:dyDescent="0.25">
      <c r="B331" s="176" t="s">
        <v>969</v>
      </c>
      <c r="C331" s="177" t="s">
        <v>970</v>
      </c>
      <c r="D3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78">
        <f>D331+E331</f>
        <v>0</v>
      </c>
      <c r="G331" s="178"/>
      <c r="H331" s="178">
        <f>F331-G331</f>
        <v>0</v>
      </c>
      <c r="I331" s="178"/>
      <c r="J331" s="178">
        <f>F331-I331</f>
        <v>0</v>
      </c>
      <c r="K3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1" s="178">
        <f>Y331+Z331+AA331</f>
        <v>0</v>
      </c>
      <c r="AC3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1" s="178">
        <f>AC331+AD331+AE331</f>
        <v>0</v>
      </c>
      <c r="AG3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1" s="178">
        <f>AG331+AH331+AI331</f>
        <v>0</v>
      </c>
      <c r="AK3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1" s="178">
        <f>AK331+AL331+AM331</f>
        <v>0</v>
      </c>
      <c r="AO331" s="178">
        <f>AB331+AF331+AJ331+AN331</f>
        <v>0</v>
      </c>
    </row>
    <row r="332" spans="2:41" x14ac:dyDescent="0.25">
      <c r="B332" s="176" t="s">
        <v>971</v>
      </c>
      <c r="C332" s="177" t="s">
        <v>972</v>
      </c>
      <c r="D3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78">
        <f t="shared" ref="F332:F334" si="730">D332+E332</f>
        <v>0</v>
      </c>
      <c r="G332" s="178"/>
      <c r="H332" s="178">
        <f t="shared" ref="H332:H334" si="731">F332-G332</f>
        <v>0</v>
      </c>
      <c r="I332" s="178"/>
      <c r="J332" s="178">
        <f t="shared" ref="J332:J334" si="732">F332-I332</f>
        <v>0</v>
      </c>
      <c r="K3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2" s="178">
        <f t="shared" ref="AB332:AB334" si="733">Y332+Z332+AA332</f>
        <v>0</v>
      </c>
      <c r="AC3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2" s="178">
        <f t="shared" ref="AF332:AF334" si="734">AC332+AD332+AE332</f>
        <v>0</v>
      </c>
      <c r="AG3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2" s="178">
        <f t="shared" ref="AJ332:AJ334" si="735">AG332+AH332+AI332</f>
        <v>0</v>
      </c>
      <c r="AK3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2" s="178">
        <f t="shared" ref="AN332:AN334" si="736">AK332+AL332+AM332</f>
        <v>0</v>
      </c>
      <c r="AO332" s="178">
        <f t="shared" ref="AO332:AO334" si="737">AB332+AF332+AJ332+AN332</f>
        <v>0</v>
      </c>
    </row>
    <row r="333" spans="2:41" x14ac:dyDescent="0.25">
      <c r="B333" s="176" t="s">
        <v>973</v>
      </c>
      <c r="C333" s="177" t="s">
        <v>974</v>
      </c>
      <c r="D3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78">
        <f t="shared" si="730"/>
        <v>0</v>
      </c>
      <c r="G333" s="178"/>
      <c r="H333" s="178">
        <f t="shared" si="731"/>
        <v>0</v>
      </c>
      <c r="I333" s="178"/>
      <c r="J333" s="178">
        <f t="shared" si="732"/>
        <v>0</v>
      </c>
      <c r="K3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3" s="178">
        <f t="shared" si="733"/>
        <v>0</v>
      </c>
      <c r="AC3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3" s="178">
        <f t="shared" si="734"/>
        <v>0</v>
      </c>
      <c r="AG3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3" s="178">
        <f t="shared" si="735"/>
        <v>0</v>
      </c>
      <c r="AK3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3" s="178">
        <f t="shared" si="736"/>
        <v>0</v>
      </c>
      <c r="AO333" s="178">
        <f t="shared" si="737"/>
        <v>0</v>
      </c>
    </row>
    <row r="334" spans="2:41" x14ac:dyDescent="0.25">
      <c r="B334" s="176" t="s">
        <v>975</v>
      </c>
      <c r="C334" s="177" t="s">
        <v>976</v>
      </c>
      <c r="D3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78">
        <f t="shared" si="730"/>
        <v>0</v>
      </c>
      <c r="G334" s="178"/>
      <c r="H334" s="178">
        <f t="shared" si="731"/>
        <v>0</v>
      </c>
      <c r="I334" s="178"/>
      <c r="J334" s="178">
        <f t="shared" si="732"/>
        <v>0</v>
      </c>
      <c r="K3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4" s="178">
        <f t="shared" si="733"/>
        <v>0</v>
      </c>
      <c r="AC3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4" s="178">
        <f t="shared" si="734"/>
        <v>0</v>
      </c>
      <c r="AG3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4" s="178">
        <f t="shared" si="735"/>
        <v>0</v>
      </c>
      <c r="AK3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4" s="178">
        <f t="shared" si="736"/>
        <v>0</v>
      </c>
      <c r="AO334" s="178">
        <f t="shared" si="737"/>
        <v>0</v>
      </c>
    </row>
    <row r="335" spans="2:41" x14ac:dyDescent="0.25">
      <c r="B335" s="176" t="s">
        <v>348</v>
      </c>
      <c r="C335" s="177" t="s">
        <v>216</v>
      </c>
      <c r="D3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78">
        <f>D335+E335</f>
        <v>0</v>
      </c>
      <c r="G335" s="178"/>
      <c r="H335" s="178">
        <f>F335-G335</f>
        <v>0</v>
      </c>
      <c r="I335" s="178"/>
      <c r="J335" s="178">
        <f>F335-I335</f>
        <v>0</v>
      </c>
      <c r="K3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5" s="178">
        <f>Y335+Z335+AA335</f>
        <v>0</v>
      </c>
      <c r="AC3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5" s="178">
        <f>AC335+AD335+AE335</f>
        <v>0</v>
      </c>
      <c r="AG3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5" s="178">
        <f>AG335+AH335+AI335</f>
        <v>0</v>
      </c>
      <c r="AK3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5" s="178">
        <f>AK335+AL335+AM335</f>
        <v>0</v>
      </c>
      <c r="AO335" s="178">
        <f>AB335+AF335+AJ335+AN335</f>
        <v>0</v>
      </c>
    </row>
    <row r="336" spans="2:41" x14ac:dyDescent="0.25">
      <c r="B336" s="176" t="s">
        <v>977</v>
      </c>
      <c r="C336" s="177" t="s">
        <v>978</v>
      </c>
      <c r="D3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78">
        <f t="shared" ref="F336:F337" si="738">D336+E336</f>
        <v>0</v>
      </c>
      <c r="G336" s="178"/>
      <c r="H336" s="178">
        <f t="shared" ref="H336:H337" si="739">F336-G336</f>
        <v>0</v>
      </c>
      <c r="I336" s="178"/>
      <c r="J336" s="178">
        <f t="shared" ref="J336:J337" si="740">F336-I336</f>
        <v>0</v>
      </c>
      <c r="K3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6" s="178">
        <f t="shared" ref="AB336:AB337" si="741">Y336+Z336+AA336</f>
        <v>0</v>
      </c>
      <c r="AC3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6" s="178">
        <f t="shared" ref="AF336:AF337" si="742">AC336+AD336+AE336</f>
        <v>0</v>
      </c>
      <c r="AG3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6" s="178">
        <f t="shared" ref="AJ336:AJ337" si="743">AG336+AH336+AI336</f>
        <v>0</v>
      </c>
      <c r="AK3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6" s="178">
        <f t="shared" ref="AN336:AN337" si="744">AK336+AL336+AM336</f>
        <v>0</v>
      </c>
      <c r="AO336" s="178">
        <f t="shared" ref="AO336:AO337" si="745">AB336+AF336+AJ336+AN336</f>
        <v>0</v>
      </c>
    </row>
    <row r="337" spans="2:41" x14ac:dyDescent="0.25">
      <c r="B337" s="176" t="s">
        <v>349</v>
      </c>
      <c r="C337" s="177" t="s">
        <v>217</v>
      </c>
      <c r="D3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78">
        <f t="shared" si="738"/>
        <v>0</v>
      </c>
      <c r="G337" s="178"/>
      <c r="H337" s="178">
        <f t="shared" si="739"/>
        <v>0</v>
      </c>
      <c r="I337" s="178"/>
      <c r="J337" s="178">
        <f t="shared" si="740"/>
        <v>0</v>
      </c>
      <c r="K3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7" s="178">
        <f t="shared" si="741"/>
        <v>0</v>
      </c>
      <c r="AC3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7" s="178">
        <f t="shared" si="742"/>
        <v>0</v>
      </c>
      <c r="AG3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7" s="178">
        <f t="shared" si="743"/>
        <v>0</v>
      </c>
      <c r="AK3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7" s="178">
        <f t="shared" si="744"/>
        <v>0</v>
      </c>
      <c r="AO337" s="178">
        <f t="shared" si="745"/>
        <v>0</v>
      </c>
    </row>
    <row r="338" spans="2:41" x14ac:dyDescent="0.25">
      <c r="B338" s="176" t="s">
        <v>979</v>
      </c>
      <c r="C338" s="177" t="s">
        <v>980</v>
      </c>
      <c r="D3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78">
        <f>D338+E338</f>
        <v>0</v>
      </c>
      <c r="G338" s="178"/>
      <c r="H338" s="178">
        <f>F338-G338</f>
        <v>0</v>
      </c>
      <c r="I338" s="178"/>
      <c r="J338" s="178">
        <f>F338-I338</f>
        <v>0</v>
      </c>
      <c r="K3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8" s="178">
        <f>Y338+Z338+AA338</f>
        <v>0</v>
      </c>
      <c r="AC3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8" s="178">
        <f>AC338+AD338+AE338</f>
        <v>0</v>
      </c>
      <c r="AG3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8" s="178">
        <f>AG338+AH338+AI338</f>
        <v>0</v>
      </c>
      <c r="AK3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8" s="178">
        <f>AK338+AL338+AM338</f>
        <v>0</v>
      </c>
      <c r="AO338" s="178">
        <f>AB338+AF338+AJ338+AN338</f>
        <v>0</v>
      </c>
    </row>
    <row r="339" spans="2:41" x14ac:dyDescent="0.25">
      <c r="B339" s="176" t="s">
        <v>334</v>
      </c>
      <c r="C339" s="177" t="s">
        <v>206</v>
      </c>
      <c r="D3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78">
        <f>D339+E339</f>
        <v>0</v>
      </c>
      <c r="G339" s="178"/>
      <c r="H339" s="178">
        <f>F339-G339</f>
        <v>0</v>
      </c>
      <c r="I339" s="178"/>
      <c r="J339" s="178">
        <f>F339-I339</f>
        <v>0</v>
      </c>
      <c r="K3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9" s="178">
        <f>Y339+Z339+AA339</f>
        <v>0</v>
      </c>
      <c r="AC3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9" s="178">
        <f>AC339+AD339+AE339</f>
        <v>0</v>
      </c>
      <c r="AG3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9" s="178">
        <f>AG339+AH339+AI339</f>
        <v>0</v>
      </c>
      <c r="AK3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9" s="178">
        <f>AK339+AL339+AM339</f>
        <v>0</v>
      </c>
      <c r="AO339" s="178">
        <f>AB339+AF339+AJ339+AN339</f>
        <v>0</v>
      </c>
    </row>
    <row r="340" spans="2:41" x14ac:dyDescent="0.25">
      <c r="B340" s="176" t="s">
        <v>981</v>
      </c>
      <c r="C340" s="177" t="s">
        <v>982</v>
      </c>
      <c r="D3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78">
        <f t="shared" ref="F340" si="746">D340+E340</f>
        <v>0</v>
      </c>
      <c r="G340" s="178"/>
      <c r="H340" s="178">
        <f t="shared" ref="H340" si="747">F340-G340</f>
        <v>0</v>
      </c>
      <c r="I340" s="178"/>
      <c r="J340" s="178">
        <f t="shared" ref="J340" si="748">F340-I340</f>
        <v>0</v>
      </c>
      <c r="K3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0" s="178">
        <f t="shared" ref="AB340" si="749">Y340+Z340+AA340</f>
        <v>0</v>
      </c>
      <c r="AC3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0" s="178">
        <f t="shared" ref="AF340" si="750">AC340+AD340+AE340</f>
        <v>0</v>
      </c>
      <c r="AG3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0" s="178">
        <f t="shared" ref="AJ340" si="751">AG340+AH340+AI340</f>
        <v>0</v>
      </c>
      <c r="AK3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0" s="178">
        <f t="shared" ref="AN340" si="752">AK340+AL340+AM340</f>
        <v>0</v>
      </c>
      <c r="AO340" s="178">
        <f t="shared" ref="AO340" si="753">AB340+AF340+AJ340+AN340</f>
        <v>0</v>
      </c>
    </row>
    <row r="341" spans="2:41" x14ac:dyDescent="0.25">
      <c r="B341" s="176" t="s">
        <v>350</v>
      </c>
      <c r="C341" s="177" t="s">
        <v>218</v>
      </c>
      <c r="D3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78">
        <f>D341+E341</f>
        <v>0</v>
      </c>
      <c r="G341" s="178"/>
      <c r="H341" s="178">
        <f>F341-G341</f>
        <v>0</v>
      </c>
      <c r="I341" s="178"/>
      <c r="J341" s="178">
        <f>F341-I341</f>
        <v>0</v>
      </c>
      <c r="K3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1" s="178">
        <f>Y341+Z341+AA341</f>
        <v>0</v>
      </c>
      <c r="AC3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1" s="178">
        <f>AC341+AD341+AE341</f>
        <v>0</v>
      </c>
      <c r="AG3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1" s="178">
        <f>AG341+AH341+AI341</f>
        <v>0</v>
      </c>
      <c r="AK3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1" s="178">
        <f>AK341+AL341+AM341</f>
        <v>0</v>
      </c>
      <c r="AO341" s="178">
        <f>AB341+AF341+AJ341+AN341</f>
        <v>0</v>
      </c>
    </row>
    <row r="342" spans="2:41" x14ac:dyDescent="0.25">
      <c r="B342" s="176" t="s">
        <v>983</v>
      </c>
      <c r="C342" s="177" t="s">
        <v>984</v>
      </c>
      <c r="D3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78">
        <f>D342+E342</f>
        <v>0</v>
      </c>
      <c r="G342" s="178"/>
      <c r="H342" s="178">
        <f>F342-G342</f>
        <v>0</v>
      </c>
      <c r="I342" s="178"/>
      <c r="J342" s="178">
        <f>F342-I342</f>
        <v>0</v>
      </c>
      <c r="K3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2" s="178">
        <f>Y342+Z342+AA342</f>
        <v>0</v>
      </c>
      <c r="AC3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2" s="178">
        <f>AC342+AD342+AE342</f>
        <v>0</v>
      </c>
      <c r="AG3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2" s="178">
        <f>AG342+AH342+AI342</f>
        <v>0</v>
      </c>
      <c r="AK3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2" s="178">
        <f>AK342+AL342+AM342</f>
        <v>0</v>
      </c>
      <c r="AO342" s="178">
        <f>AB342+AF342+AJ342+AN342</f>
        <v>0</v>
      </c>
    </row>
    <row r="343" spans="2:41" x14ac:dyDescent="0.25">
      <c r="B343" s="176" t="s">
        <v>985</v>
      </c>
      <c r="C343" s="177" t="s">
        <v>986</v>
      </c>
      <c r="D3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78">
        <f t="shared" ref="F343" si="754">D343+E343</f>
        <v>0</v>
      </c>
      <c r="G343" s="178"/>
      <c r="H343" s="178">
        <f t="shared" ref="H343" si="755">F343-G343</f>
        <v>0</v>
      </c>
      <c r="I343" s="178"/>
      <c r="J343" s="178">
        <f t="shared" ref="J343" si="756">F343-I343</f>
        <v>0</v>
      </c>
      <c r="K3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3" s="178">
        <f t="shared" ref="AB343" si="757">Y343+Z343+AA343</f>
        <v>0</v>
      </c>
      <c r="AC3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3" s="178">
        <f t="shared" ref="AF343" si="758">AC343+AD343+AE343</f>
        <v>0</v>
      </c>
      <c r="AG3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3" s="178">
        <f t="shared" ref="AJ343" si="759">AG343+AH343+AI343</f>
        <v>0</v>
      </c>
      <c r="AK3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3" s="178">
        <f t="shared" ref="AN343" si="760">AK343+AL343+AM343</f>
        <v>0</v>
      </c>
      <c r="AO343" s="178">
        <f t="shared" ref="AO343" si="761">AB343+AF343+AJ343+AN343</f>
        <v>0</v>
      </c>
    </row>
    <row r="344" spans="2:41" x14ac:dyDescent="0.25">
      <c r="B344" s="176" t="s">
        <v>351</v>
      </c>
      <c r="C344" s="177" t="s">
        <v>219</v>
      </c>
      <c r="D3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78">
        <f>D344+E344</f>
        <v>0</v>
      </c>
      <c r="G344" s="178"/>
      <c r="H344" s="178">
        <f>F344-G344</f>
        <v>0</v>
      </c>
      <c r="I344" s="178"/>
      <c r="J344" s="178">
        <f>F344-I344</f>
        <v>0</v>
      </c>
      <c r="K3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4" s="178">
        <f>Y344+Z344+AA344</f>
        <v>0</v>
      </c>
      <c r="AC3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4" s="178">
        <f>AC344+AD344+AE344</f>
        <v>0</v>
      </c>
      <c r="AG3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4" s="178">
        <f>AG344+AH344+AI344</f>
        <v>0</v>
      </c>
      <c r="AK3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4" s="178">
        <f>AK344+AL344+AM344</f>
        <v>0</v>
      </c>
      <c r="AO344" s="178">
        <f>AB344+AF344+AJ344+AN344</f>
        <v>0</v>
      </c>
    </row>
    <row r="345" spans="2:41" x14ac:dyDescent="0.25">
      <c r="B345" s="185" t="s">
        <v>335</v>
      </c>
      <c r="C345" s="186" t="s">
        <v>207</v>
      </c>
      <c r="D345" s="187">
        <f>SUM(D346:D382)</f>
        <v>1098240</v>
      </c>
      <c r="E345" s="187">
        <f>SUM(E346:E382)</f>
        <v>1266100</v>
      </c>
      <c r="F345" s="187">
        <f t="shared" si="583"/>
        <v>2364340</v>
      </c>
      <c r="G345" s="187">
        <f>SUM(G346:G382)</f>
        <v>0</v>
      </c>
      <c r="H345" s="187">
        <f t="shared" si="584"/>
        <v>2364340</v>
      </c>
      <c r="I345" s="187">
        <f>SUM(I346:I382)</f>
        <v>0</v>
      </c>
      <c r="J345" s="187">
        <f t="shared" si="585"/>
        <v>2364340</v>
      </c>
      <c r="K345" s="187">
        <f t="shared" ref="K345:AA345" ca="1" si="762">SUM(K346:K382)</f>
        <v>0</v>
      </c>
      <c r="L345" s="187">
        <f t="shared" ca="1" si="762"/>
        <v>0</v>
      </c>
      <c r="M345" s="187">
        <f t="shared" ca="1" si="762"/>
        <v>0</v>
      </c>
      <c r="N345" s="187">
        <f t="shared" ca="1" si="762"/>
        <v>0</v>
      </c>
      <c r="O345" s="187">
        <f t="shared" ca="1" si="762"/>
        <v>2350340</v>
      </c>
      <c r="P345" s="187">
        <f t="shared" ca="1" si="762"/>
        <v>0</v>
      </c>
      <c r="Q345" s="187">
        <f t="shared" ca="1" si="762"/>
        <v>0</v>
      </c>
      <c r="R345" s="187">
        <f t="shared" ca="1" si="762"/>
        <v>0</v>
      </c>
      <c r="S345" s="187">
        <f t="shared" ca="1" si="762"/>
        <v>0</v>
      </c>
      <c r="T345" s="187">
        <f t="shared" ca="1" si="762"/>
        <v>0</v>
      </c>
      <c r="U345" s="187">
        <f t="shared" ca="1" si="762"/>
        <v>0</v>
      </c>
      <c r="V345" s="187">
        <f t="shared" ca="1" si="762"/>
        <v>0</v>
      </c>
      <c r="W345" s="187">
        <f t="shared" ca="1" si="762"/>
        <v>0</v>
      </c>
      <c r="X345" s="187">
        <f t="shared" ca="1" si="762"/>
        <v>0</v>
      </c>
      <c r="Y345" s="187">
        <f t="shared" si="762"/>
        <v>2350340</v>
      </c>
      <c r="Z345" s="187">
        <f t="shared" si="762"/>
        <v>10500</v>
      </c>
      <c r="AA345" s="187">
        <f t="shared" si="762"/>
        <v>0</v>
      </c>
      <c r="AB345" s="187">
        <f t="shared" si="587"/>
        <v>2360840</v>
      </c>
      <c r="AC345" s="187">
        <f>SUM(AC346:AC382)</f>
        <v>0</v>
      </c>
      <c r="AD345" s="187">
        <f>SUM(AD346:AD382)</f>
        <v>0</v>
      </c>
      <c r="AE345" s="187">
        <f>SUM(AE346:AE382)</f>
        <v>0</v>
      </c>
      <c r="AF345" s="187">
        <f t="shared" si="588"/>
        <v>0</v>
      </c>
      <c r="AG345" s="187">
        <f>SUM(AG346:AG382)</f>
        <v>0</v>
      </c>
      <c r="AH345" s="187">
        <f>SUM(AH346:AH382)</f>
        <v>0</v>
      </c>
      <c r="AI345" s="187">
        <f>SUM(AI346:AI382)</f>
        <v>3500</v>
      </c>
      <c r="AJ345" s="187">
        <f t="shared" si="589"/>
        <v>3500</v>
      </c>
      <c r="AK345" s="187">
        <f>SUM(AK346:AK382)</f>
        <v>0</v>
      </c>
      <c r="AL345" s="187">
        <f>SUM(AL346:AL382)</f>
        <v>0</v>
      </c>
      <c r="AM345" s="187">
        <f>SUM(AM346:AM382)</f>
        <v>0</v>
      </c>
      <c r="AN345" s="187">
        <f t="shared" si="590"/>
        <v>0</v>
      </c>
      <c r="AO345" s="187">
        <f t="shared" si="591"/>
        <v>2364340</v>
      </c>
    </row>
    <row r="346" spans="2:41" x14ac:dyDescent="0.25">
      <c r="B346" s="176" t="s">
        <v>336</v>
      </c>
      <c r="C346" s="177" t="s">
        <v>208</v>
      </c>
      <c r="D3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78">
        <f t="shared" si="583"/>
        <v>0</v>
      </c>
      <c r="G346" s="178"/>
      <c r="H346" s="178">
        <f t="shared" si="584"/>
        <v>0</v>
      </c>
      <c r="I346" s="178"/>
      <c r="J346" s="178">
        <f t="shared" si="585"/>
        <v>0</v>
      </c>
      <c r="K3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6" s="178">
        <f t="shared" si="587"/>
        <v>0</v>
      </c>
      <c r="AC3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6" s="178">
        <f t="shared" si="588"/>
        <v>0</v>
      </c>
      <c r="AG3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6" s="178">
        <f t="shared" si="589"/>
        <v>0</v>
      </c>
      <c r="AK3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6" s="178">
        <f t="shared" si="590"/>
        <v>0</v>
      </c>
      <c r="AO346" s="178">
        <f t="shared" si="591"/>
        <v>0</v>
      </c>
    </row>
    <row r="347" spans="2:41" x14ac:dyDescent="0.25">
      <c r="B347" s="176" t="s">
        <v>987</v>
      </c>
      <c r="C347" s="177" t="s">
        <v>988</v>
      </c>
      <c r="D3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12330</v>
      </c>
      <c r="E3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29600</v>
      </c>
      <c r="F347" s="178">
        <f t="shared" si="583"/>
        <v>41930</v>
      </c>
      <c r="G347" s="178"/>
      <c r="H347" s="178">
        <f t="shared" si="584"/>
        <v>41930</v>
      </c>
      <c r="I347" s="178"/>
      <c r="J347" s="178">
        <f t="shared" si="585"/>
        <v>41930</v>
      </c>
      <c r="K3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31430</v>
      </c>
      <c r="P3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31430</v>
      </c>
      <c r="Z3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10500</v>
      </c>
      <c r="AA3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7" s="178">
        <f t="shared" si="587"/>
        <v>41930</v>
      </c>
      <c r="AC3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7" s="178">
        <f t="shared" si="588"/>
        <v>0</v>
      </c>
      <c r="AG3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7" s="178">
        <f t="shared" si="589"/>
        <v>0</v>
      </c>
      <c r="AK3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7" s="178">
        <f t="shared" si="590"/>
        <v>0</v>
      </c>
      <c r="AO347" s="178">
        <f t="shared" si="591"/>
        <v>41930</v>
      </c>
    </row>
    <row r="348" spans="2:41" x14ac:dyDescent="0.25">
      <c r="B348" s="176" t="s">
        <v>989</v>
      </c>
      <c r="C348" s="177" t="s">
        <v>988</v>
      </c>
      <c r="D3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42600</v>
      </c>
      <c r="F348" s="178">
        <f t="shared" si="583"/>
        <v>42600</v>
      </c>
      <c r="G348" s="178"/>
      <c r="H348" s="178">
        <f t="shared" si="584"/>
        <v>42600</v>
      </c>
      <c r="I348" s="178"/>
      <c r="J348" s="178">
        <f t="shared" si="585"/>
        <v>42600</v>
      </c>
      <c r="K3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42600</v>
      </c>
      <c r="P3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42600</v>
      </c>
      <c r="Z3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8" s="178">
        <f t="shared" si="587"/>
        <v>42600</v>
      </c>
      <c r="AC3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8" s="178">
        <f t="shared" si="588"/>
        <v>0</v>
      </c>
      <c r="AG3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8" s="178">
        <f t="shared" si="589"/>
        <v>0</v>
      </c>
      <c r="AK3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8" s="178">
        <f t="shared" si="590"/>
        <v>0</v>
      </c>
      <c r="AO348" s="178">
        <f t="shared" si="591"/>
        <v>42600</v>
      </c>
    </row>
    <row r="349" spans="2:41" x14ac:dyDescent="0.25">
      <c r="B349" s="176" t="s">
        <v>990</v>
      </c>
      <c r="C349" s="177" t="s">
        <v>991</v>
      </c>
      <c r="D3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78">
        <f t="shared" si="583"/>
        <v>0</v>
      </c>
      <c r="G349" s="178"/>
      <c r="H349" s="178">
        <f t="shared" si="584"/>
        <v>0</v>
      </c>
      <c r="I349" s="178"/>
      <c r="J349" s="178">
        <f t="shared" si="585"/>
        <v>0</v>
      </c>
      <c r="K3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9" s="178">
        <f t="shared" si="587"/>
        <v>0</v>
      </c>
      <c r="AC3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9" s="178">
        <f t="shared" si="588"/>
        <v>0</v>
      </c>
      <c r="AG3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9" s="178">
        <f t="shared" si="589"/>
        <v>0</v>
      </c>
      <c r="AK3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9" s="178">
        <f t="shared" si="590"/>
        <v>0</v>
      </c>
      <c r="AO349" s="178">
        <f t="shared" si="591"/>
        <v>0</v>
      </c>
    </row>
    <row r="350" spans="2:41" x14ac:dyDescent="0.25">
      <c r="B350" s="176" t="s">
        <v>992</v>
      </c>
      <c r="C350" s="177" t="s">
        <v>991</v>
      </c>
      <c r="D3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203500</v>
      </c>
      <c r="E3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v>
      </c>
      <c r="F350" s="178">
        <f t="shared" si="583"/>
        <v>211500</v>
      </c>
      <c r="G350" s="178"/>
      <c r="H350" s="178">
        <f t="shared" si="584"/>
        <v>211500</v>
      </c>
      <c r="I350" s="178"/>
      <c r="J350" s="178">
        <f t="shared" si="585"/>
        <v>211500</v>
      </c>
      <c r="K3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208000</v>
      </c>
      <c r="P3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208000</v>
      </c>
      <c r="Z3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0" s="178">
        <f t="shared" si="587"/>
        <v>208000</v>
      </c>
      <c r="AC3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0" s="178">
        <f t="shared" si="588"/>
        <v>0</v>
      </c>
      <c r="AG3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3500</v>
      </c>
      <c r="AJ350" s="178">
        <f t="shared" si="589"/>
        <v>3500</v>
      </c>
      <c r="AK3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0" s="178">
        <f t="shared" si="590"/>
        <v>0</v>
      </c>
      <c r="AO350" s="178">
        <f t="shared" si="591"/>
        <v>211500</v>
      </c>
    </row>
    <row r="351" spans="2:41" x14ac:dyDescent="0.25">
      <c r="B351" s="176" t="s">
        <v>993</v>
      </c>
      <c r="C351" s="177" t="s">
        <v>994</v>
      </c>
      <c r="D3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78">
        <f t="shared" si="583"/>
        <v>0</v>
      </c>
      <c r="G351" s="178"/>
      <c r="H351" s="178">
        <f t="shared" si="584"/>
        <v>0</v>
      </c>
      <c r="I351" s="178"/>
      <c r="J351" s="178">
        <f t="shared" si="585"/>
        <v>0</v>
      </c>
      <c r="K3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1" s="178">
        <f t="shared" si="587"/>
        <v>0</v>
      </c>
      <c r="AC3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1" s="178">
        <f t="shared" si="588"/>
        <v>0</v>
      </c>
      <c r="AG3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1" s="178">
        <f t="shared" si="589"/>
        <v>0</v>
      </c>
      <c r="AK3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1" s="178">
        <f t="shared" si="590"/>
        <v>0</v>
      </c>
      <c r="AO351" s="178">
        <f t="shared" si="591"/>
        <v>0</v>
      </c>
    </row>
    <row r="352" spans="2:41" x14ac:dyDescent="0.25">
      <c r="B352" s="176" t="s">
        <v>995</v>
      </c>
      <c r="C352" s="177" t="s">
        <v>996</v>
      </c>
      <c r="D3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78">
        <f t="shared" si="583"/>
        <v>0</v>
      </c>
      <c r="G352" s="178"/>
      <c r="H352" s="178">
        <f t="shared" si="584"/>
        <v>0</v>
      </c>
      <c r="I352" s="178"/>
      <c r="J352" s="178">
        <f t="shared" si="585"/>
        <v>0</v>
      </c>
      <c r="K3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2" s="178">
        <f t="shared" si="587"/>
        <v>0</v>
      </c>
      <c r="AC3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2" s="178">
        <f t="shared" si="588"/>
        <v>0</v>
      </c>
      <c r="AG3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2" s="178">
        <f t="shared" si="589"/>
        <v>0</v>
      </c>
      <c r="AK3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2" s="178">
        <f t="shared" si="590"/>
        <v>0</v>
      </c>
      <c r="AO352" s="178">
        <f t="shared" si="591"/>
        <v>0</v>
      </c>
    </row>
    <row r="353" spans="2:41" x14ac:dyDescent="0.25">
      <c r="B353" s="176" t="s">
        <v>997</v>
      </c>
      <c r="C353" s="177" t="s">
        <v>998</v>
      </c>
      <c r="D3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78">
        <f t="shared" si="583"/>
        <v>0</v>
      </c>
      <c r="G353" s="178"/>
      <c r="H353" s="178">
        <f t="shared" si="584"/>
        <v>0</v>
      </c>
      <c r="I353" s="178"/>
      <c r="J353" s="178">
        <f t="shared" si="585"/>
        <v>0</v>
      </c>
      <c r="K3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3" s="178">
        <f t="shared" si="587"/>
        <v>0</v>
      </c>
      <c r="AC3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3" s="178">
        <f t="shared" si="588"/>
        <v>0</v>
      </c>
      <c r="AG3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3" s="178">
        <f t="shared" si="589"/>
        <v>0</v>
      </c>
      <c r="AK3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3" s="178">
        <f t="shared" si="590"/>
        <v>0</v>
      </c>
      <c r="AO353" s="178">
        <f t="shared" si="591"/>
        <v>0</v>
      </c>
    </row>
    <row r="354" spans="2:41" x14ac:dyDescent="0.25">
      <c r="B354" s="176" t="s">
        <v>999</v>
      </c>
      <c r="C354" s="177" t="s">
        <v>1000</v>
      </c>
      <c r="D3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78">
        <f t="shared" si="583"/>
        <v>0</v>
      </c>
      <c r="G354" s="178"/>
      <c r="H354" s="178">
        <f t="shared" si="584"/>
        <v>0</v>
      </c>
      <c r="I354" s="178"/>
      <c r="J354" s="178">
        <f t="shared" si="585"/>
        <v>0</v>
      </c>
      <c r="K3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4" s="178">
        <f t="shared" si="587"/>
        <v>0</v>
      </c>
      <c r="AC3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4" s="178">
        <f t="shared" si="588"/>
        <v>0</v>
      </c>
      <c r="AG3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4" s="178">
        <f t="shared" si="589"/>
        <v>0</v>
      </c>
      <c r="AK3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4" s="178">
        <f t="shared" si="590"/>
        <v>0</v>
      </c>
      <c r="AO354" s="178">
        <f t="shared" si="591"/>
        <v>0</v>
      </c>
    </row>
    <row r="355" spans="2:41" x14ac:dyDescent="0.25">
      <c r="B355" s="176" t="s">
        <v>1001</v>
      </c>
      <c r="C355" s="177" t="s">
        <v>1002</v>
      </c>
      <c r="D3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78">
        <f t="shared" si="583"/>
        <v>0</v>
      </c>
      <c r="G355" s="178"/>
      <c r="H355" s="178">
        <f t="shared" si="584"/>
        <v>0</v>
      </c>
      <c r="I355" s="178"/>
      <c r="J355" s="178">
        <f t="shared" si="585"/>
        <v>0</v>
      </c>
      <c r="K3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5" s="178">
        <f t="shared" si="587"/>
        <v>0</v>
      </c>
      <c r="AC3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5" s="178">
        <f t="shared" si="588"/>
        <v>0</v>
      </c>
      <c r="AG3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5" s="178">
        <f t="shared" si="589"/>
        <v>0</v>
      </c>
      <c r="AK3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5" s="178">
        <f t="shared" si="590"/>
        <v>0</v>
      </c>
      <c r="AO355" s="178">
        <f t="shared" si="591"/>
        <v>0</v>
      </c>
    </row>
    <row r="356" spans="2:41" x14ac:dyDescent="0.25">
      <c r="B356" s="176" t="s">
        <v>337</v>
      </c>
      <c r="C356" s="177" t="s">
        <v>1003</v>
      </c>
      <c r="D3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78">
        <f t="shared" si="583"/>
        <v>0</v>
      </c>
      <c r="G356" s="178"/>
      <c r="H356" s="178">
        <f t="shared" si="584"/>
        <v>0</v>
      </c>
      <c r="I356" s="178"/>
      <c r="J356" s="178">
        <f t="shared" si="585"/>
        <v>0</v>
      </c>
      <c r="K3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6" s="178">
        <f t="shared" si="587"/>
        <v>0</v>
      </c>
      <c r="AC3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6" s="178">
        <f t="shared" si="588"/>
        <v>0</v>
      </c>
      <c r="AG3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6" s="178">
        <f t="shared" si="589"/>
        <v>0</v>
      </c>
      <c r="AK3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6" s="178">
        <f t="shared" si="590"/>
        <v>0</v>
      </c>
      <c r="AO356" s="178">
        <f t="shared" si="591"/>
        <v>0</v>
      </c>
    </row>
    <row r="357" spans="2:41" x14ac:dyDescent="0.25">
      <c r="B357" s="176" t="s">
        <v>1004</v>
      </c>
      <c r="C357" s="177" t="s">
        <v>1003</v>
      </c>
      <c r="D3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78">
        <f t="shared" si="583"/>
        <v>0</v>
      </c>
      <c r="G357" s="178"/>
      <c r="H357" s="178">
        <f t="shared" si="584"/>
        <v>0</v>
      </c>
      <c r="I357" s="178"/>
      <c r="J357" s="178">
        <f t="shared" si="585"/>
        <v>0</v>
      </c>
      <c r="K3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7" s="178">
        <f t="shared" si="587"/>
        <v>0</v>
      </c>
      <c r="AC3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7" s="178">
        <f t="shared" si="588"/>
        <v>0</v>
      </c>
      <c r="AG3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7" s="178">
        <f t="shared" si="589"/>
        <v>0</v>
      </c>
      <c r="AK3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7" s="178">
        <f t="shared" si="590"/>
        <v>0</v>
      </c>
      <c r="AO357" s="178">
        <f t="shared" si="591"/>
        <v>0</v>
      </c>
    </row>
    <row r="358" spans="2:41" x14ac:dyDescent="0.25">
      <c r="B358" s="176" t="s">
        <v>1005</v>
      </c>
      <c r="C358" s="177" t="s">
        <v>1006</v>
      </c>
      <c r="D3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78">
        <f t="shared" si="583"/>
        <v>0</v>
      </c>
      <c r="G358" s="178"/>
      <c r="H358" s="178">
        <f t="shared" si="584"/>
        <v>0</v>
      </c>
      <c r="I358" s="178"/>
      <c r="J358" s="178">
        <f t="shared" si="585"/>
        <v>0</v>
      </c>
      <c r="K3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8" s="178">
        <f t="shared" si="587"/>
        <v>0</v>
      </c>
      <c r="AC3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8" s="178">
        <f t="shared" si="588"/>
        <v>0</v>
      </c>
      <c r="AG3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8" s="178">
        <f t="shared" si="589"/>
        <v>0</v>
      </c>
      <c r="AK3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8" s="178">
        <f t="shared" si="590"/>
        <v>0</v>
      </c>
      <c r="AO358" s="178">
        <f t="shared" si="591"/>
        <v>0</v>
      </c>
    </row>
    <row r="359" spans="2:41" x14ac:dyDescent="0.25">
      <c r="B359" s="176" t="s">
        <v>1007</v>
      </c>
      <c r="C359" s="177" t="s">
        <v>1008</v>
      </c>
      <c r="D3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150000</v>
      </c>
      <c r="E3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78">
        <f t="shared" si="583"/>
        <v>150000</v>
      </c>
      <c r="G359" s="178"/>
      <c r="H359" s="178">
        <f t="shared" si="584"/>
        <v>150000</v>
      </c>
      <c r="I359" s="178"/>
      <c r="J359" s="178">
        <f t="shared" si="585"/>
        <v>150000</v>
      </c>
      <c r="K3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150000</v>
      </c>
      <c r="P3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150000</v>
      </c>
      <c r="Z3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9" s="178">
        <f t="shared" si="587"/>
        <v>150000</v>
      </c>
      <c r="AC3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9" s="178">
        <f t="shared" si="588"/>
        <v>0</v>
      </c>
      <c r="AG3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9" s="178">
        <f t="shared" si="589"/>
        <v>0</v>
      </c>
      <c r="AK3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9" s="178">
        <f t="shared" si="590"/>
        <v>0</v>
      </c>
      <c r="AO359" s="178">
        <f t="shared" si="591"/>
        <v>150000</v>
      </c>
    </row>
    <row r="360" spans="2:41" x14ac:dyDescent="0.25">
      <c r="B360" s="176" t="s">
        <v>338</v>
      </c>
      <c r="C360" s="177" t="s">
        <v>1009</v>
      </c>
      <c r="D36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F360" s="178">
        <f t="shared" si="583"/>
        <v>5000</v>
      </c>
      <c r="G360" s="178"/>
      <c r="H360" s="178">
        <f t="shared" si="584"/>
        <v>5000</v>
      </c>
      <c r="I360" s="178"/>
      <c r="J360" s="178">
        <f t="shared" si="585"/>
        <v>5000</v>
      </c>
      <c r="K3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5000</v>
      </c>
      <c r="P3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5000</v>
      </c>
      <c r="Z3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0" s="178">
        <f t="shared" si="587"/>
        <v>5000</v>
      </c>
      <c r="AC3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0" s="178">
        <f t="shared" si="588"/>
        <v>0</v>
      </c>
      <c r="AG3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0" s="178">
        <f t="shared" si="589"/>
        <v>0</v>
      </c>
      <c r="AK3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0" s="178">
        <f t="shared" si="590"/>
        <v>0</v>
      </c>
      <c r="AO360" s="178">
        <f t="shared" si="591"/>
        <v>5000</v>
      </c>
    </row>
    <row r="361" spans="2:41" x14ac:dyDescent="0.25">
      <c r="B361" s="176" t="s">
        <v>1010</v>
      </c>
      <c r="C361" s="177" t="s">
        <v>1009</v>
      </c>
      <c r="D3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58200</v>
      </c>
      <c r="E3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18000</v>
      </c>
      <c r="F361" s="178">
        <f t="shared" si="583"/>
        <v>76200</v>
      </c>
      <c r="G361" s="178"/>
      <c r="H361" s="178">
        <f t="shared" si="584"/>
        <v>76200</v>
      </c>
      <c r="I361" s="178"/>
      <c r="J361" s="178">
        <f t="shared" si="585"/>
        <v>76200</v>
      </c>
      <c r="K3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76200</v>
      </c>
      <c r="P3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76200</v>
      </c>
      <c r="Z3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1" s="178">
        <f t="shared" si="587"/>
        <v>76200</v>
      </c>
      <c r="AC3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1" s="178">
        <f t="shared" si="588"/>
        <v>0</v>
      </c>
      <c r="AG3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1" s="178">
        <f t="shared" si="589"/>
        <v>0</v>
      </c>
      <c r="AK3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1" s="178">
        <f t="shared" si="590"/>
        <v>0</v>
      </c>
      <c r="AO361" s="178">
        <f t="shared" si="591"/>
        <v>76200</v>
      </c>
    </row>
    <row r="362" spans="2:41" x14ac:dyDescent="0.25">
      <c r="B362" s="176" t="s">
        <v>1011</v>
      </c>
      <c r="C362" s="177" t="s">
        <v>1012</v>
      </c>
      <c r="D3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78">
        <f t="shared" si="583"/>
        <v>0</v>
      </c>
      <c r="G362" s="178"/>
      <c r="H362" s="178">
        <f t="shared" si="584"/>
        <v>0</v>
      </c>
      <c r="I362" s="178"/>
      <c r="J362" s="178">
        <f t="shared" si="585"/>
        <v>0</v>
      </c>
      <c r="K3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2" s="178">
        <f t="shared" si="587"/>
        <v>0</v>
      </c>
      <c r="AC3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2" s="178">
        <f t="shared" si="588"/>
        <v>0</v>
      </c>
      <c r="AG3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2" s="178">
        <f t="shared" si="589"/>
        <v>0</v>
      </c>
      <c r="AK3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2" s="178">
        <f t="shared" si="590"/>
        <v>0</v>
      </c>
      <c r="AO362" s="178">
        <f t="shared" si="591"/>
        <v>0</v>
      </c>
    </row>
    <row r="363" spans="2:41" x14ac:dyDescent="0.25">
      <c r="B363" s="176" t="s">
        <v>1013</v>
      </c>
      <c r="C363" s="177" t="s">
        <v>1014</v>
      </c>
      <c r="D3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78">
        <f t="shared" ref="F363:F378" si="763">D363+E363</f>
        <v>0</v>
      </c>
      <c r="G363" s="178"/>
      <c r="H363" s="178">
        <f t="shared" ref="H363:H378" si="764">F363-G363</f>
        <v>0</v>
      </c>
      <c r="I363" s="178"/>
      <c r="J363" s="178">
        <f t="shared" ref="J363:J378" si="765">F363-I363</f>
        <v>0</v>
      </c>
      <c r="K3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3" s="178">
        <f t="shared" ref="AB363:AB378" si="766">Y363+Z363+AA363</f>
        <v>0</v>
      </c>
      <c r="AC3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3" s="178">
        <f t="shared" ref="AF363:AF378" si="767">AC363+AD363+AE363</f>
        <v>0</v>
      </c>
      <c r="AG3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3" s="178">
        <f t="shared" ref="AJ363:AJ378" si="768">AG363+AH363+AI363</f>
        <v>0</v>
      </c>
      <c r="AK3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3" s="178">
        <f t="shared" ref="AN363:AN378" si="769">AK363+AL363+AM363</f>
        <v>0</v>
      </c>
      <c r="AO363" s="178">
        <f t="shared" ref="AO363:AO378" si="770">AB363+AF363+AJ363+AN363</f>
        <v>0</v>
      </c>
    </row>
    <row r="364" spans="2:41" x14ac:dyDescent="0.25">
      <c r="B364" s="176" t="s">
        <v>1015</v>
      </c>
      <c r="C364" s="177" t="s">
        <v>1016</v>
      </c>
      <c r="D3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78">
        <f t="shared" si="763"/>
        <v>0</v>
      </c>
      <c r="G364" s="178"/>
      <c r="H364" s="178">
        <f t="shared" si="764"/>
        <v>0</v>
      </c>
      <c r="I364" s="178"/>
      <c r="J364" s="178">
        <f t="shared" si="765"/>
        <v>0</v>
      </c>
      <c r="K3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4" s="178">
        <f t="shared" si="766"/>
        <v>0</v>
      </c>
      <c r="AC3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4" s="178">
        <f t="shared" si="767"/>
        <v>0</v>
      </c>
      <c r="AG3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4" s="178">
        <f t="shared" si="768"/>
        <v>0</v>
      </c>
      <c r="AK3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4" s="178">
        <f t="shared" si="769"/>
        <v>0</v>
      </c>
      <c r="AO364" s="178">
        <f t="shared" si="770"/>
        <v>0</v>
      </c>
    </row>
    <row r="365" spans="2:41" x14ac:dyDescent="0.25">
      <c r="B365" s="176" t="s">
        <v>339</v>
      </c>
      <c r="C365" s="177" t="s">
        <v>1017</v>
      </c>
      <c r="D3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78">
        <f t="shared" si="763"/>
        <v>0</v>
      </c>
      <c r="G365" s="178"/>
      <c r="H365" s="178">
        <f t="shared" si="764"/>
        <v>0</v>
      </c>
      <c r="I365" s="178"/>
      <c r="J365" s="178">
        <f t="shared" si="765"/>
        <v>0</v>
      </c>
      <c r="K3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5" s="178">
        <f t="shared" si="766"/>
        <v>0</v>
      </c>
      <c r="AC3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5" s="178">
        <f t="shared" si="767"/>
        <v>0</v>
      </c>
      <c r="AG3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5" s="178">
        <f t="shared" si="768"/>
        <v>0</v>
      </c>
      <c r="AK3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5" s="178">
        <f t="shared" si="769"/>
        <v>0</v>
      </c>
      <c r="AO365" s="178">
        <f t="shared" si="770"/>
        <v>0</v>
      </c>
    </row>
    <row r="366" spans="2:41" x14ac:dyDescent="0.25">
      <c r="B366" s="176" t="s">
        <v>1018</v>
      </c>
      <c r="C366" s="177" t="s">
        <v>1019</v>
      </c>
      <c r="D3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500000</v>
      </c>
      <c r="E3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1095900</v>
      </c>
      <c r="F366" s="178">
        <f t="shared" si="763"/>
        <v>1595900</v>
      </c>
      <c r="G366" s="178"/>
      <c r="H366" s="178">
        <f t="shared" si="764"/>
        <v>1595900</v>
      </c>
      <c r="I366" s="178"/>
      <c r="J366" s="178">
        <f t="shared" si="765"/>
        <v>1595900</v>
      </c>
      <c r="K3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1595900</v>
      </c>
      <c r="P3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1595900</v>
      </c>
      <c r="Z3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6" s="178">
        <f t="shared" si="766"/>
        <v>1595900</v>
      </c>
      <c r="AC3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6" s="178">
        <f t="shared" si="767"/>
        <v>0</v>
      </c>
      <c r="AG3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6" s="178">
        <f t="shared" si="768"/>
        <v>0</v>
      </c>
      <c r="AK3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6" s="178">
        <f t="shared" si="769"/>
        <v>0</v>
      </c>
      <c r="AO366" s="178">
        <f t="shared" si="770"/>
        <v>1595900</v>
      </c>
    </row>
    <row r="367" spans="2:41" x14ac:dyDescent="0.25">
      <c r="B367" s="176" t="s">
        <v>1020</v>
      </c>
      <c r="C367" s="177" t="s">
        <v>1021</v>
      </c>
      <c r="D36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78">
        <f t="shared" si="763"/>
        <v>0</v>
      </c>
      <c r="G367" s="178"/>
      <c r="H367" s="178">
        <f t="shared" si="764"/>
        <v>0</v>
      </c>
      <c r="I367" s="178"/>
      <c r="J367" s="178">
        <f t="shared" si="765"/>
        <v>0</v>
      </c>
      <c r="K3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7" s="178">
        <f t="shared" si="766"/>
        <v>0</v>
      </c>
      <c r="AC3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7" s="178">
        <f t="shared" si="767"/>
        <v>0</v>
      </c>
      <c r="AG3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7" s="178">
        <f t="shared" si="768"/>
        <v>0</v>
      </c>
      <c r="AK3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7" s="178">
        <f t="shared" si="769"/>
        <v>0</v>
      </c>
      <c r="AO367" s="178">
        <f t="shared" si="770"/>
        <v>0</v>
      </c>
    </row>
    <row r="368" spans="2:41" x14ac:dyDescent="0.25">
      <c r="B368" s="176" t="s">
        <v>1022</v>
      </c>
      <c r="C368" s="177" t="s">
        <v>1023</v>
      </c>
      <c r="D3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78">
        <f t="shared" si="763"/>
        <v>0</v>
      </c>
      <c r="G368" s="178"/>
      <c r="H368" s="178">
        <f t="shared" si="764"/>
        <v>0</v>
      </c>
      <c r="I368" s="178"/>
      <c r="J368" s="178">
        <f t="shared" si="765"/>
        <v>0</v>
      </c>
      <c r="K3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8" s="178">
        <f t="shared" si="766"/>
        <v>0</v>
      </c>
      <c r="AC3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8" s="178">
        <f t="shared" si="767"/>
        <v>0</v>
      </c>
      <c r="AG3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8" s="178">
        <f t="shared" si="768"/>
        <v>0</v>
      </c>
      <c r="AK3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8" s="178">
        <f t="shared" si="769"/>
        <v>0</v>
      </c>
      <c r="AO368" s="178">
        <f t="shared" si="770"/>
        <v>0</v>
      </c>
    </row>
    <row r="369" spans="2:41" x14ac:dyDescent="0.25">
      <c r="B369" s="176" t="s">
        <v>1024</v>
      </c>
      <c r="C369" s="177" t="s">
        <v>1025</v>
      </c>
      <c r="D3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78">
        <f t="shared" si="763"/>
        <v>0</v>
      </c>
      <c r="G369" s="178"/>
      <c r="H369" s="178">
        <f t="shared" si="764"/>
        <v>0</v>
      </c>
      <c r="I369" s="178"/>
      <c r="J369" s="178">
        <f t="shared" si="765"/>
        <v>0</v>
      </c>
      <c r="K3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9" s="178">
        <f t="shared" si="766"/>
        <v>0</v>
      </c>
      <c r="AC3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9" s="178">
        <f t="shared" si="767"/>
        <v>0</v>
      </c>
      <c r="AG3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9" s="178">
        <f t="shared" si="768"/>
        <v>0</v>
      </c>
      <c r="AK3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9" s="178">
        <f t="shared" si="769"/>
        <v>0</v>
      </c>
      <c r="AO369" s="178">
        <f t="shared" si="770"/>
        <v>0</v>
      </c>
    </row>
    <row r="370" spans="2:41" x14ac:dyDescent="0.25">
      <c r="B370" s="176" t="s">
        <v>340</v>
      </c>
      <c r="C370" s="177" t="s">
        <v>1026</v>
      </c>
      <c r="D3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78">
        <f t="shared" si="763"/>
        <v>0</v>
      </c>
      <c r="G370" s="178"/>
      <c r="H370" s="178">
        <f t="shared" si="764"/>
        <v>0</v>
      </c>
      <c r="I370" s="178"/>
      <c r="J370" s="178">
        <f t="shared" si="765"/>
        <v>0</v>
      </c>
      <c r="K3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0" s="178">
        <f t="shared" si="766"/>
        <v>0</v>
      </c>
      <c r="AC3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0" s="178">
        <f t="shared" si="767"/>
        <v>0</v>
      </c>
      <c r="AG3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0" s="178">
        <f t="shared" si="768"/>
        <v>0</v>
      </c>
      <c r="AK3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0" s="178">
        <f t="shared" si="769"/>
        <v>0</v>
      </c>
      <c r="AO370" s="178">
        <f t="shared" si="770"/>
        <v>0</v>
      </c>
    </row>
    <row r="371" spans="2:41" x14ac:dyDescent="0.25">
      <c r="B371" s="176" t="s">
        <v>1027</v>
      </c>
      <c r="C371" s="177" t="s">
        <v>1028</v>
      </c>
      <c r="D3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v>
      </c>
      <c r="F371" s="178">
        <f t="shared" si="763"/>
        <v>4000</v>
      </c>
      <c r="G371" s="178"/>
      <c r="H371" s="178">
        <f t="shared" si="764"/>
        <v>4000</v>
      </c>
      <c r="I371" s="178"/>
      <c r="J371" s="178">
        <f t="shared" si="765"/>
        <v>4000</v>
      </c>
      <c r="K3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4000</v>
      </c>
      <c r="P3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4000</v>
      </c>
      <c r="Z3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1" s="178">
        <f t="shared" si="766"/>
        <v>4000</v>
      </c>
      <c r="AC3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1" s="178">
        <f t="shared" si="767"/>
        <v>0</v>
      </c>
      <c r="AG3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1" s="178">
        <f t="shared" si="768"/>
        <v>0</v>
      </c>
      <c r="AK3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1" s="178">
        <f t="shared" si="769"/>
        <v>0</v>
      </c>
      <c r="AO371" s="178">
        <f t="shared" si="770"/>
        <v>4000</v>
      </c>
    </row>
    <row r="372" spans="2:41" x14ac:dyDescent="0.25">
      <c r="B372" s="176" t="s">
        <v>1029</v>
      </c>
      <c r="C372" s="177" t="s">
        <v>1030</v>
      </c>
      <c r="D3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174210</v>
      </c>
      <c r="E3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78">
        <f t="shared" si="763"/>
        <v>174210</v>
      </c>
      <c r="G372" s="178"/>
      <c r="H372" s="178">
        <f t="shared" si="764"/>
        <v>174210</v>
      </c>
      <c r="I372" s="178"/>
      <c r="J372" s="178">
        <f t="shared" si="765"/>
        <v>174210</v>
      </c>
      <c r="K3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174210</v>
      </c>
      <c r="P3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174210</v>
      </c>
      <c r="Z3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2" s="178">
        <f t="shared" si="766"/>
        <v>174210</v>
      </c>
      <c r="AC3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2" s="178">
        <f t="shared" si="767"/>
        <v>0</v>
      </c>
      <c r="AG3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2" s="178">
        <f t="shared" si="768"/>
        <v>0</v>
      </c>
      <c r="AK3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2" s="178">
        <f t="shared" si="769"/>
        <v>0</v>
      </c>
      <c r="AO372" s="178">
        <f t="shared" si="770"/>
        <v>174210</v>
      </c>
    </row>
    <row r="373" spans="2:41" x14ac:dyDescent="0.25">
      <c r="B373" s="176" t="s">
        <v>1031</v>
      </c>
      <c r="C373" s="177" t="s">
        <v>1032</v>
      </c>
      <c r="D3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78">
        <f t="shared" si="763"/>
        <v>0</v>
      </c>
      <c r="G373" s="178"/>
      <c r="H373" s="178">
        <f t="shared" si="764"/>
        <v>0</v>
      </c>
      <c r="I373" s="178"/>
      <c r="J373" s="178">
        <f t="shared" si="765"/>
        <v>0</v>
      </c>
      <c r="K3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3" s="178">
        <f t="shared" si="766"/>
        <v>0</v>
      </c>
      <c r="AC3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3" s="178">
        <f t="shared" si="767"/>
        <v>0</v>
      </c>
      <c r="AG3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3" s="178">
        <f t="shared" si="768"/>
        <v>0</v>
      </c>
      <c r="AK3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3" s="178">
        <f t="shared" si="769"/>
        <v>0</v>
      </c>
      <c r="AO373" s="178">
        <f t="shared" si="770"/>
        <v>0</v>
      </c>
    </row>
    <row r="374" spans="2:41" x14ac:dyDescent="0.25">
      <c r="B374" s="176" t="s">
        <v>1033</v>
      </c>
      <c r="C374" s="177" t="s">
        <v>1034</v>
      </c>
      <c r="D3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78">
        <f t="shared" si="763"/>
        <v>0</v>
      </c>
      <c r="G374" s="178"/>
      <c r="H374" s="178">
        <f t="shared" si="764"/>
        <v>0</v>
      </c>
      <c r="I374" s="178"/>
      <c r="J374" s="178">
        <f t="shared" si="765"/>
        <v>0</v>
      </c>
      <c r="K3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4" s="178">
        <f t="shared" si="766"/>
        <v>0</v>
      </c>
      <c r="AC3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4" s="178">
        <f t="shared" si="767"/>
        <v>0</v>
      </c>
      <c r="AG3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4" s="178">
        <f t="shared" si="768"/>
        <v>0</v>
      </c>
      <c r="AK3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4" s="178">
        <f t="shared" si="769"/>
        <v>0</v>
      </c>
      <c r="AO374" s="178">
        <f t="shared" si="770"/>
        <v>0</v>
      </c>
    </row>
    <row r="375" spans="2:41" x14ac:dyDescent="0.25">
      <c r="B375" s="176" t="s">
        <v>1035</v>
      </c>
      <c r="C375" s="177" t="s">
        <v>1036</v>
      </c>
      <c r="D3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78">
        <f t="shared" si="763"/>
        <v>0</v>
      </c>
      <c r="G375" s="178"/>
      <c r="H375" s="178">
        <f t="shared" si="764"/>
        <v>0</v>
      </c>
      <c r="I375" s="178"/>
      <c r="J375" s="178">
        <f t="shared" si="765"/>
        <v>0</v>
      </c>
      <c r="K3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5" s="178">
        <f t="shared" si="766"/>
        <v>0</v>
      </c>
      <c r="AC3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5" s="178">
        <f t="shared" si="767"/>
        <v>0</v>
      </c>
      <c r="AG3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5" s="178">
        <f t="shared" si="768"/>
        <v>0</v>
      </c>
      <c r="AK3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5" s="178">
        <f t="shared" si="769"/>
        <v>0</v>
      </c>
      <c r="AO375" s="178">
        <f t="shared" si="770"/>
        <v>0</v>
      </c>
    </row>
    <row r="376" spans="2:41" x14ac:dyDescent="0.25">
      <c r="B376" s="176" t="s">
        <v>1037</v>
      </c>
      <c r="C376" s="177" t="s">
        <v>1038</v>
      </c>
      <c r="D3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78">
        <f t="shared" si="763"/>
        <v>0</v>
      </c>
      <c r="G376" s="178"/>
      <c r="H376" s="178">
        <f t="shared" si="764"/>
        <v>0</v>
      </c>
      <c r="I376" s="178"/>
      <c r="J376" s="178">
        <f t="shared" si="765"/>
        <v>0</v>
      </c>
      <c r="K3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6" s="178">
        <f t="shared" si="766"/>
        <v>0</v>
      </c>
      <c r="AC3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6" s="178">
        <f t="shared" si="767"/>
        <v>0</v>
      </c>
      <c r="AG3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6" s="178">
        <f t="shared" si="768"/>
        <v>0</v>
      </c>
      <c r="AK3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6" s="178">
        <f t="shared" si="769"/>
        <v>0</v>
      </c>
      <c r="AO376" s="178">
        <f t="shared" si="770"/>
        <v>0</v>
      </c>
    </row>
    <row r="377" spans="2:41" x14ac:dyDescent="0.25">
      <c r="B377" s="176" t="s">
        <v>1039</v>
      </c>
      <c r="C377" s="177" t="s">
        <v>1040</v>
      </c>
      <c r="D3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63000</v>
      </c>
      <c r="F377" s="178">
        <f t="shared" si="763"/>
        <v>63000</v>
      </c>
      <c r="G377" s="178"/>
      <c r="H377" s="178">
        <f t="shared" si="764"/>
        <v>63000</v>
      </c>
      <c r="I377" s="178"/>
      <c r="J377" s="178">
        <f t="shared" si="765"/>
        <v>63000</v>
      </c>
      <c r="K3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63000</v>
      </c>
      <c r="P3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63000</v>
      </c>
      <c r="Z3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7" s="178">
        <f t="shared" si="766"/>
        <v>63000</v>
      </c>
      <c r="AC3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7" s="178">
        <f t="shared" si="767"/>
        <v>0</v>
      </c>
      <c r="AG3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7" s="178">
        <f t="shared" si="768"/>
        <v>0</v>
      </c>
      <c r="AK3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7" s="178">
        <f t="shared" si="769"/>
        <v>0</v>
      </c>
      <c r="AO377" s="178">
        <f t="shared" si="770"/>
        <v>63000</v>
      </c>
    </row>
    <row r="378" spans="2:41" x14ac:dyDescent="0.25">
      <c r="B378" s="176" t="s">
        <v>1041</v>
      </c>
      <c r="C378" s="177" t="s">
        <v>1042</v>
      </c>
      <c r="D3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78">
        <f t="shared" si="763"/>
        <v>0</v>
      </c>
      <c r="G378" s="178"/>
      <c r="H378" s="178">
        <f t="shared" si="764"/>
        <v>0</v>
      </c>
      <c r="I378" s="178"/>
      <c r="J378" s="178">
        <f t="shared" si="765"/>
        <v>0</v>
      </c>
      <c r="K3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8" s="178">
        <f t="shared" si="766"/>
        <v>0</v>
      </c>
      <c r="AC3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8" s="178">
        <f t="shared" si="767"/>
        <v>0</v>
      </c>
      <c r="AG3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8" s="178">
        <f t="shared" si="768"/>
        <v>0</v>
      </c>
      <c r="AK3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8" s="178">
        <f t="shared" si="769"/>
        <v>0</v>
      </c>
      <c r="AO378" s="178">
        <f t="shared" si="770"/>
        <v>0</v>
      </c>
    </row>
    <row r="379" spans="2:41" x14ac:dyDescent="0.25">
      <c r="B379" s="176" t="s">
        <v>1043</v>
      </c>
      <c r="C379" s="177" t="s">
        <v>1044</v>
      </c>
      <c r="D3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78">
        <f t="shared" si="583"/>
        <v>0</v>
      </c>
      <c r="G379" s="178"/>
      <c r="H379" s="178">
        <f t="shared" si="584"/>
        <v>0</v>
      </c>
      <c r="I379" s="178"/>
      <c r="J379" s="178">
        <f t="shared" si="585"/>
        <v>0</v>
      </c>
      <c r="K3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9" s="178">
        <f t="shared" si="587"/>
        <v>0</v>
      </c>
      <c r="AC3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9" s="178">
        <f t="shared" si="588"/>
        <v>0</v>
      </c>
      <c r="AG3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9" s="178">
        <f t="shared" si="589"/>
        <v>0</v>
      </c>
      <c r="AK3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9" s="178">
        <f t="shared" si="590"/>
        <v>0</v>
      </c>
      <c r="AO379" s="178">
        <f t="shared" si="591"/>
        <v>0</v>
      </c>
    </row>
    <row r="380" spans="2:41" x14ac:dyDescent="0.25">
      <c r="B380" s="176" t="s">
        <v>1045</v>
      </c>
      <c r="C380" s="177" t="s">
        <v>1046</v>
      </c>
      <c r="D3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78">
        <f t="shared" si="583"/>
        <v>0</v>
      </c>
      <c r="G380" s="178"/>
      <c r="H380" s="178">
        <f t="shared" si="584"/>
        <v>0</v>
      </c>
      <c r="I380" s="178"/>
      <c r="J380" s="178">
        <f t="shared" si="585"/>
        <v>0</v>
      </c>
      <c r="K3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0" s="178">
        <f t="shared" si="587"/>
        <v>0</v>
      </c>
      <c r="AC3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0" s="178">
        <f t="shared" si="588"/>
        <v>0</v>
      </c>
      <c r="AG3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0" s="178">
        <f t="shared" si="589"/>
        <v>0</v>
      </c>
      <c r="AK3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0" s="178">
        <f t="shared" si="590"/>
        <v>0</v>
      </c>
      <c r="AO380" s="178">
        <f t="shared" si="591"/>
        <v>0</v>
      </c>
    </row>
    <row r="381" spans="2:41" x14ac:dyDescent="0.25">
      <c r="B381" s="176" t="s">
        <v>1047</v>
      </c>
      <c r="C381" s="177" t="s">
        <v>1046</v>
      </c>
      <c r="D3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78">
        <f t="shared" si="583"/>
        <v>0</v>
      </c>
      <c r="G381" s="178"/>
      <c r="H381" s="178">
        <f t="shared" si="584"/>
        <v>0</v>
      </c>
      <c r="I381" s="178"/>
      <c r="J381" s="178">
        <f t="shared" si="585"/>
        <v>0</v>
      </c>
      <c r="K3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1" s="178">
        <f t="shared" si="587"/>
        <v>0</v>
      </c>
      <c r="AC3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1" s="178">
        <f t="shared" si="588"/>
        <v>0</v>
      </c>
      <c r="AG3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1" s="178">
        <f t="shared" si="589"/>
        <v>0</v>
      </c>
      <c r="AK3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1" s="178">
        <f t="shared" si="590"/>
        <v>0</v>
      </c>
      <c r="AO381" s="178">
        <f t="shared" si="591"/>
        <v>0</v>
      </c>
    </row>
    <row r="382" spans="2:41" x14ac:dyDescent="0.25">
      <c r="B382" s="176" t="s">
        <v>1048</v>
      </c>
      <c r="C382" s="177" t="s">
        <v>1049</v>
      </c>
      <c r="D3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78">
        <f t="shared" si="583"/>
        <v>0</v>
      </c>
      <c r="G382" s="178"/>
      <c r="H382" s="178">
        <f t="shared" si="584"/>
        <v>0</v>
      </c>
      <c r="I382" s="178"/>
      <c r="J382" s="178">
        <f t="shared" si="585"/>
        <v>0</v>
      </c>
      <c r="K3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2" s="178">
        <f t="shared" si="587"/>
        <v>0</v>
      </c>
      <c r="AC3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2" s="178">
        <f t="shared" si="588"/>
        <v>0</v>
      </c>
      <c r="AG3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2" s="178">
        <f t="shared" si="589"/>
        <v>0</v>
      </c>
      <c r="AK3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2" s="178">
        <f t="shared" si="590"/>
        <v>0</v>
      </c>
      <c r="AO382" s="178">
        <f t="shared" si="591"/>
        <v>0</v>
      </c>
    </row>
    <row r="383" spans="2:41" x14ac:dyDescent="0.25">
      <c r="B383" s="185" t="s">
        <v>341</v>
      </c>
      <c r="C383" s="186" t="s">
        <v>209</v>
      </c>
      <c r="D383" s="187">
        <f>SUM(D384:D388)</f>
        <v>0</v>
      </c>
      <c r="E383" s="187">
        <f>SUM(E384:E388)</f>
        <v>0</v>
      </c>
      <c r="F383" s="187">
        <f t="shared" ref="F383:F498" si="771">D383+E383</f>
        <v>0</v>
      </c>
      <c r="G383" s="187">
        <f>SUM(G384:G388)</f>
        <v>0</v>
      </c>
      <c r="H383" s="187">
        <f t="shared" si="584"/>
        <v>0</v>
      </c>
      <c r="I383" s="187">
        <f>SUM(I384:I388)</f>
        <v>0</v>
      </c>
      <c r="J383" s="187">
        <f t="shared" si="585"/>
        <v>0</v>
      </c>
      <c r="K383" s="187">
        <f t="shared" ref="K383:AA383" ca="1" si="772">SUM(K384:K388)</f>
        <v>0</v>
      </c>
      <c r="L383" s="187">
        <f t="shared" ca="1" si="772"/>
        <v>0</v>
      </c>
      <c r="M383" s="187">
        <f t="shared" ca="1" si="772"/>
        <v>0</v>
      </c>
      <c r="N383" s="187">
        <f t="shared" ca="1" si="772"/>
        <v>0</v>
      </c>
      <c r="O383" s="187">
        <f t="shared" ca="1" si="772"/>
        <v>0</v>
      </c>
      <c r="P383" s="187">
        <f t="shared" ref="P383:Q383" ca="1" si="773">SUM(P384:P388)</f>
        <v>0</v>
      </c>
      <c r="Q383" s="187">
        <f t="shared" ca="1" si="773"/>
        <v>0</v>
      </c>
      <c r="R383" s="187">
        <f t="shared" ca="1" si="772"/>
        <v>0</v>
      </c>
      <c r="S383" s="187">
        <f t="shared" ca="1" si="772"/>
        <v>0</v>
      </c>
      <c r="T383" s="187">
        <f t="shared" ca="1" si="772"/>
        <v>0</v>
      </c>
      <c r="U383" s="187">
        <f t="shared" ca="1" si="772"/>
        <v>0</v>
      </c>
      <c r="V383" s="187">
        <f t="shared" ref="V383" ca="1" si="774">SUM(V384:V388)</f>
        <v>0</v>
      </c>
      <c r="W383" s="187">
        <f t="shared" ca="1" si="772"/>
        <v>0</v>
      </c>
      <c r="X383" s="187">
        <f t="shared" ca="1" si="772"/>
        <v>0</v>
      </c>
      <c r="Y383" s="187">
        <f t="shared" si="772"/>
        <v>0</v>
      </c>
      <c r="Z383" s="187">
        <f t="shared" si="772"/>
        <v>0</v>
      </c>
      <c r="AA383" s="187">
        <f t="shared" si="772"/>
        <v>0</v>
      </c>
      <c r="AB383" s="187">
        <f t="shared" si="587"/>
        <v>0</v>
      </c>
      <c r="AC383" s="187">
        <f>SUM(AC384:AC388)</f>
        <v>0</v>
      </c>
      <c r="AD383" s="187">
        <f>SUM(AD384:AD388)</f>
        <v>0</v>
      </c>
      <c r="AE383" s="187">
        <f>SUM(AE384:AE388)</f>
        <v>0</v>
      </c>
      <c r="AF383" s="187">
        <f t="shared" si="588"/>
        <v>0</v>
      </c>
      <c r="AG383" s="187">
        <f>SUM(AG384:AG388)</f>
        <v>0</v>
      </c>
      <c r="AH383" s="187">
        <f>SUM(AH384:AH388)</f>
        <v>0</v>
      </c>
      <c r="AI383" s="187">
        <f>SUM(AI384:AI388)</f>
        <v>0</v>
      </c>
      <c r="AJ383" s="187">
        <f t="shared" si="589"/>
        <v>0</v>
      </c>
      <c r="AK383" s="187">
        <f>SUM(AK384:AK388)</f>
        <v>0</v>
      </c>
      <c r="AL383" s="187">
        <f>SUM(AL384:AL388)</f>
        <v>0</v>
      </c>
      <c r="AM383" s="187">
        <f>SUM(AM384:AM388)</f>
        <v>0</v>
      </c>
      <c r="AN383" s="187">
        <f t="shared" si="590"/>
        <v>0</v>
      </c>
      <c r="AO383" s="187">
        <f t="shared" si="591"/>
        <v>0</v>
      </c>
    </row>
    <row r="384" spans="2:41" x14ac:dyDescent="0.25">
      <c r="B384" s="176" t="s">
        <v>342</v>
      </c>
      <c r="C384" s="177" t="s">
        <v>210</v>
      </c>
      <c r="D3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78">
        <f t="shared" si="771"/>
        <v>0</v>
      </c>
      <c r="G384" s="178"/>
      <c r="H384" s="178">
        <f t="shared" si="584"/>
        <v>0</v>
      </c>
      <c r="I384" s="178"/>
      <c r="J384" s="178">
        <f t="shared" si="585"/>
        <v>0</v>
      </c>
      <c r="K3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4" s="178">
        <f t="shared" si="587"/>
        <v>0</v>
      </c>
      <c r="AC3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4" s="178">
        <f t="shared" si="588"/>
        <v>0</v>
      </c>
      <c r="AG3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4" s="178">
        <f t="shared" si="589"/>
        <v>0</v>
      </c>
      <c r="AK3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4" s="178">
        <f t="shared" si="590"/>
        <v>0</v>
      </c>
      <c r="AO384" s="178">
        <f t="shared" si="591"/>
        <v>0</v>
      </c>
    </row>
    <row r="385" spans="1:41" x14ac:dyDescent="0.25">
      <c r="B385" s="176" t="s">
        <v>1050</v>
      </c>
      <c r="C385" s="177" t="s">
        <v>1051</v>
      </c>
      <c r="D38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78">
        <f t="shared" si="771"/>
        <v>0</v>
      </c>
      <c r="G385" s="178"/>
      <c r="H385" s="178">
        <f t="shared" si="584"/>
        <v>0</v>
      </c>
      <c r="I385" s="178"/>
      <c r="J385" s="178">
        <f t="shared" si="585"/>
        <v>0</v>
      </c>
      <c r="K3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5" s="178">
        <f t="shared" si="587"/>
        <v>0</v>
      </c>
      <c r="AC3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5" s="178">
        <f t="shared" si="588"/>
        <v>0</v>
      </c>
      <c r="AG3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5" s="178">
        <f t="shared" si="589"/>
        <v>0</v>
      </c>
      <c r="AK3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5" s="178">
        <f t="shared" si="590"/>
        <v>0</v>
      </c>
      <c r="AO385" s="178">
        <f t="shared" si="591"/>
        <v>0</v>
      </c>
    </row>
    <row r="386" spans="1:41" x14ac:dyDescent="0.25">
      <c r="B386" s="176" t="s">
        <v>1052</v>
      </c>
      <c r="C386" s="177" t="s">
        <v>1053</v>
      </c>
      <c r="D3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78">
        <f t="shared" ref="F386" si="775">D386+E386</f>
        <v>0</v>
      </c>
      <c r="G386" s="178"/>
      <c r="H386" s="178">
        <f t="shared" ref="H386" si="776">F386-G386</f>
        <v>0</v>
      </c>
      <c r="I386" s="178"/>
      <c r="J386" s="178">
        <f t="shared" ref="J386" si="777">F386-I386</f>
        <v>0</v>
      </c>
      <c r="K3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6" s="178">
        <f t="shared" ref="AB386" si="778">Y386+Z386+AA386</f>
        <v>0</v>
      </c>
      <c r="AC3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6" s="178">
        <f t="shared" ref="AF386" si="779">AC386+AD386+AE386</f>
        <v>0</v>
      </c>
      <c r="AG3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6" s="178">
        <f t="shared" ref="AJ386" si="780">AG386+AH386+AI386</f>
        <v>0</v>
      </c>
      <c r="AK3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6" s="178">
        <f t="shared" ref="AN386" si="781">AK386+AL386+AM386</f>
        <v>0</v>
      </c>
      <c r="AO386" s="178">
        <f t="shared" ref="AO386" si="782">AB386+AF386+AJ386+AN386</f>
        <v>0</v>
      </c>
    </row>
    <row r="387" spans="1:41" x14ac:dyDescent="0.25">
      <c r="A387" s="107"/>
      <c r="B387" s="176" t="s">
        <v>1054</v>
      </c>
      <c r="C387" s="177" t="s">
        <v>1386</v>
      </c>
      <c r="D3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78">
        <f t="shared" ref="F387" si="783">D387+E387</f>
        <v>0</v>
      </c>
      <c r="G387" s="178"/>
      <c r="H387" s="178">
        <f t="shared" ref="H387" si="784">F387-G387</f>
        <v>0</v>
      </c>
      <c r="I387" s="178"/>
      <c r="J387" s="178">
        <f t="shared" ref="J387" si="785">F387-I387</f>
        <v>0</v>
      </c>
      <c r="K3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7" s="178">
        <f t="shared" ref="AB387" si="786">Y387+Z387+AA387</f>
        <v>0</v>
      </c>
      <c r="AC3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7" s="178">
        <f t="shared" ref="AF387" si="787">AC387+AD387+AE387</f>
        <v>0</v>
      </c>
      <c r="AG3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7" s="178">
        <f t="shared" ref="AJ387" si="788">AG387+AH387+AI387</f>
        <v>0</v>
      </c>
      <c r="AK3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7" s="178">
        <f t="shared" ref="AN387" si="789">AK387+AL387+AM387</f>
        <v>0</v>
      </c>
      <c r="AO387" s="178">
        <f t="shared" ref="AO387" si="790">AB387+AF387+AJ387+AN387</f>
        <v>0</v>
      </c>
    </row>
    <row r="388" spans="1:41" x14ac:dyDescent="0.25">
      <c r="A388" s="107"/>
      <c r="B388" s="176" t="s">
        <v>1056</v>
      </c>
      <c r="C388" s="177" t="s">
        <v>1055</v>
      </c>
      <c r="D3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78">
        <f t="shared" si="771"/>
        <v>0</v>
      </c>
      <c r="G388" s="178"/>
      <c r="H388" s="178">
        <f t="shared" si="584"/>
        <v>0</v>
      </c>
      <c r="I388" s="178"/>
      <c r="J388" s="178">
        <f t="shared" si="585"/>
        <v>0</v>
      </c>
      <c r="K3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8" s="178">
        <f t="shared" si="587"/>
        <v>0</v>
      </c>
      <c r="AC3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8" s="178">
        <f t="shared" si="588"/>
        <v>0</v>
      </c>
      <c r="AG3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8" s="178">
        <f t="shared" si="589"/>
        <v>0</v>
      </c>
      <c r="AK3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8" s="178">
        <f t="shared" si="590"/>
        <v>0</v>
      </c>
      <c r="AO388" s="178">
        <f t="shared" si="591"/>
        <v>0</v>
      </c>
    </row>
    <row r="389" spans="1:41" x14ac:dyDescent="0.25">
      <c r="B389" s="185" t="s">
        <v>343</v>
      </c>
      <c r="C389" s="186" t="s">
        <v>211</v>
      </c>
      <c r="D389" s="187">
        <f>SUM(D390:D396)</f>
        <v>0</v>
      </c>
      <c r="E389" s="187">
        <f>SUM(E390:E396)</f>
        <v>0</v>
      </c>
      <c r="F389" s="187">
        <f t="shared" si="771"/>
        <v>0</v>
      </c>
      <c r="G389" s="187">
        <f>SUM(G390:G396)</f>
        <v>0</v>
      </c>
      <c r="H389" s="187">
        <f t="shared" si="584"/>
        <v>0</v>
      </c>
      <c r="I389" s="187">
        <f>SUM(I390:I396)</f>
        <v>0</v>
      </c>
      <c r="J389" s="187">
        <f t="shared" si="585"/>
        <v>0</v>
      </c>
      <c r="K389" s="187">
        <f t="shared" ref="K389:AA389" ca="1" si="791">SUM(K390:K396)</f>
        <v>0</v>
      </c>
      <c r="L389" s="187">
        <f t="shared" ca="1" si="791"/>
        <v>0</v>
      </c>
      <c r="M389" s="187">
        <f t="shared" ca="1" si="791"/>
        <v>0</v>
      </c>
      <c r="N389" s="187">
        <f t="shared" ca="1" si="791"/>
        <v>0</v>
      </c>
      <c r="O389" s="187">
        <f t="shared" ca="1" si="791"/>
        <v>0</v>
      </c>
      <c r="P389" s="187">
        <f t="shared" ca="1" si="791"/>
        <v>0</v>
      </c>
      <c r="Q389" s="187">
        <f t="shared" ca="1" si="791"/>
        <v>0</v>
      </c>
      <c r="R389" s="187">
        <f t="shared" ca="1" si="791"/>
        <v>0</v>
      </c>
      <c r="S389" s="187">
        <f t="shared" ca="1" si="791"/>
        <v>0</v>
      </c>
      <c r="T389" s="187">
        <f t="shared" ca="1" si="791"/>
        <v>0</v>
      </c>
      <c r="U389" s="187">
        <f t="shared" ca="1" si="791"/>
        <v>0</v>
      </c>
      <c r="V389" s="187">
        <f t="shared" ca="1" si="791"/>
        <v>0</v>
      </c>
      <c r="W389" s="187">
        <f t="shared" ca="1" si="791"/>
        <v>0</v>
      </c>
      <c r="X389" s="187">
        <f t="shared" ca="1" si="791"/>
        <v>0</v>
      </c>
      <c r="Y389" s="187">
        <f t="shared" si="791"/>
        <v>0</v>
      </c>
      <c r="Z389" s="187">
        <f t="shared" si="791"/>
        <v>0</v>
      </c>
      <c r="AA389" s="187">
        <f t="shared" si="791"/>
        <v>0</v>
      </c>
      <c r="AB389" s="187">
        <f t="shared" si="587"/>
        <v>0</v>
      </c>
      <c r="AC389" s="187">
        <f>SUM(AC390:AC396)</f>
        <v>0</v>
      </c>
      <c r="AD389" s="187">
        <f>SUM(AD390:AD396)</f>
        <v>0</v>
      </c>
      <c r="AE389" s="187">
        <f>SUM(AE390:AE396)</f>
        <v>0</v>
      </c>
      <c r="AF389" s="187">
        <f t="shared" si="588"/>
        <v>0</v>
      </c>
      <c r="AG389" s="187">
        <f>SUM(AG390:AG396)</f>
        <v>0</v>
      </c>
      <c r="AH389" s="187">
        <f>SUM(AH390:AH396)</f>
        <v>0</v>
      </c>
      <c r="AI389" s="187">
        <f>SUM(AI390:AI396)</f>
        <v>0</v>
      </c>
      <c r="AJ389" s="187">
        <f t="shared" si="589"/>
        <v>0</v>
      </c>
      <c r="AK389" s="187">
        <f>SUM(AK390:AK396)</f>
        <v>0</v>
      </c>
      <c r="AL389" s="187">
        <f>SUM(AL390:AL396)</f>
        <v>0</v>
      </c>
      <c r="AM389" s="187">
        <f>SUM(AM390:AM396)</f>
        <v>0</v>
      </c>
      <c r="AN389" s="187">
        <f t="shared" si="590"/>
        <v>0</v>
      </c>
      <c r="AO389" s="187">
        <f t="shared" si="591"/>
        <v>0</v>
      </c>
    </row>
    <row r="390" spans="1:41" x14ac:dyDescent="0.25">
      <c r="B390" s="176" t="s">
        <v>344</v>
      </c>
      <c r="C390" s="177" t="s">
        <v>212</v>
      </c>
      <c r="D39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78">
        <f t="shared" si="771"/>
        <v>0</v>
      </c>
      <c r="G390" s="178"/>
      <c r="H390" s="178">
        <f t="shared" si="584"/>
        <v>0</v>
      </c>
      <c r="I390" s="178"/>
      <c r="J390" s="178">
        <f t="shared" si="585"/>
        <v>0</v>
      </c>
      <c r="K3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0" s="178">
        <f t="shared" si="587"/>
        <v>0</v>
      </c>
      <c r="AC3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0" s="178">
        <f t="shared" si="588"/>
        <v>0</v>
      </c>
      <c r="AG3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0" s="178">
        <f t="shared" si="589"/>
        <v>0</v>
      </c>
      <c r="AK3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0" s="178">
        <f t="shared" si="590"/>
        <v>0</v>
      </c>
      <c r="AO390" s="178">
        <f t="shared" si="591"/>
        <v>0</v>
      </c>
    </row>
    <row r="391" spans="1:41" x14ac:dyDescent="0.25">
      <c r="B391" s="176" t="s">
        <v>1057</v>
      </c>
      <c r="C391" s="177" t="s">
        <v>1058</v>
      </c>
      <c r="D39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78">
        <f t="shared" ref="F391:F394" si="792">D391+E391</f>
        <v>0</v>
      </c>
      <c r="G391" s="178"/>
      <c r="H391" s="178">
        <f t="shared" ref="H391:H394" si="793">F391-G391</f>
        <v>0</v>
      </c>
      <c r="I391" s="178"/>
      <c r="J391" s="178">
        <f t="shared" ref="J391:J394" si="794">F391-I391</f>
        <v>0</v>
      </c>
      <c r="K3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1" s="178">
        <f t="shared" ref="AB391:AB394" si="795">Y391+Z391+AA391</f>
        <v>0</v>
      </c>
      <c r="AC3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1" s="178">
        <f t="shared" ref="AF391:AF394" si="796">AC391+AD391+AE391</f>
        <v>0</v>
      </c>
      <c r="AG3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1" s="178">
        <f t="shared" ref="AJ391:AJ394" si="797">AG391+AH391+AI391</f>
        <v>0</v>
      </c>
      <c r="AK3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1" s="178">
        <f t="shared" ref="AN391:AN394" si="798">AK391+AL391+AM391</f>
        <v>0</v>
      </c>
      <c r="AO391" s="178">
        <f t="shared" ref="AO391:AO394" si="799">AB391+AF391+AJ391+AN391</f>
        <v>0</v>
      </c>
    </row>
    <row r="392" spans="1:41" x14ac:dyDescent="0.25">
      <c r="B392" s="176" t="s">
        <v>345</v>
      </c>
      <c r="C392" s="177" t="s">
        <v>213</v>
      </c>
      <c r="D3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78">
        <f t="shared" si="792"/>
        <v>0</v>
      </c>
      <c r="G392" s="178"/>
      <c r="H392" s="178">
        <f t="shared" si="793"/>
        <v>0</v>
      </c>
      <c r="I392" s="178"/>
      <c r="J392" s="178">
        <f t="shared" si="794"/>
        <v>0</v>
      </c>
      <c r="K3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2" s="178">
        <f t="shared" si="795"/>
        <v>0</v>
      </c>
      <c r="AC3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2" s="178">
        <f t="shared" si="796"/>
        <v>0</v>
      </c>
      <c r="AG3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2" s="178">
        <f t="shared" si="797"/>
        <v>0</v>
      </c>
      <c r="AK3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2" s="178">
        <f t="shared" si="798"/>
        <v>0</v>
      </c>
      <c r="AO392" s="178">
        <f t="shared" si="799"/>
        <v>0</v>
      </c>
    </row>
    <row r="393" spans="1:41" x14ac:dyDescent="0.25">
      <c r="B393" s="176" t="s">
        <v>1059</v>
      </c>
      <c r="C393" s="177" t="s">
        <v>1060</v>
      </c>
      <c r="D3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78">
        <f t="shared" si="792"/>
        <v>0</v>
      </c>
      <c r="G393" s="178"/>
      <c r="H393" s="178">
        <f t="shared" si="793"/>
        <v>0</v>
      </c>
      <c r="I393" s="178"/>
      <c r="J393" s="178">
        <f t="shared" si="794"/>
        <v>0</v>
      </c>
      <c r="K3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3" s="178">
        <f t="shared" si="795"/>
        <v>0</v>
      </c>
      <c r="AC3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3" s="178">
        <f t="shared" si="796"/>
        <v>0</v>
      </c>
      <c r="AG3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3" s="178">
        <f t="shared" si="797"/>
        <v>0</v>
      </c>
      <c r="AK3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3" s="178">
        <f t="shared" si="798"/>
        <v>0</v>
      </c>
      <c r="AO393" s="178">
        <f t="shared" si="799"/>
        <v>0</v>
      </c>
    </row>
    <row r="394" spans="1:41" x14ac:dyDescent="0.25">
      <c r="B394" s="176" t="s">
        <v>1061</v>
      </c>
      <c r="C394" s="177" t="s">
        <v>1062</v>
      </c>
      <c r="D3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78">
        <f t="shared" si="792"/>
        <v>0</v>
      </c>
      <c r="G394" s="178"/>
      <c r="H394" s="178">
        <f t="shared" si="793"/>
        <v>0</v>
      </c>
      <c r="I394" s="178"/>
      <c r="J394" s="178">
        <f t="shared" si="794"/>
        <v>0</v>
      </c>
      <c r="K3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4" s="178">
        <f t="shared" si="795"/>
        <v>0</v>
      </c>
      <c r="AC3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4" s="178">
        <f t="shared" si="796"/>
        <v>0</v>
      </c>
      <c r="AG3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4" s="178">
        <f t="shared" si="797"/>
        <v>0</v>
      </c>
      <c r="AK3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4" s="178">
        <f t="shared" si="798"/>
        <v>0</v>
      </c>
      <c r="AO394" s="178">
        <f t="shared" si="799"/>
        <v>0</v>
      </c>
    </row>
    <row r="395" spans="1:41" x14ac:dyDescent="0.25">
      <c r="B395" s="176" t="s">
        <v>346</v>
      </c>
      <c r="C395" s="177" t="s">
        <v>214</v>
      </c>
      <c r="D3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78">
        <f t="shared" si="771"/>
        <v>0</v>
      </c>
      <c r="G395" s="178"/>
      <c r="H395" s="178">
        <f t="shared" si="584"/>
        <v>0</v>
      </c>
      <c r="I395" s="178"/>
      <c r="J395" s="178">
        <f t="shared" si="585"/>
        <v>0</v>
      </c>
      <c r="K3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5" s="178">
        <f t="shared" si="587"/>
        <v>0</v>
      </c>
      <c r="AC3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5" s="178">
        <f t="shared" si="588"/>
        <v>0</v>
      </c>
      <c r="AG3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5" s="178">
        <f t="shared" si="589"/>
        <v>0</v>
      </c>
      <c r="AK3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5" s="178">
        <f t="shared" si="590"/>
        <v>0</v>
      </c>
      <c r="AO395" s="178">
        <f t="shared" si="591"/>
        <v>0</v>
      </c>
    </row>
    <row r="396" spans="1:41" x14ac:dyDescent="0.25">
      <c r="B396" s="176" t="s">
        <v>1063</v>
      </c>
      <c r="C396" s="177" t="s">
        <v>1064</v>
      </c>
      <c r="D39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78">
        <f t="shared" ref="F396" si="800">D396+E396</f>
        <v>0</v>
      </c>
      <c r="G396" s="178"/>
      <c r="H396" s="178">
        <f t="shared" ref="H396" si="801">F396-G396</f>
        <v>0</v>
      </c>
      <c r="I396" s="178"/>
      <c r="J396" s="178">
        <f t="shared" ref="J396" si="802">F396-I396</f>
        <v>0</v>
      </c>
      <c r="K3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6" s="178">
        <f t="shared" ref="AB396" si="803">Y396+Z396+AA396</f>
        <v>0</v>
      </c>
      <c r="AC3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6" s="178">
        <f t="shared" ref="AF396" si="804">AC396+AD396+AE396</f>
        <v>0</v>
      </c>
      <c r="AG3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6" s="178">
        <f t="shared" ref="AJ396" si="805">AG396+AH396+AI396</f>
        <v>0</v>
      </c>
      <c r="AK3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6" s="178">
        <f t="shared" ref="AN396" si="806">AK396+AL396+AM396</f>
        <v>0</v>
      </c>
      <c r="AO396" s="178">
        <f t="shared" ref="AO396" si="807">AB396+AF396+AJ396+AN396</f>
        <v>0</v>
      </c>
    </row>
    <row r="397" spans="1:41" x14ac:dyDescent="0.25">
      <c r="B397" s="173" t="s">
        <v>352</v>
      </c>
      <c r="C397" s="174" t="s">
        <v>220</v>
      </c>
      <c r="D397" s="175">
        <f>D398+D459+D467+D485+D489</f>
        <v>56272040</v>
      </c>
      <c r="E397" s="175">
        <f>E398+E459+E467+E485+E489</f>
        <v>0</v>
      </c>
      <c r="F397" s="175">
        <f t="shared" si="771"/>
        <v>56272040</v>
      </c>
      <c r="G397" s="175">
        <f>G398+G459+G467+G485+G489</f>
        <v>0</v>
      </c>
      <c r="H397" s="175">
        <f t="shared" si="584"/>
        <v>56272040</v>
      </c>
      <c r="I397" s="175">
        <f>I398+I459+I467+I485+I489</f>
        <v>0</v>
      </c>
      <c r="J397" s="175">
        <f t="shared" si="585"/>
        <v>56272040</v>
      </c>
      <c r="K397" s="175">
        <f t="shared" ref="K397:AA397" ca="1" si="808">K398+K459+K467+K485+K489</f>
        <v>0</v>
      </c>
      <c r="L397" s="175">
        <f t="shared" ca="1" si="808"/>
        <v>0</v>
      </c>
      <c r="M397" s="175">
        <f t="shared" ca="1" si="808"/>
        <v>0</v>
      </c>
      <c r="N397" s="175">
        <f t="shared" ca="1" si="808"/>
        <v>0</v>
      </c>
      <c r="O397" s="175">
        <f t="shared" ca="1" si="808"/>
        <v>56272040</v>
      </c>
      <c r="P397" s="175">
        <f t="shared" ca="1" si="808"/>
        <v>0</v>
      </c>
      <c r="Q397" s="175">
        <f t="shared" ca="1" si="808"/>
        <v>0</v>
      </c>
      <c r="R397" s="175">
        <f t="shared" ca="1" si="808"/>
        <v>0</v>
      </c>
      <c r="S397" s="175">
        <f t="shared" ca="1" si="808"/>
        <v>0</v>
      </c>
      <c r="T397" s="175">
        <f t="shared" ca="1" si="808"/>
        <v>0</v>
      </c>
      <c r="U397" s="175">
        <f t="shared" ca="1" si="808"/>
        <v>0</v>
      </c>
      <c r="V397" s="175">
        <f t="shared" ca="1" si="808"/>
        <v>0</v>
      </c>
      <c r="W397" s="175">
        <f t="shared" ca="1" si="808"/>
        <v>0</v>
      </c>
      <c r="X397" s="175">
        <f t="shared" ca="1" si="808"/>
        <v>0</v>
      </c>
      <c r="Y397" s="175">
        <f t="shared" si="808"/>
        <v>56272040</v>
      </c>
      <c r="Z397" s="175">
        <f t="shared" si="808"/>
        <v>0</v>
      </c>
      <c r="AA397" s="175">
        <f t="shared" si="808"/>
        <v>0</v>
      </c>
      <c r="AB397" s="175">
        <f t="shared" si="587"/>
        <v>56272040</v>
      </c>
      <c r="AC397" s="175">
        <f>AC398+AC459+AC467+AC485+AC489</f>
        <v>0</v>
      </c>
      <c r="AD397" s="175">
        <f>AD398+AD459+AD467+AD485+AD489</f>
        <v>0</v>
      </c>
      <c r="AE397" s="175">
        <f>AE398+AE459+AE467+AE485+AE489</f>
        <v>0</v>
      </c>
      <c r="AF397" s="175">
        <f t="shared" si="588"/>
        <v>0</v>
      </c>
      <c r="AG397" s="175">
        <f>AG398+AG459+AG467+AG485+AG489</f>
        <v>0</v>
      </c>
      <c r="AH397" s="175">
        <f>AH398+AH459+AH467+AH485+AH489</f>
        <v>0</v>
      </c>
      <c r="AI397" s="175">
        <f>AI398+AI459+AI467+AI485+AI489</f>
        <v>0</v>
      </c>
      <c r="AJ397" s="175">
        <f t="shared" si="589"/>
        <v>0</v>
      </c>
      <c r="AK397" s="175">
        <f>AK398+AK459+AK467+AK485+AK489</f>
        <v>0</v>
      </c>
      <c r="AL397" s="175">
        <f>AL398+AL459+AL467+AL485+AL489</f>
        <v>0</v>
      </c>
      <c r="AM397" s="175">
        <f>AM398+AM459+AM467+AM485+AM489</f>
        <v>0</v>
      </c>
      <c r="AN397" s="175">
        <f t="shared" si="590"/>
        <v>0</v>
      </c>
      <c r="AO397" s="175">
        <f t="shared" si="591"/>
        <v>56272040</v>
      </c>
    </row>
    <row r="398" spans="1:41" x14ac:dyDescent="0.25">
      <c r="B398" s="185" t="s">
        <v>353</v>
      </c>
      <c r="C398" s="186" t="s">
        <v>221</v>
      </c>
      <c r="D398" s="187">
        <f>SUM(D399:D458)</f>
        <v>56272040</v>
      </c>
      <c r="E398" s="187">
        <f>SUM(E399:E458)</f>
        <v>0</v>
      </c>
      <c r="F398" s="187">
        <f t="shared" si="771"/>
        <v>56272040</v>
      </c>
      <c r="G398" s="187">
        <f t="shared" ref="G398:I398" si="809">SUM(G399:G458)</f>
        <v>0</v>
      </c>
      <c r="H398" s="187">
        <f t="shared" si="584"/>
        <v>56272040</v>
      </c>
      <c r="I398" s="187">
        <f t="shared" si="809"/>
        <v>0</v>
      </c>
      <c r="J398" s="187">
        <f t="shared" si="585"/>
        <v>56272040</v>
      </c>
      <c r="K398" s="187">
        <f t="shared" ref="K398:AM398" ca="1" si="810">SUM(K399:K458)</f>
        <v>0</v>
      </c>
      <c r="L398" s="187">
        <f t="shared" ca="1" si="810"/>
        <v>0</v>
      </c>
      <c r="M398" s="187">
        <f t="shared" ca="1" si="810"/>
        <v>0</v>
      </c>
      <c r="N398" s="187">
        <f t="shared" ca="1" si="810"/>
        <v>0</v>
      </c>
      <c r="O398" s="187">
        <f t="shared" ca="1" si="810"/>
        <v>56272040</v>
      </c>
      <c r="P398" s="187">
        <f t="shared" ref="P398:Q398" ca="1" si="811">SUM(P399:P458)</f>
        <v>0</v>
      </c>
      <c r="Q398" s="187">
        <f t="shared" ca="1" si="811"/>
        <v>0</v>
      </c>
      <c r="R398" s="187">
        <f t="shared" ca="1" si="810"/>
        <v>0</v>
      </c>
      <c r="S398" s="187">
        <f t="shared" ca="1" si="810"/>
        <v>0</v>
      </c>
      <c r="T398" s="187">
        <f t="shared" ca="1" si="810"/>
        <v>0</v>
      </c>
      <c r="U398" s="187">
        <f t="shared" ca="1" si="810"/>
        <v>0</v>
      </c>
      <c r="V398" s="187">
        <f t="shared" ref="V398" ca="1" si="812">SUM(V399:V458)</f>
        <v>0</v>
      </c>
      <c r="W398" s="187">
        <f t="shared" ca="1" si="810"/>
        <v>0</v>
      </c>
      <c r="X398" s="187">
        <f t="shared" ca="1" si="810"/>
        <v>0</v>
      </c>
      <c r="Y398" s="187">
        <f t="shared" si="810"/>
        <v>56272040</v>
      </c>
      <c r="Z398" s="187">
        <f t="shared" si="810"/>
        <v>0</v>
      </c>
      <c r="AA398" s="187">
        <f t="shared" si="810"/>
        <v>0</v>
      </c>
      <c r="AB398" s="187">
        <f t="shared" si="587"/>
        <v>56272040</v>
      </c>
      <c r="AC398" s="187">
        <f t="shared" si="810"/>
        <v>0</v>
      </c>
      <c r="AD398" s="187">
        <f t="shared" si="810"/>
        <v>0</v>
      </c>
      <c r="AE398" s="187">
        <f t="shared" si="810"/>
        <v>0</v>
      </c>
      <c r="AF398" s="187">
        <f t="shared" si="588"/>
        <v>0</v>
      </c>
      <c r="AG398" s="187">
        <f t="shared" si="810"/>
        <v>0</v>
      </c>
      <c r="AH398" s="187">
        <f t="shared" si="810"/>
        <v>0</v>
      </c>
      <c r="AI398" s="187">
        <f t="shared" si="810"/>
        <v>0</v>
      </c>
      <c r="AJ398" s="187">
        <f t="shared" si="589"/>
        <v>0</v>
      </c>
      <c r="AK398" s="187">
        <f t="shared" si="810"/>
        <v>0</v>
      </c>
      <c r="AL398" s="187">
        <f t="shared" si="810"/>
        <v>0</v>
      </c>
      <c r="AM398" s="187">
        <f t="shared" si="810"/>
        <v>0</v>
      </c>
      <c r="AN398" s="187">
        <f t="shared" si="590"/>
        <v>0</v>
      </c>
      <c r="AO398" s="187">
        <f t="shared" si="591"/>
        <v>56272040</v>
      </c>
    </row>
    <row r="399" spans="1:41" x14ac:dyDescent="0.25">
      <c r="B399" s="176" t="s">
        <v>354</v>
      </c>
      <c r="C399" s="177" t="s">
        <v>222</v>
      </c>
      <c r="D39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78">
        <f t="shared" si="771"/>
        <v>0</v>
      </c>
      <c r="G399" s="178"/>
      <c r="H399" s="178">
        <f t="shared" si="584"/>
        <v>0</v>
      </c>
      <c r="I399" s="178"/>
      <c r="J399" s="178">
        <f t="shared" si="585"/>
        <v>0</v>
      </c>
      <c r="K3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9" s="178">
        <f t="shared" si="587"/>
        <v>0</v>
      </c>
      <c r="AC3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9" s="178">
        <f t="shared" si="588"/>
        <v>0</v>
      </c>
      <c r="AG3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9" s="178">
        <f t="shared" si="589"/>
        <v>0</v>
      </c>
      <c r="AK3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9" s="178">
        <f t="shared" si="590"/>
        <v>0</v>
      </c>
      <c r="AO399" s="178">
        <f t="shared" si="591"/>
        <v>0</v>
      </c>
    </row>
    <row r="400" spans="1:41" x14ac:dyDescent="0.25">
      <c r="B400" s="176" t="s">
        <v>1066</v>
      </c>
      <c r="C400" s="177" t="s">
        <v>1067</v>
      </c>
      <c r="D40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78">
        <f t="shared" si="771"/>
        <v>0</v>
      </c>
      <c r="G400" s="178"/>
      <c r="H400" s="178">
        <f t="shared" si="584"/>
        <v>0</v>
      </c>
      <c r="I400" s="178"/>
      <c r="J400" s="178">
        <f t="shared" si="585"/>
        <v>0</v>
      </c>
      <c r="K4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0" s="178">
        <f t="shared" si="587"/>
        <v>0</v>
      </c>
      <c r="AC4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0" s="178">
        <f t="shared" si="588"/>
        <v>0</v>
      </c>
      <c r="AG4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0" s="178">
        <f t="shared" si="589"/>
        <v>0</v>
      </c>
      <c r="AK4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0" s="178">
        <f t="shared" si="590"/>
        <v>0</v>
      </c>
      <c r="AO400" s="178">
        <f t="shared" si="591"/>
        <v>0</v>
      </c>
    </row>
    <row r="401" spans="2:41" x14ac:dyDescent="0.25">
      <c r="B401" s="176" t="s">
        <v>1068</v>
      </c>
      <c r="C401" s="177" t="s">
        <v>1069</v>
      </c>
      <c r="D4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78">
        <f t="shared" si="771"/>
        <v>0</v>
      </c>
      <c r="G401" s="178"/>
      <c r="H401" s="178">
        <f t="shared" si="584"/>
        <v>0</v>
      </c>
      <c r="I401" s="178"/>
      <c r="J401" s="178">
        <f t="shared" si="585"/>
        <v>0</v>
      </c>
      <c r="K4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1" s="178">
        <f t="shared" si="587"/>
        <v>0</v>
      </c>
      <c r="AC4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1" s="178">
        <f t="shared" si="588"/>
        <v>0</v>
      </c>
      <c r="AG4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1" s="178">
        <f t="shared" si="589"/>
        <v>0</v>
      </c>
      <c r="AK4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1" s="178">
        <f t="shared" si="590"/>
        <v>0</v>
      </c>
      <c r="AO401" s="178">
        <f t="shared" si="591"/>
        <v>0</v>
      </c>
    </row>
    <row r="402" spans="2:41" x14ac:dyDescent="0.25">
      <c r="B402" s="176" t="s">
        <v>355</v>
      </c>
      <c r="C402" s="177" t="s">
        <v>223</v>
      </c>
      <c r="D4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78">
        <f t="shared" ref="F402:F453" si="813">D402+E402</f>
        <v>0</v>
      </c>
      <c r="G402" s="178"/>
      <c r="H402" s="178">
        <f t="shared" ref="H402:H453" si="814">F402-G402</f>
        <v>0</v>
      </c>
      <c r="I402" s="178"/>
      <c r="J402" s="178">
        <f t="shared" ref="J402:J453" si="815">F402-I402</f>
        <v>0</v>
      </c>
      <c r="K4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2" s="178">
        <f t="shared" ref="AB402:AB453" si="816">Y402+Z402+AA402</f>
        <v>0</v>
      </c>
      <c r="AC4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2" s="178">
        <f t="shared" ref="AF402:AF453" si="817">AC402+AD402+AE402</f>
        <v>0</v>
      </c>
      <c r="AG4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2" s="178">
        <f t="shared" ref="AJ402:AJ453" si="818">AG402+AH402+AI402</f>
        <v>0</v>
      </c>
      <c r="AK4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2" s="178">
        <f t="shared" ref="AN402:AN453" si="819">AK402+AL402+AM402</f>
        <v>0</v>
      </c>
      <c r="AO402" s="178">
        <f t="shared" ref="AO402:AO453" si="820">AB402+AF402+AJ402+AN402</f>
        <v>0</v>
      </c>
    </row>
    <row r="403" spans="2:41" x14ac:dyDescent="0.25">
      <c r="B403" s="176" t="s">
        <v>365</v>
      </c>
      <c r="C403" s="177" t="s">
        <v>232</v>
      </c>
      <c r="D4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78">
        <f t="shared" ref="F403:F419" si="821">D403+E403</f>
        <v>0</v>
      </c>
      <c r="G403" s="178"/>
      <c r="H403" s="178">
        <f t="shared" ref="H403:H419" si="822">F403-G403</f>
        <v>0</v>
      </c>
      <c r="I403" s="178"/>
      <c r="J403" s="178">
        <f t="shared" ref="J403:J419" si="823">F403-I403</f>
        <v>0</v>
      </c>
      <c r="K4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3" s="178">
        <f t="shared" ref="AB403:AB419" si="824">Y403+Z403+AA403</f>
        <v>0</v>
      </c>
      <c r="AC4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3" s="178">
        <f t="shared" ref="AF403:AF419" si="825">AC403+AD403+AE403</f>
        <v>0</v>
      </c>
      <c r="AG4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3" s="178">
        <f t="shared" ref="AJ403:AJ419" si="826">AG403+AH403+AI403</f>
        <v>0</v>
      </c>
      <c r="AK4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3" s="178">
        <f t="shared" ref="AN403:AN419" si="827">AK403+AL403+AM403</f>
        <v>0</v>
      </c>
      <c r="AO403" s="178">
        <f t="shared" ref="AO403:AO419" si="828">AB403+AF403+AJ403+AN403</f>
        <v>0</v>
      </c>
    </row>
    <row r="404" spans="2:41" x14ac:dyDescent="0.25">
      <c r="B404" s="176" t="s">
        <v>1070</v>
      </c>
      <c r="C404" s="177" t="s">
        <v>1071</v>
      </c>
      <c r="D4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4792040</v>
      </c>
      <c r="E4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78">
        <f t="shared" si="821"/>
        <v>4792040</v>
      </c>
      <c r="G404" s="178"/>
      <c r="H404" s="178">
        <f t="shared" si="822"/>
        <v>4792040</v>
      </c>
      <c r="I404" s="178"/>
      <c r="J404" s="178">
        <f t="shared" si="823"/>
        <v>4792040</v>
      </c>
      <c r="K4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4792040</v>
      </c>
      <c r="P4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4792040</v>
      </c>
      <c r="Z4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4" s="178">
        <f t="shared" si="824"/>
        <v>4792040</v>
      </c>
      <c r="AC4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4" s="178">
        <f t="shared" si="825"/>
        <v>0</v>
      </c>
      <c r="AG4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4" s="178">
        <f t="shared" si="826"/>
        <v>0</v>
      </c>
      <c r="AK4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4" s="178">
        <f t="shared" si="827"/>
        <v>0</v>
      </c>
      <c r="AO404" s="178">
        <f t="shared" si="828"/>
        <v>4792040</v>
      </c>
    </row>
    <row r="405" spans="2:41" x14ac:dyDescent="0.25">
      <c r="B405" s="176" t="s">
        <v>1072</v>
      </c>
      <c r="C405" s="177" t="s">
        <v>1073</v>
      </c>
      <c r="D4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78">
        <f t="shared" si="821"/>
        <v>0</v>
      </c>
      <c r="G405" s="178"/>
      <c r="H405" s="178">
        <f t="shared" si="822"/>
        <v>0</v>
      </c>
      <c r="I405" s="178"/>
      <c r="J405" s="178">
        <f t="shared" si="823"/>
        <v>0</v>
      </c>
      <c r="K4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5" s="178">
        <f t="shared" si="824"/>
        <v>0</v>
      </c>
      <c r="AC4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5" s="178">
        <f t="shared" si="825"/>
        <v>0</v>
      </c>
      <c r="AG4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5" s="178">
        <f t="shared" si="826"/>
        <v>0</v>
      </c>
      <c r="AK4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5" s="178">
        <f t="shared" si="827"/>
        <v>0</v>
      </c>
      <c r="AO405" s="178">
        <f t="shared" si="828"/>
        <v>0</v>
      </c>
    </row>
    <row r="406" spans="2:41" x14ac:dyDescent="0.25">
      <c r="B406" s="176" t="s">
        <v>1074</v>
      </c>
      <c r="C406" s="177" t="s">
        <v>1075</v>
      </c>
      <c r="D40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78">
        <f t="shared" si="821"/>
        <v>0</v>
      </c>
      <c r="G406" s="178"/>
      <c r="H406" s="178">
        <f t="shared" si="822"/>
        <v>0</v>
      </c>
      <c r="I406" s="178"/>
      <c r="J406" s="178">
        <f t="shared" si="823"/>
        <v>0</v>
      </c>
      <c r="K4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6" s="178">
        <f t="shared" si="824"/>
        <v>0</v>
      </c>
      <c r="AC4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6" s="178">
        <f t="shared" si="825"/>
        <v>0</v>
      </c>
      <c r="AG4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6" s="178">
        <f t="shared" si="826"/>
        <v>0</v>
      </c>
      <c r="AK4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6" s="178">
        <f t="shared" si="827"/>
        <v>0</v>
      </c>
      <c r="AO406" s="178">
        <f t="shared" si="828"/>
        <v>0</v>
      </c>
    </row>
    <row r="407" spans="2:41" x14ac:dyDescent="0.25">
      <c r="B407" s="176" t="s">
        <v>1076</v>
      </c>
      <c r="C407" s="177" t="s">
        <v>1077</v>
      </c>
      <c r="D40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78">
        <f t="shared" si="821"/>
        <v>0</v>
      </c>
      <c r="G407" s="178"/>
      <c r="H407" s="178">
        <f t="shared" si="822"/>
        <v>0</v>
      </c>
      <c r="I407" s="178"/>
      <c r="J407" s="178">
        <f t="shared" si="823"/>
        <v>0</v>
      </c>
      <c r="K4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7" s="178">
        <f t="shared" si="824"/>
        <v>0</v>
      </c>
      <c r="AC4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7" s="178">
        <f t="shared" si="825"/>
        <v>0</v>
      </c>
      <c r="AG4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7" s="178">
        <f t="shared" si="826"/>
        <v>0</v>
      </c>
      <c r="AK4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7" s="178">
        <f t="shared" si="827"/>
        <v>0</v>
      </c>
      <c r="AO407" s="178">
        <f t="shared" si="828"/>
        <v>0</v>
      </c>
    </row>
    <row r="408" spans="2:41" x14ac:dyDescent="0.25">
      <c r="B408" s="176" t="s">
        <v>1078</v>
      </c>
      <c r="C408" s="177" t="s">
        <v>1079</v>
      </c>
      <c r="D4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17336000</v>
      </c>
      <c r="E4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78">
        <f t="shared" si="821"/>
        <v>17336000</v>
      </c>
      <c r="G408" s="178"/>
      <c r="H408" s="178">
        <f t="shared" si="822"/>
        <v>17336000</v>
      </c>
      <c r="I408" s="178"/>
      <c r="J408" s="178">
        <f t="shared" si="823"/>
        <v>17336000</v>
      </c>
      <c r="K4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17336000</v>
      </c>
      <c r="P4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17336000</v>
      </c>
      <c r="Z4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8" s="178">
        <f t="shared" si="824"/>
        <v>17336000</v>
      </c>
      <c r="AC4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8" s="178">
        <f t="shared" si="825"/>
        <v>0</v>
      </c>
      <c r="AG4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8" s="178">
        <f t="shared" si="826"/>
        <v>0</v>
      </c>
      <c r="AK4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8" s="178">
        <f t="shared" si="827"/>
        <v>0</v>
      </c>
      <c r="AO408" s="178">
        <f t="shared" si="828"/>
        <v>17336000</v>
      </c>
    </row>
    <row r="409" spans="2:41" x14ac:dyDescent="0.25">
      <c r="B409" s="176" t="s">
        <v>1080</v>
      </c>
      <c r="C409" s="177" t="s">
        <v>1081</v>
      </c>
      <c r="D40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78">
        <f t="shared" si="821"/>
        <v>0</v>
      </c>
      <c r="G409" s="178"/>
      <c r="H409" s="178">
        <f t="shared" si="822"/>
        <v>0</v>
      </c>
      <c r="I409" s="178"/>
      <c r="J409" s="178">
        <f t="shared" si="823"/>
        <v>0</v>
      </c>
      <c r="K4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9" s="178">
        <f t="shared" si="824"/>
        <v>0</v>
      </c>
      <c r="AC4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9" s="178">
        <f t="shared" si="825"/>
        <v>0</v>
      </c>
      <c r="AG4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9" s="178">
        <f t="shared" si="826"/>
        <v>0</v>
      </c>
      <c r="AK4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9" s="178">
        <f t="shared" si="827"/>
        <v>0</v>
      </c>
      <c r="AO409" s="178">
        <f t="shared" si="828"/>
        <v>0</v>
      </c>
    </row>
    <row r="410" spans="2:41" x14ac:dyDescent="0.25">
      <c r="B410" s="176" t="s">
        <v>1082</v>
      </c>
      <c r="C410" s="177" t="s">
        <v>1083</v>
      </c>
      <c r="D4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78">
        <f t="shared" si="821"/>
        <v>0</v>
      </c>
      <c r="G410" s="178"/>
      <c r="H410" s="178">
        <f t="shared" si="822"/>
        <v>0</v>
      </c>
      <c r="I410" s="178"/>
      <c r="J410" s="178">
        <f t="shared" si="823"/>
        <v>0</v>
      </c>
      <c r="K4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0" s="178">
        <f t="shared" si="824"/>
        <v>0</v>
      </c>
      <c r="AC4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0" s="178">
        <f t="shared" si="825"/>
        <v>0</v>
      </c>
      <c r="AG4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0" s="178">
        <f t="shared" si="826"/>
        <v>0</v>
      </c>
      <c r="AK4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0" s="178">
        <f t="shared" si="827"/>
        <v>0</v>
      </c>
      <c r="AO410" s="178">
        <f t="shared" si="828"/>
        <v>0</v>
      </c>
    </row>
    <row r="411" spans="2:41" x14ac:dyDescent="0.25">
      <c r="B411" s="176" t="s">
        <v>1084</v>
      </c>
      <c r="C411" s="177" t="s">
        <v>1085</v>
      </c>
      <c r="D4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78">
        <f t="shared" si="821"/>
        <v>0</v>
      </c>
      <c r="G411" s="178"/>
      <c r="H411" s="178">
        <f t="shared" si="822"/>
        <v>0</v>
      </c>
      <c r="I411" s="178"/>
      <c r="J411" s="178">
        <f t="shared" si="823"/>
        <v>0</v>
      </c>
      <c r="K4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1" s="178">
        <f t="shared" si="824"/>
        <v>0</v>
      </c>
      <c r="AC4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1" s="178">
        <f t="shared" si="825"/>
        <v>0</v>
      </c>
      <c r="AG4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1" s="178">
        <f t="shared" si="826"/>
        <v>0</v>
      </c>
      <c r="AK4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1" s="178">
        <f t="shared" si="827"/>
        <v>0</v>
      </c>
      <c r="AO411" s="178">
        <f t="shared" si="828"/>
        <v>0</v>
      </c>
    </row>
    <row r="412" spans="2:41" x14ac:dyDescent="0.25">
      <c r="B412" s="176" t="s">
        <v>1086</v>
      </c>
      <c r="C412" s="177" t="s">
        <v>1087</v>
      </c>
      <c r="D41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78">
        <f t="shared" si="821"/>
        <v>0</v>
      </c>
      <c r="G412" s="178"/>
      <c r="H412" s="178">
        <f t="shared" si="822"/>
        <v>0</v>
      </c>
      <c r="I412" s="178"/>
      <c r="J412" s="178">
        <f t="shared" si="823"/>
        <v>0</v>
      </c>
      <c r="K4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2" s="178">
        <f t="shared" si="824"/>
        <v>0</v>
      </c>
      <c r="AC4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2" s="178">
        <f t="shared" si="825"/>
        <v>0</v>
      </c>
      <c r="AG4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2" s="178">
        <f t="shared" si="826"/>
        <v>0</v>
      </c>
      <c r="AK4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2" s="178">
        <f t="shared" si="827"/>
        <v>0</v>
      </c>
      <c r="AO412" s="178">
        <f t="shared" si="828"/>
        <v>0</v>
      </c>
    </row>
    <row r="413" spans="2:41" x14ac:dyDescent="0.25">
      <c r="B413" s="176" t="s">
        <v>1088</v>
      </c>
      <c r="C413" s="177" t="s">
        <v>1089</v>
      </c>
      <c r="D4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1104000</v>
      </c>
      <c r="E4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78">
        <f t="shared" si="821"/>
        <v>1104000</v>
      </c>
      <c r="G413" s="178"/>
      <c r="H413" s="178">
        <f t="shared" si="822"/>
        <v>1104000</v>
      </c>
      <c r="I413" s="178"/>
      <c r="J413" s="178">
        <f t="shared" si="823"/>
        <v>1104000</v>
      </c>
      <c r="K4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1104000</v>
      </c>
      <c r="P4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1104000</v>
      </c>
      <c r="Z4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3" s="178">
        <f t="shared" si="824"/>
        <v>1104000</v>
      </c>
      <c r="AC4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3" s="178">
        <f t="shared" si="825"/>
        <v>0</v>
      </c>
      <c r="AG4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3" s="178">
        <f t="shared" si="826"/>
        <v>0</v>
      </c>
      <c r="AK4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3" s="178">
        <f t="shared" si="827"/>
        <v>0</v>
      </c>
      <c r="AO413" s="178">
        <f t="shared" si="828"/>
        <v>1104000</v>
      </c>
    </row>
    <row r="414" spans="2:41" x14ac:dyDescent="0.25">
      <c r="B414" s="176" t="s">
        <v>1090</v>
      </c>
      <c r="C414" s="177" t="s">
        <v>1091</v>
      </c>
      <c r="D4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78">
        <f t="shared" si="821"/>
        <v>0</v>
      </c>
      <c r="G414" s="178"/>
      <c r="H414" s="178">
        <f t="shared" si="822"/>
        <v>0</v>
      </c>
      <c r="I414" s="178"/>
      <c r="J414" s="178">
        <f t="shared" si="823"/>
        <v>0</v>
      </c>
      <c r="K4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4" s="178">
        <f t="shared" si="824"/>
        <v>0</v>
      </c>
      <c r="AC4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4" s="178">
        <f t="shared" si="825"/>
        <v>0</v>
      </c>
      <c r="AG4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4" s="178">
        <f t="shared" si="826"/>
        <v>0</v>
      </c>
      <c r="AK4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4" s="178">
        <f t="shared" si="827"/>
        <v>0</v>
      </c>
      <c r="AO414" s="178">
        <f t="shared" si="828"/>
        <v>0</v>
      </c>
    </row>
    <row r="415" spans="2:41" x14ac:dyDescent="0.25">
      <c r="B415" s="176" t="s">
        <v>1092</v>
      </c>
      <c r="C415" s="177" t="s">
        <v>1093</v>
      </c>
      <c r="D4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78">
        <f t="shared" si="821"/>
        <v>0</v>
      </c>
      <c r="G415" s="178"/>
      <c r="H415" s="178">
        <f t="shared" si="822"/>
        <v>0</v>
      </c>
      <c r="I415" s="178"/>
      <c r="J415" s="178">
        <f t="shared" si="823"/>
        <v>0</v>
      </c>
      <c r="K4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5" s="178">
        <f t="shared" si="824"/>
        <v>0</v>
      </c>
      <c r="AC4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5" s="178">
        <f t="shared" si="825"/>
        <v>0</v>
      </c>
      <c r="AG4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5" s="178">
        <f t="shared" si="826"/>
        <v>0</v>
      </c>
      <c r="AK4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5" s="178">
        <f t="shared" si="827"/>
        <v>0</v>
      </c>
      <c r="AO415" s="178">
        <f t="shared" si="828"/>
        <v>0</v>
      </c>
    </row>
    <row r="416" spans="2:41" x14ac:dyDescent="0.25">
      <c r="B416" s="176" t="s">
        <v>1094</v>
      </c>
      <c r="C416" s="177" t="s">
        <v>1095</v>
      </c>
      <c r="D4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78">
        <f t="shared" si="821"/>
        <v>0</v>
      </c>
      <c r="G416" s="178"/>
      <c r="H416" s="178">
        <f t="shared" si="822"/>
        <v>0</v>
      </c>
      <c r="I416" s="178"/>
      <c r="J416" s="178">
        <f t="shared" si="823"/>
        <v>0</v>
      </c>
      <c r="K4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6" s="178">
        <f t="shared" si="824"/>
        <v>0</v>
      </c>
      <c r="AC4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6" s="178">
        <f t="shared" si="825"/>
        <v>0</v>
      </c>
      <c r="AG4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6" s="178">
        <f t="shared" si="826"/>
        <v>0</v>
      </c>
      <c r="AK4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6" s="178">
        <f t="shared" si="827"/>
        <v>0</v>
      </c>
      <c r="AO416" s="178">
        <f t="shared" si="828"/>
        <v>0</v>
      </c>
    </row>
    <row r="417" spans="2:41" x14ac:dyDescent="0.25">
      <c r="B417" s="176" t="s">
        <v>1096</v>
      </c>
      <c r="C417" s="177" t="s">
        <v>1097</v>
      </c>
      <c r="D4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78">
        <f t="shared" si="821"/>
        <v>0</v>
      </c>
      <c r="G417" s="178"/>
      <c r="H417" s="178">
        <f t="shared" si="822"/>
        <v>0</v>
      </c>
      <c r="I417" s="178"/>
      <c r="J417" s="178">
        <f t="shared" si="823"/>
        <v>0</v>
      </c>
      <c r="K4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7" s="178">
        <f t="shared" si="824"/>
        <v>0</v>
      </c>
      <c r="AC4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7" s="178">
        <f t="shared" si="825"/>
        <v>0</v>
      </c>
      <c r="AG4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7" s="178">
        <f t="shared" si="826"/>
        <v>0</v>
      </c>
      <c r="AK4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7" s="178">
        <f t="shared" si="827"/>
        <v>0</v>
      </c>
      <c r="AO417" s="178">
        <f t="shared" si="828"/>
        <v>0</v>
      </c>
    </row>
    <row r="418" spans="2:41" x14ac:dyDescent="0.25">
      <c r="B418" s="176" t="s">
        <v>1098</v>
      </c>
      <c r="C418" s="177" t="s">
        <v>1099</v>
      </c>
      <c r="D4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78">
        <f t="shared" si="821"/>
        <v>0</v>
      </c>
      <c r="G418" s="178"/>
      <c r="H418" s="178">
        <f t="shared" si="822"/>
        <v>0</v>
      </c>
      <c r="I418" s="178"/>
      <c r="J418" s="178">
        <f t="shared" si="823"/>
        <v>0</v>
      </c>
      <c r="K4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8" s="178">
        <f t="shared" si="824"/>
        <v>0</v>
      </c>
      <c r="AC4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8" s="178">
        <f t="shared" si="825"/>
        <v>0</v>
      </c>
      <c r="AG4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8" s="178">
        <f t="shared" si="826"/>
        <v>0</v>
      </c>
      <c r="AK4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8" s="178">
        <f t="shared" si="827"/>
        <v>0</v>
      </c>
      <c r="AO418" s="178">
        <f t="shared" si="828"/>
        <v>0</v>
      </c>
    </row>
    <row r="419" spans="2:41" x14ac:dyDescent="0.25">
      <c r="B419" s="176" t="s">
        <v>1100</v>
      </c>
      <c r="C419" s="177" t="s">
        <v>1101</v>
      </c>
      <c r="D4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78">
        <f t="shared" si="821"/>
        <v>0</v>
      </c>
      <c r="G419" s="178"/>
      <c r="H419" s="178">
        <f t="shared" si="822"/>
        <v>0</v>
      </c>
      <c r="I419" s="178"/>
      <c r="J419" s="178">
        <f t="shared" si="823"/>
        <v>0</v>
      </c>
      <c r="K4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9" s="178">
        <f t="shared" si="824"/>
        <v>0</v>
      </c>
      <c r="AC4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9" s="178">
        <f t="shared" si="825"/>
        <v>0</v>
      </c>
      <c r="AG4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9" s="178">
        <f t="shared" si="826"/>
        <v>0</v>
      </c>
      <c r="AK4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9" s="178">
        <f t="shared" si="827"/>
        <v>0</v>
      </c>
      <c r="AO419" s="178">
        <f t="shared" si="828"/>
        <v>0</v>
      </c>
    </row>
    <row r="420" spans="2:41" x14ac:dyDescent="0.25">
      <c r="B420" s="176" t="s">
        <v>1102</v>
      </c>
      <c r="C420" s="177" t="s">
        <v>1103</v>
      </c>
      <c r="D4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78">
        <f t="shared" ref="F420:F428" si="829">D420+E420</f>
        <v>0</v>
      </c>
      <c r="G420" s="178"/>
      <c r="H420" s="178">
        <f t="shared" ref="H420:H428" si="830">F420-G420</f>
        <v>0</v>
      </c>
      <c r="I420" s="178"/>
      <c r="J420" s="178">
        <f t="shared" ref="J420:J428" si="831">F420-I420</f>
        <v>0</v>
      </c>
      <c r="K4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0" s="178">
        <f t="shared" ref="AB420:AB428" si="832">Y420+Z420+AA420</f>
        <v>0</v>
      </c>
      <c r="AC4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0" s="178">
        <f t="shared" ref="AF420:AF428" si="833">AC420+AD420+AE420</f>
        <v>0</v>
      </c>
      <c r="AG4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0" s="178">
        <f t="shared" ref="AJ420:AJ428" si="834">AG420+AH420+AI420</f>
        <v>0</v>
      </c>
      <c r="AK4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0" s="178">
        <f t="shared" ref="AN420:AN428" si="835">AK420+AL420+AM420</f>
        <v>0</v>
      </c>
      <c r="AO420" s="178">
        <f t="shared" ref="AO420:AO428" si="836">AB420+AF420+AJ420+AN420</f>
        <v>0</v>
      </c>
    </row>
    <row r="421" spans="2:41" x14ac:dyDescent="0.25">
      <c r="B421" s="176" t="s">
        <v>1104</v>
      </c>
      <c r="C421" s="177" t="s">
        <v>1105</v>
      </c>
      <c r="D4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32890000</v>
      </c>
      <c r="E4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78">
        <f t="shared" si="829"/>
        <v>32890000</v>
      </c>
      <c r="G421" s="178"/>
      <c r="H421" s="178">
        <f t="shared" si="830"/>
        <v>32890000</v>
      </c>
      <c r="I421" s="178"/>
      <c r="J421" s="178">
        <f t="shared" si="831"/>
        <v>32890000</v>
      </c>
      <c r="K4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32890000</v>
      </c>
      <c r="P4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32890000</v>
      </c>
      <c r="Z4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1" s="178">
        <f t="shared" si="832"/>
        <v>32890000</v>
      </c>
      <c r="AC4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1" s="178">
        <f t="shared" si="833"/>
        <v>0</v>
      </c>
      <c r="AG4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1" s="178">
        <f t="shared" si="834"/>
        <v>0</v>
      </c>
      <c r="AK4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1" s="178">
        <f t="shared" si="835"/>
        <v>0</v>
      </c>
      <c r="AO421" s="178">
        <f t="shared" si="836"/>
        <v>32890000</v>
      </c>
    </row>
    <row r="422" spans="2:41" x14ac:dyDescent="0.25">
      <c r="B422" s="176" t="s">
        <v>1106</v>
      </c>
      <c r="C422" s="177" t="s">
        <v>1107</v>
      </c>
      <c r="D4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78">
        <f t="shared" si="829"/>
        <v>0</v>
      </c>
      <c r="G422" s="178"/>
      <c r="H422" s="178">
        <f t="shared" si="830"/>
        <v>0</v>
      </c>
      <c r="I422" s="178"/>
      <c r="J422" s="178">
        <f t="shared" si="831"/>
        <v>0</v>
      </c>
      <c r="K4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2" s="178">
        <f t="shared" si="832"/>
        <v>0</v>
      </c>
      <c r="AC4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2" s="178">
        <f t="shared" si="833"/>
        <v>0</v>
      </c>
      <c r="AG4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2" s="178">
        <f t="shared" si="834"/>
        <v>0</v>
      </c>
      <c r="AK4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2" s="178">
        <f t="shared" si="835"/>
        <v>0</v>
      </c>
      <c r="AO422" s="178">
        <f t="shared" si="836"/>
        <v>0</v>
      </c>
    </row>
    <row r="423" spans="2:41" x14ac:dyDescent="0.25">
      <c r="B423" s="176" t="s">
        <v>1108</v>
      </c>
      <c r="C423" s="177" t="s">
        <v>1109</v>
      </c>
      <c r="D4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78">
        <f t="shared" si="829"/>
        <v>0</v>
      </c>
      <c r="G423" s="178"/>
      <c r="H423" s="178">
        <f t="shared" si="830"/>
        <v>0</v>
      </c>
      <c r="I423" s="178"/>
      <c r="J423" s="178">
        <f t="shared" si="831"/>
        <v>0</v>
      </c>
      <c r="K4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3" s="178">
        <f t="shared" si="832"/>
        <v>0</v>
      </c>
      <c r="AC4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3" s="178">
        <f t="shared" si="833"/>
        <v>0</v>
      </c>
      <c r="AG4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3" s="178">
        <f t="shared" si="834"/>
        <v>0</v>
      </c>
      <c r="AK4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3" s="178">
        <f t="shared" si="835"/>
        <v>0</v>
      </c>
      <c r="AO423" s="178">
        <f t="shared" si="836"/>
        <v>0</v>
      </c>
    </row>
    <row r="424" spans="2:41" x14ac:dyDescent="0.25">
      <c r="B424" s="176" t="s">
        <v>1110</v>
      </c>
      <c r="C424" s="177" t="s">
        <v>1111</v>
      </c>
      <c r="D4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78">
        <f t="shared" si="829"/>
        <v>0</v>
      </c>
      <c r="G424" s="178"/>
      <c r="H424" s="178">
        <f t="shared" si="830"/>
        <v>0</v>
      </c>
      <c r="I424" s="178"/>
      <c r="J424" s="178">
        <f t="shared" si="831"/>
        <v>0</v>
      </c>
      <c r="K4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4" s="178">
        <f t="shared" si="832"/>
        <v>0</v>
      </c>
      <c r="AC4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4" s="178">
        <f t="shared" si="833"/>
        <v>0</v>
      </c>
      <c r="AG4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4" s="178">
        <f t="shared" si="834"/>
        <v>0</v>
      </c>
      <c r="AK4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4" s="178">
        <f t="shared" si="835"/>
        <v>0</v>
      </c>
      <c r="AO424" s="178">
        <f t="shared" si="836"/>
        <v>0</v>
      </c>
    </row>
    <row r="425" spans="2:41" x14ac:dyDescent="0.25">
      <c r="B425" s="176" t="s">
        <v>1112</v>
      </c>
      <c r="C425" s="177" t="s">
        <v>1113</v>
      </c>
      <c r="D4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78">
        <f t="shared" si="829"/>
        <v>0</v>
      </c>
      <c r="G425" s="178"/>
      <c r="H425" s="178">
        <f t="shared" si="830"/>
        <v>0</v>
      </c>
      <c r="I425" s="178"/>
      <c r="J425" s="178">
        <f t="shared" si="831"/>
        <v>0</v>
      </c>
      <c r="K4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5" s="178">
        <f t="shared" si="832"/>
        <v>0</v>
      </c>
      <c r="AC4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5" s="178">
        <f t="shared" si="833"/>
        <v>0</v>
      </c>
      <c r="AG4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5" s="178">
        <f t="shared" si="834"/>
        <v>0</v>
      </c>
      <c r="AK4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5" s="178">
        <f t="shared" si="835"/>
        <v>0</v>
      </c>
      <c r="AO425" s="178">
        <f t="shared" si="836"/>
        <v>0</v>
      </c>
    </row>
    <row r="426" spans="2:41" x14ac:dyDescent="0.25">
      <c r="B426" s="176" t="s">
        <v>366</v>
      </c>
      <c r="C426" s="177" t="s">
        <v>1114</v>
      </c>
      <c r="D4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150000</v>
      </c>
      <c r="E4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78">
        <f t="shared" si="829"/>
        <v>150000</v>
      </c>
      <c r="G426" s="178"/>
      <c r="H426" s="178">
        <f t="shared" si="830"/>
        <v>150000</v>
      </c>
      <c r="I426" s="178"/>
      <c r="J426" s="178">
        <f t="shared" si="831"/>
        <v>150000</v>
      </c>
      <c r="K4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150000</v>
      </c>
      <c r="P4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150000</v>
      </c>
      <c r="Z4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6" s="178">
        <f t="shared" si="832"/>
        <v>150000</v>
      </c>
      <c r="AC4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6" s="178">
        <f t="shared" si="833"/>
        <v>0</v>
      </c>
      <c r="AG4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6" s="178">
        <f t="shared" si="834"/>
        <v>0</v>
      </c>
      <c r="AK4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6" s="178">
        <f t="shared" si="835"/>
        <v>0</v>
      </c>
      <c r="AO426" s="178">
        <f t="shared" si="836"/>
        <v>150000</v>
      </c>
    </row>
    <row r="427" spans="2:41" x14ac:dyDescent="0.25">
      <c r="B427" s="176" t="s">
        <v>1115</v>
      </c>
      <c r="C427" s="177" t="s">
        <v>1116</v>
      </c>
      <c r="D42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78">
        <f t="shared" si="829"/>
        <v>0</v>
      </c>
      <c r="G427" s="178"/>
      <c r="H427" s="178">
        <f t="shared" si="830"/>
        <v>0</v>
      </c>
      <c r="I427" s="178"/>
      <c r="J427" s="178">
        <f t="shared" si="831"/>
        <v>0</v>
      </c>
      <c r="K4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7" s="178">
        <f t="shared" si="832"/>
        <v>0</v>
      </c>
      <c r="AC4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7" s="178">
        <f t="shared" si="833"/>
        <v>0</v>
      </c>
      <c r="AG4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7" s="178">
        <f t="shared" si="834"/>
        <v>0</v>
      </c>
      <c r="AK4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7" s="178">
        <f t="shared" si="835"/>
        <v>0</v>
      </c>
      <c r="AO427" s="178">
        <f t="shared" si="836"/>
        <v>0</v>
      </c>
    </row>
    <row r="428" spans="2:41" x14ac:dyDescent="0.25">
      <c r="B428" s="176" t="s">
        <v>1117</v>
      </c>
      <c r="C428" s="177" t="s">
        <v>1107</v>
      </c>
      <c r="D4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78">
        <f t="shared" si="829"/>
        <v>0</v>
      </c>
      <c r="G428" s="178"/>
      <c r="H428" s="178">
        <f t="shared" si="830"/>
        <v>0</v>
      </c>
      <c r="I428" s="178"/>
      <c r="J428" s="178">
        <f t="shared" si="831"/>
        <v>0</v>
      </c>
      <c r="K4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8" s="178">
        <f t="shared" si="832"/>
        <v>0</v>
      </c>
      <c r="AC4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8" s="178">
        <f t="shared" si="833"/>
        <v>0</v>
      </c>
      <c r="AG4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8" s="178">
        <f t="shared" si="834"/>
        <v>0</v>
      </c>
      <c r="AK4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8" s="178">
        <f t="shared" si="835"/>
        <v>0</v>
      </c>
      <c r="AO428" s="178">
        <f t="shared" si="836"/>
        <v>0</v>
      </c>
    </row>
    <row r="429" spans="2:41" x14ac:dyDescent="0.25">
      <c r="B429" s="176" t="s">
        <v>1118</v>
      </c>
      <c r="C429" s="177" t="s">
        <v>1119</v>
      </c>
      <c r="D4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78">
        <f t="shared" ref="F429:F444" si="837">D429+E429</f>
        <v>0</v>
      </c>
      <c r="G429" s="178"/>
      <c r="H429" s="178">
        <f t="shared" ref="H429:H444" si="838">F429-G429</f>
        <v>0</v>
      </c>
      <c r="I429" s="178"/>
      <c r="J429" s="178">
        <f t="shared" ref="J429:J444" si="839">F429-I429</f>
        <v>0</v>
      </c>
      <c r="K4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9" s="178">
        <f t="shared" ref="AB429:AB444" si="840">Y429+Z429+AA429</f>
        <v>0</v>
      </c>
      <c r="AC4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9" s="178">
        <f t="shared" ref="AF429:AF444" si="841">AC429+AD429+AE429</f>
        <v>0</v>
      </c>
      <c r="AG4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9" s="178">
        <f t="shared" ref="AJ429:AJ444" si="842">AG429+AH429+AI429</f>
        <v>0</v>
      </c>
      <c r="AK4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9" s="178">
        <f t="shared" ref="AN429:AN444" si="843">AK429+AL429+AM429</f>
        <v>0</v>
      </c>
      <c r="AO429" s="178">
        <f t="shared" ref="AO429:AO444" si="844">AB429+AF429+AJ429+AN429</f>
        <v>0</v>
      </c>
    </row>
    <row r="430" spans="2:41" x14ac:dyDescent="0.25">
      <c r="B430" s="176" t="s">
        <v>1120</v>
      </c>
      <c r="C430" s="177" t="s">
        <v>1121</v>
      </c>
      <c r="D4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78">
        <f t="shared" si="837"/>
        <v>0</v>
      </c>
      <c r="G430" s="178"/>
      <c r="H430" s="178">
        <f t="shared" si="838"/>
        <v>0</v>
      </c>
      <c r="I430" s="178"/>
      <c r="J430" s="178">
        <f t="shared" si="839"/>
        <v>0</v>
      </c>
      <c r="K4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0" s="178">
        <f t="shared" si="840"/>
        <v>0</v>
      </c>
      <c r="AC4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0" s="178">
        <f t="shared" si="841"/>
        <v>0</v>
      </c>
      <c r="AG4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0" s="178">
        <f t="shared" si="842"/>
        <v>0</v>
      </c>
      <c r="AK4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0" s="178">
        <f t="shared" si="843"/>
        <v>0</v>
      </c>
      <c r="AO430" s="178">
        <f t="shared" si="844"/>
        <v>0</v>
      </c>
    </row>
    <row r="431" spans="2:41" x14ac:dyDescent="0.25">
      <c r="B431" s="176" t="s">
        <v>1122</v>
      </c>
      <c r="C431" s="177" t="s">
        <v>1123</v>
      </c>
      <c r="D4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78">
        <f t="shared" si="837"/>
        <v>0</v>
      </c>
      <c r="G431" s="178"/>
      <c r="H431" s="178">
        <f t="shared" si="838"/>
        <v>0</v>
      </c>
      <c r="I431" s="178"/>
      <c r="J431" s="178">
        <f t="shared" si="839"/>
        <v>0</v>
      </c>
      <c r="K4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1" s="178">
        <f t="shared" si="840"/>
        <v>0</v>
      </c>
      <c r="AC4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1" s="178">
        <f t="shared" si="841"/>
        <v>0</v>
      </c>
      <c r="AG4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1" s="178">
        <f t="shared" si="842"/>
        <v>0</v>
      </c>
      <c r="AK4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1" s="178">
        <f t="shared" si="843"/>
        <v>0</v>
      </c>
      <c r="AO431" s="178">
        <f t="shared" si="844"/>
        <v>0</v>
      </c>
    </row>
    <row r="432" spans="2:41" x14ac:dyDescent="0.25">
      <c r="B432" s="176" t="s">
        <v>1124</v>
      </c>
      <c r="C432" s="177" t="s">
        <v>1125</v>
      </c>
      <c r="D4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78">
        <f t="shared" si="837"/>
        <v>0</v>
      </c>
      <c r="G432" s="178"/>
      <c r="H432" s="178">
        <f t="shared" si="838"/>
        <v>0</v>
      </c>
      <c r="I432" s="178"/>
      <c r="J432" s="178">
        <f t="shared" si="839"/>
        <v>0</v>
      </c>
      <c r="K4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2" s="178">
        <f t="shared" si="840"/>
        <v>0</v>
      </c>
      <c r="AC4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2" s="178">
        <f t="shared" si="841"/>
        <v>0</v>
      </c>
      <c r="AG4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2" s="178">
        <f t="shared" si="842"/>
        <v>0</v>
      </c>
      <c r="AK4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2" s="178">
        <f t="shared" si="843"/>
        <v>0</v>
      </c>
      <c r="AO432" s="178">
        <f t="shared" si="844"/>
        <v>0</v>
      </c>
    </row>
    <row r="433" spans="2:41" x14ac:dyDescent="0.25">
      <c r="B433" s="176" t="s">
        <v>1126</v>
      </c>
      <c r="C433" s="177" t="s">
        <v>1127</v>
      </c>
      <c r="D4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78">
        <f t="shared" si="837"/>
        <v>0</v>
      </c>
      <c r="G433" s="178"/>
      <c r="H433" s="178">
        <f t="shared" si="838"/>
        <v>0</v>
      </c>
      <c r="I433" s="178"/>
      <c r="J433" s="178">
        <f t="shared" si="839"/>
        <v>0</v>
      </c>
      <c r="K4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3" s="178">
        <f t="shared" si="840"/>
        <v>0</v>
      </c>
      <c r="AC4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3" s="178">
        <f t="shared" si="841"/>
        <v>0</v>
      </c>
      <c r="AG4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3" s="178">
        <f t="shared" si="842"/>
        <v>0</v>
      </c>
      <c r="AK4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3" s="178">
        <f t="shared" si="843"/>
        <v>0</v>
      </c>
      <c r="AO433" s="178">
        <f t="shared" si="844"/>
        <v>0</v>
      </c>
    </row>
    <row r="434" spans="2:41" x14ac:dyDescent="0.25">
      <c r="B434" s="176" t="s">
        <v>1128</v>
      </c>
      <c r="C434" s="177" t="s">
        <v>1129</v>
      </c>
      <c r="D4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78">
        <f t="shared" si="837"/>
        <v>0</v>
      </c>
      <c r="G434" s="178"/>
      <c r="H434" s="178">
        <f t="shared" si="838"/>
        <v>0</v>
      </c>
      <c r="I434" s="178"/>
      <c r="J434" s="178">
        <f t="shared" si="839"/>
        <v>0</v>
      </c>
      <c r="K4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4" s="178">
        <f t="shared" si="840"/>
        <v>0</v>
      </c>
      <c r="AC4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4" s="178">
        <f t="shared" si="841"/>
        <v>0</v>
      </c>
      <c r="AG4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4" s="178">
        <f t="shared" si="842"/>
        <v>0</v>
      </c>
      <c r="AK4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4" s="178">
        <f t="shared" si="843"/>
        <v>0</v>
      </c>
      <c r="AO434" s="178">
        <f t="shared" si="844"/>
        <v>0</v>
      </c>
    </row>
    <row r="435" spans="2:41" x14ac:dyDescent="0.25">
      <c r="B435" s="176" t="s">
        <v>1130</v>
      </c>
      <c r="C435" s="177" t="s">
        <v>1131</v>
      </c>
      <c r="D4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78">
        <f t="shared" si="837"/>
        <v>0</v>
      </c>
      <c r="G435" s="178"/>
      <c r="H435" s="178">
        <f t="shared" si="838"/>
        <v>0</v>
      </c>
      <c r="I435" s="178"/>
      <c r="J435" s="178">
        <f t="shared" si="839"/>
        <v>0</v>
      </c>
      <c r="K4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5" s="178">
        <f t="shared" si="840"/>
        <v>0</v>
      </c>
      <c r="AC4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5" s="178">
        <f t="shared" si="841"/>
        <v>0</v>
      </c>
      <c r="AG4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5" s="178">
        <f t="shared" si="842"/>
        <v>0</v>
      </c>
      <c r="AK4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5" s="178">
        <f t="shared" si="843"/>
        <v>0</v>
      </c>
      <c r="AO435" s="178">
        <f t="shared" si="844"/>
        <v>0</v>
      </c>
    </row>
    <row r="436" spans="2:41" x14ac:dyDescent="0.25">
      <c r="B436" s="176" t="s">
        <v>1132</v>
      </c>
      <c r="C436" s="177" t="s">
        <v>1133</v>
      </c>
      <c r="D4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78">
        <f t="shared" si="837"/>
        <v>0</v>
      </c>
      <c r="G436" s="178"/>
      <c r="H436" s="178">
        <f t="shared" si="838"/>
        <v>0</v>
      </c>
      <c r="I436" s="178"/>
      <c r="J436" s="178">
        <f t="shared" si="839"/>
        <v>0</v>
      </c>
      <c r="K4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6" s="178">
        <f t="shared" si="840"/>
        <v>0</v>
      </c>
      <c r="AC4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6" s="178">
        <f t="shared" si="841"/>
        <v>0</v>
      </c>
      <c r="AG4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6" s="178">
        <f t="shared" si="842"/>
        <v>0</v>
      </c>
      <c r="AK4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6" s="178">
        <f t="shared" si="843"/>
        <v>0</v>
      </c>
      <c r="AO436" s="178">
        <f t="shared" si="844"/>
        <v>0</v>
      </c>
    </row>
    <row r="437" spans="2:41" x14ac:dyDescent="0.25">
      <c r="B437" s="176" t="s">
        <v>1134</v>
      </c>
      <c r="C437" s="177" t="s">
        <v>1135</v>
      </c>
      <c r="D4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78">
        <f t="shared" si="837"/>
        <v>0</v>
      </c>
      <c r="G437" s="178"/>
      <c r="H437" s="178">
        <f t="shared" si="838"/>
        <v>0</v>
      </c>
      <c r="I437" s="178"/>
      <c r="J437" s="178">
        <f t="shared" si="839"/>
        <v>0</v>
      </c>
      <c r="K4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7" s="178">
        <f t="shared" si="840"/>
        <v>0</v>
      </c>
      <c r="AC4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7" s="178">
        <f t="shared" si="841"/>
        <v>0</v>
      </c>
      <c r="AG4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7" s="178">
        <f t="shared" si="842"/>
        <v>0</v>
      </c>
      <c r="AK4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7" s="178">
        <f t="shared" si="843"/>
        <v>0</v>
      </c>
      <c r="AO437" s="178">
        <f t="shared" si="844"/>
        <v>0</v>
      </c>
    </row>
    <row r="438" spans="2:41" x14ac:dyDescent="0.25">
      <c r="B438" s="176" t="s">
        <v>1136</v>
      </c>
      <c r="C438" s="177" t="s">
        <v>1137</v>
      </c>
      <c r="D4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78">
        <f t="shared" si="837"/>
        <v>0</v>
      </c>
      <c r="G438" s="178"/>
      <c r="H438" s="178">
        <f t="shared" si="838"/>
        <v>0</v>
      </c>
      <c r="I438" s="178"/>
      <c r="J438" s="178">
        <f t="shared" si="839"/>
        <v>0</v>
      </c>
      <c r="K4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8" s="178">
        <f t="shared" si="840"/>
        <v>0</v>
      </c>
      <c r="AC4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8" s="178">
        <f t="shared" si="841"/>
        <v>0</v>
      </c>
      <c r="AG4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8" s="178">
        <f t="shared" si="842"/>
        <v>0</v>
      </c>
      <c r="AK4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8" s="178">
        <f t="shared" si="843"/>
        <v>0</v>
      </c>
      <c r="AO438" s="178">
        <f t="shared" si="844"/>
        <v>0</v>
      </c>
    </row>
    <row r="439" spans="2:41" x14ac:dyDescent="0.25">
      <c r="B439" s="176" t="s">
        <v>1138</v>
      </c>
      <c r="C439" s="177" t="s">
        <v>1139</v>
      </c>
      <c r="D4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78">
        <f t="shared" si="837"/>
        <v>0</v>
      </c>
      <c r="G439" s="178"/>
      <c r="H439" s="178">
        <f t="shared" si="838"/>
        <v>0</v>
      </c>
      <c r="I439" s="178"/>
      <c r="J439" s="178">
        <f t="shared" si="839"/>
        <v>0</v>
      </c>
      <c r="K4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9" s="178">
        <f t="shared" si="840"/>
        <v>0</v>
      </c>
      <c r="AC4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9" s="178">
        <f t="shared" si="841"/>
        <v>0</v>
      </c>
      <c r="AG4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9" s="178">
        <f t="shared" si="842"/>
        <v>0</v>
      </c>
      <c r="AK4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9" s="178">
        <f t="shared" si="843"/>
        <v>0</v>
      </c>
      <c r="AO439" s="178">
        <f t="shared" si="844"/>
        <v>0</v>
      </c>
    </row>
    <row r="440" spans="2:41" x14ac:dyDescent="0.25">
      <c r="B440" s="176" t="s">
        <v>1140</v>
      </c>
      <c r="C440" s="177" t="s">
        <v>1141</v>
      </c>
      <c r="D4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78">
        <f t="shared" si="837"/>
        <v>0</v>
      </c>
      <c r="G440" s="178"/>
      <c r="H440" s="178">
        <f t="shared" si="838"/>
        <v>0</v>
      </c>
      <c r="I440" s="178"/>
      <c r="J440" s="178">
        <f t="shared" si="839"/>
        <v>0</v>
      </c>
      <c r="K4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0" s="178">
        <f t="shared" si="840"/>
        <v>0</v>
      </c>
      <c r="AC4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0" s="178">
        <f t="shared" si="841"/>
        <v>0</v>
      </c>
      <c r="AG4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0" s="178">
        <f t="shared" si="842"/>
        <v>0</v>
      </c>
      <c r="AK4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0" s="178">
        <f t="shared" si="843"/>
        <v>0</v>
      </c>
      <c r="AO440" s="178">
        <f t="shared" si="844"/>
        <v>0</v>
      </c>
    </row>
    <row r="441" spans="2:41" x14ac:dyDescent="0.25">
      <c r="B441" s="176" t="s">
        <v>1142</v>
      </c>
      <c r="C441" s="177" t="s">
        <v>1143</v>
      </c>
      <c r="D4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78">
        <f t="shared" si="837"/>
        <v>0</v>
      </c>
      <c r="G441" s="178"/>
      <c r="H441" s="178">
        <f t="shared" si="838"/>
        <v>0</v>
      </c>
      <c r="I441" s="178"/>
      <c r="J441" s="178">
        <f t="shared" si="839"/>
        <v>0</v>
      </c>
      <c r="K4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1" s="178">
        <f t="shared" si="840"/>
        <v>0</v>
      </c>
      <c r="AC4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1" s="178">
        <f t="shared" si="841"/>
        <v>0</v>
      </c>
      <c r="AG4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1" s="178">
        <f t="shared" si="842"/>
        <v>0</v>
      </c>
      <c r="AK4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1" s="178">
        <f t="shared" si="843"/>
        <v>0</v>
      </c>
      <c r="AO441" s="178">
        <f t="shared" si="844"/>
        <v>0</v>
      </c>
    </row>
    <row r="442" spans="2:41" x14ac:dyDescent="0.25">
      <c r="B442" s="176" t="s">
        <v>1144</v>
      </c>
      <c r="C442" s="177" t="s">
        <v>1145</v>
      </c>
      <c r="D4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78">
        <f t="shared" si="837"/>
        <v>0</v>
      </c>
      <c r="G442" s="178"/>
      <c r="H442" s="178">
        <f t="shared" si="838"/>
        <v>0</v>
      </c>
      <c r="I442" s="178"/>
      <c r="J442" s="178">
        <f t="shared" si="839"/>
        <v>0</v>
      </c>
      <c r="K4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2" s="178">
        <f t="shared" si="840"/>
        <v>0</v>
      </c>
      <c r="AC4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2" s="178">
        <f t="shared" si="841"/>
        <v>0</v>
      </c>
      <c r="AG4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2" s="178">
        <f t="shared" si="842"/>
        <v>0</v>
      </c>
      <c r="AK4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2" s="178">
        <f t="shared" si="843"/>
        <v>0</v>
      </c>
      <c r="AO442" s="178">
        <f t="shared" si="844"/>
        <v>0</v>
      </c>
    </row>
    <row r="443" spans="2:41" x14ac:dyDescent="0.25">
      <c r="B443" s="176" t="s">
        <v>1146</v>
      </c>
      <c r="C443" s="177" t="s">
        <v>1147</v>
      </c>
      <c r="D4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78">
        <f t="shared" si="837"/>
        <v>0</v>
      </c>
      <c r="G443" s="178"/>
      <c r="H443" s="178">
        <f t="shared" si="838"/>
        <v>0</v>
      </c>
      <c r="I443" s="178"/>
      <c r="J443" s="178">
        <f t="shared" si="839"/>
        <v>0</v>
      </c>
      <c r="K4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3" s="178">
        <f t="shared" si="840"/>
        <v>0</v>
      </c>
      <c r="AC4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3" s="178">
        <f t="shared" si="841"/>
        <v>0</v>
      </c>
      <c r="AG4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3" s="178">
        <f t="shared" si="842"/>
        <v>0</v>
      </c>
      <c r="AK4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3" s="178">
        <f t="shared" si="843"/>
        <v>0</v>
      </c>
      <c r="AO443" s="178">
        <f t="shared" si="844"/>
        <v>0</v>
      </c>
    </row>
    <row r="444" spans="2:41" x14ac:dyDescent="0.25">
      <c r="B444" s="176" t="s">
        <v>1148</v>
      </c>
      <c r="C444" s="177" t="s">
        <v>1149</v>
      </c>
      <c r="D4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78">
        <f t="shared" si="837"/>
        <v>0</v>
      </c>
      <c r="G444" s="178"/>
      <c r="H444" s="178">
        <f t="shared" si="838"/>
        <v>0</v>
      </c>
      <c r="I444" s="178"/>
      <c r="J444" s="178">
        <f t="shared" si="839"/>
        <v>0</v>
      </c>
      <c r="K4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4" s="178">
        <f t="shared" si="840"/>
        <v>0</v>
      </c>
      <c r="AC4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4" s="178">
        <f t="shared" si="841"/>
        <v>0</v>
      </c>
      <c r="AG4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4" s="178">
        <f t="shared" si="842"/>
        <v>0</v>
      </c>
      <c r="AK4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4" s="178">
        <f t="shared" si="843"/>
        <v>0</v>
      </c>
      <c r="AO444" s="178">
        <f t="shared" si="844"/>
        <v>0</v>
      </c>
    </row>
    <row r="445" spans="2:41" x14ac:dyDescent="0.25">
      <c r="B445" s="176" t="s">
        <v>1150</v>
      </c>
      <c r="C445" s="177" t="s">
        <v>1151</v>
      </c>
      <c r="D4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78">
        <f>D445+E445</f>
        <v>0</v>
      </c>
      <c r="G445" s="178"/>
      <c r="H445" s="178">
        <f>F445-G445</f>
        <v>0</v>
      </c>
      <c r="I445" s="178"/>
      <c r="J445" s="178">
        <f>F445-I445</f>
        <v>0</v>
      </c>
      <c r="K4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5" s="178">
        <f>Y445+Z445+AA445</f>
        <v>0</v>
      </c>
      <c r="AC4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5" s="178">
        <f>AC445+AD445+AE445</f>
        <v>0</v>
      </c>
      <c r="AG4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5" s="178">
        <f>AG445+AH445+AI445</f>
        <v>0</v>
      </c>
      <c r="AK4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5" s="178">
        <f>AK445+AL445+AM445</f>
        <v>0</v>
      </c>
      <c r="AO445" s="178">
        <f>AB445+AF445+AJ445+AN445</f>
        <v>0</v>
      </c>
    </row>
    <row r="446" spans="2:41" x14ac:dyDescent="0.25">
      <c r="B446" s="176" t="s">
        <v>1152</v>
      </c>
      <c r="C446" s="177" t="s">
        <v>1153</v>
      </c>
      <c r="D4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78">
        <f>D446+E446</f>
        <v>0</v>
      </c>
      <c r="G446" s="178"/>
      <c r="H446" s="178">
        <f>F446-G446</f>
        <v>0</v>
      </c>
      <c r="I446" s="178"/>
      <c r="J446" s="178">
        <f>F446-I446</f>
        <v>0</v>
      </c>
      <c r="K4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6" s="178">
        <f>Y446+Z446+AA446</f>
        <v>0</v>
      </c>
      <c r="AC4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6" s="178">
        <f>AC446+AD446+AE446</f>
        <v>0</v>
      </c>
      <c r="AG4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6" s="178">
        <f>AG446+AH446+AI446</f>
        <v>0</v>
      </c>
      <c r="AK4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6" s="178">
        <f>AK446+AL446+AM446</f>
        <v>0</v>
      </c>
      <c r="AO446" s="178">
        <f>AB446+AF446+AJ446+AN446</f>
        <v>0</v>
      </c>
    </row>
    <row r="447" spans="2:41" x14ac:dyDescent="0.25">
      <c r="B447" s="176" t="s">
        <v>1154</v>
      </c>
      <c r="C447" s="177" t="s">
        <v>1155</v>
      </c>
      <c r="D4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78">
        <f>D447+E447</f>
        <v>0</v>
      </c>
      <c r="G447" s="178"/>
      <c r="H447" s="178">
        <f>F447-G447</f>
        <v>0</v>
      </c>
      <c r="I447" s="178"/>
      <c r="J447" s="178">
        <f>F447-I447</f>
        <v>0</v>
      </c>
      <c r="K4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7" s="178">
        <f>Y447+Z447+AA447</f>
        <v>0</v>
      </c>
      <c r="AC4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7" s="178">
        <f>AC447+AD447+AE447</f>
        <v>0</v>
      </c>
      <c r="AG4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7" s="178">
        <f>AG447+AH447+AI447</f>
        <v>0</v>
      </c>
      <c r="AK4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7" s="178">
        <f>AK447+AL447+AM447</f>
        <v>0</v>
      </c>
      <c r="AO447" s="178">
        <f>AB447+AF447+AJ447+AN447</f>
        <v>0</v>
      </c>
    </row>
    <row r="448" spans="2:41" x14ac:dyDescent="0.25">
      <c r="B448" s="176" t="s">
        <v>1156</v>
      </c>
      <c r="C448" s="177" t="s">
        <v>1157</v>
      </c>
      <c r="D4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78">
        <f>D448+E448</f>
        <v>0</v>
      </c>
      <c r="G448" s="178"/>
      <c r="H448" s="178">
        <f>F448-G448</f>
        <v>0</v>
      </c>
      <c r="I448" s="178"/>
      <c r="J448" s="178">
        <f>F448-I448</f>
        <v>0</v>
      </c>
      <c r="K4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8" s="178">
        <f>Y448+Z448+AA448</f>
        <v>0</v>
      </c>
      <c r="AC4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8" s="178">
        <f>AC448+AD448+AE448</f>
        <v>0</v>
      </c>
      <c r="AG4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8" s="178">
        <f>AG448+AH448+AI448</f>
        <v>0</v>
      </c>
      <c r="AK4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8" s="178">
        <f>AK448+AL448+AM448</f>
        <v>0</v>
      </c>
      <c r="AO448" s="178">
        <f>AB448+AF448+AJ448+AN448</f>
        <v>0</v>
      </c>
    </row>
    <row r="449" spans="2:41" x14ac:dyDescent="0.25">
      <c r="B449" s="176" t="s">
        <v>1158</v>
      </c>
      <c r="C449" s="177" t="s">
        <v>1159</v>
      </c>
      <c r="D4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78">
        <f t="shared" ref="F449:F452" si="845">D449+E449</f>
        <v>0</v>
      </c>
      <c r="G449" s="178"/>
      <c r="H449" s="178">
        <f t="shared" ref="H449:H452" si="846">F449-G449</f>
        <v>0</v>
      </c>
      <c r="I449" s="178"/>
      <c r="J449" s="178">
        <f t="shared" ref="J449:J452" si="847">F449-I449</f>
        <v>0</v>
      </c>
      <c r="K4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9" s="178">
        <f t="shared" ref="AB449:AB452" si="848">Y449+Z449+AA449</f>
        <v>0</v>
      </c>
      <c r="AC4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9" s="178">
        <f t="shared" ref="AF449:AF452" si="849">AC449+AD449+AE449</f>
        <v>0</v>
      </c>
      <c r="AG4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9" s="178">
        <f t="shared" ref="AJ449:AJ452" si="850">AG449+AH449+AI449</f>
        <v>0</v>
      </c>
      <c r="AK4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9" s="178">
        <f t="shared" ref="AN449:AN452" si="851">AK449+AL449+AM449</f>
        <v>0</v>
      </c>
      <c r="AO449" s="178">
        <f t="shared" ref="AO449:AO452" si="852">AB449+AF449+AJ449+AN449</f>
        <v>0</v>
      </c>
    </row>
    <row r="450" spans="2:41" x14ac:dyDescent="0.25">
      <c r="B450" s="176" t="s">
        <v>1160</v>
      </c>
      <c r="C450" s="177" t="s">
        <v>1161</v>
      </c>
      <c r="D4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78">
        <f t="shared" si="845"/>
        <v>0</v>
      </c>
      <c r="G450" s="178"/>
      <c r="H450" s="178">
        <f t="shared" si="846"/>
        <v>0</v>
      </c>
      <c r="I450" s="178"/>
      <c r="J450" s="178">
        <f t="shared" si="847"/>
        <v>0</v>
      </c>
      <c r="K4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0" s="178">
        <f t="shared" si="848"/>
        <v>0</v>
      </c>
      <c r="AC4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0" s="178">
        <f t="shared" si="849"/>
        <v>0</v>
      </c>
      <c r="AG4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0" s="178">
        <f t="shared" si="850"/>
        <v>0</v>
      </c>
      <c r="AK4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0" s="178">
        <f t="shared" si="851"/>
        <v>0</v>
      </c>
      <c r="AO450" s="178">
        <f t="shared" si="852"/>
        <v>0</v>
      </c>
    </row>
    <row r="451" spans="2:41" x14ac:dyDescent="0.25">
      <c r="B451" s="176" t="s">
        <v>1162</v>
      </c>
      <c r="C451" s="177" t="s">
        <v>1163</v>
      </c>
      <c r="D4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78">
        <f t="shared" si="845"/>
        <v>0</v>
      </c>
      <c r="G451" s="178"/>
      <c r="H451" s="178">
        <f t="shared" si="846"/>
        <v>0</v>
      </c>
      <c r="I451" s="178"/>
      <c r="J451" s="178">
        <f t="shared" si="847"/>
        <v>0</v>
      </c>
      <c r="K4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1" s="178">
        <f t="shared" si="848"/>
        <v>0</v>
      </c>
      <c r="AC4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1" s="178">
        <f t="shared" si="849"/>
        <v>0</v>
      </c>
      <c r="AG4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1" s="178">
        <f t="shared" si="850"/>
        <v>0</v>
      </c>
      <c r="AK4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1" s="178">
        <f t="shared" si="851"/>
        <v>0</v>
      </c>
      <c r="AO451" s="178">
        <f t="shared" si="852"/>
        <v>0</v>
      </c>
    </row>
    <row r="452" spans="2:41" x14ac:dyDescent="0.25">
      <c r="B452" s="176" t="s">
        <v>1164</v>
      </c>
      <c r="C452" s="177" t="s">
        <v>1165</v>
      </c>
      <c r="D4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78">
        <f t="shared" si="845"/>
        <v>0</v>
      </c>
      <c r="G452" s="178"/>
      <c r="H452" s="178">
        <f t="shared" si="846"/>
        <v>0</v>
      </c>
      <c r="I452" s="178"/>
      <c r="J452" s="178">
        <f t="shared" si="847"/>
        <v>0</v>
      </c>
      <c r="K4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2" s="178">
        <f t="shared" si="848"/>
        <v>0</v>
      </c>
      <c r="AC4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2" s="178">
        <f t="shared" si="849"/>
        <v>0</v>
      </c>
      <c r="AG4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2" s="178">
        <f t="shared" si="850"/>
        <v>0</v>
      </c>
      <c r="AK4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2" s="178">
        <f t="shared" si="851"/>
        <v>0</v>
      </c>
      <c r="AO452" s="178">
        <f t="shared" si="852"/>
        <v>0</v>
      </c>
    </row>
    <row r="453" spans="2:41" x14ac:dyDescent="0.25">
      <c r="B453" s="176" t="s">
        <v>356</v>
      </c>
      <c r="C453" s="177" t="s">
        <v>224</v>
      </c>
      <c r="D4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78">
        <f t="shared" si="813"/>
        <v>0</v>
      </c>
      <c r="G453" s="178"/>
      <c r="H453" s="178">
        <f t="shared" si="814"/>
        <v>0</v>
      </c>
      <c r="I453" s="178"/>
      <c r="J453" s="178">
        <f t="shared" si="815"/>
        <v>0</v>
      </c>
      <c r="K4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3" s="178">
        <f t="shared" si="816"/>
        <v>0</v>
      </c>
      <c r="AC4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3" s="178">
        <f t="shared" si="817"/>
        <v>0</v>
      </c>
      <c r="AG4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3" s="178">
        <f t="shared" si="818"/>
        <v>0</v>
      </c>
      <c r="AK4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3" s="178">
        <f t="shared" si="819"/>
        <v>0</v>
      </c>
      <c r="AO453" s="178">
        <f t="shared" si="820"/>
        <v>0</v>
      </c>
    </row>
    <row r="454" spans="2:41" x14ac:dyDescent="0.25">
      <c r="B454" s="176" t="s">
        <v>1166</v>
      </c>
      <c r="C454" s="177" t="s">
        <v>1167</v>
      </c>
      <c r="D4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78">
        <f t="shared" ref="F454:F456" si="853">D454+E454</f>
        <v>0</v>
      </c>
      <c r="G454" s="178"/>
      <c r="H454" s="178">
        <f t="shared" ref="H454:H456" si="854">F454-G454</f>
        <v>0</v>
      </c>
      <c r="I454" s="178"/>
      <c r="J454" s="178">
        <f t="shared" ref="J454:J456" si="855">F454-I454</f>
        <v>0</v>
      </c>
      <c r="K4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4" s="178">
        <f t="shared" ref="AB454:AB456" si="856">Y454+Z454+AA454</f>
        <v>0</v>
      </c>
      <c r="AC4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4" s="178">
        <f t="shared" ref="AF454:AF456" si="857">AC454+AD454+AE454</f>
        <v>0</v>
      </c>
      <c r="AG4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4" s="178">
        <f t="shared" ref="AJ454:AJ456" si="858">AG454+AH454+AI454</f>
        <v>0</v>
      </c>
      <c r="AK4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4" s="178">
        <f t="shared" ref="AN454:AN456" si="859">AK454+AL454+AM454</f>
        <v>0</v>
      </c>
      <c r="AO454" s="178">
        <f t="shared" ref="AO454:AO456" si="860">AB454+AF454+AJ454+AN454</f>
        <v>0</v>
      </c>
    </row>
    <row r="455" spans="2:41" x14ac:dyDescent="0.25">
      <c r="B455" s="176" t="s">
        <v>1168</v>
      </c>
      <c r="C455" s="177" t="s">
        <v>1169</v>
      </c>
      <c r="D4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78">
        <f t="shared" si="853"/>
        <v>0</v>
      </c>
      <c r="G455" s="178"/>
      <c r="H455" s="178">
        <f t="shared" si="854"/>
        <v>0</v>
      </c>
      <c r="I455" s="178"/>
      <c r="J455" s="178">
        <f t="shared" si="855"/>
        <v>0</v>
      </c>
      <c r="K4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5" s="178">
        <f t="shared" si="856"/>
        <v>0</v>
      </c>
      <c r="AC4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5" s="178">
        <f t="shared" si="857"/>
        <v>0</v>
      </c>
      <c r="AG4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5" s="178">
        <f t="shared" si="858"/>
        <v>0</v>
      </c>
      <c r="AK4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5" s="178">
        <f t="shared" si="859"/>
        <v>0</v>
      </c>
      <c r="AO455" s="178">
        <f t="shared" si="860"/>
        <v>0</v>
      </c>
    </row>
    <row r="456" spans="2:41" x14ac:dyDescent="0.25">
      <c r="B456" s="176" t="s">
        <v>1170</v>
      </c>
      <c r="C456" s="177" t="s">
        <v>1171</v>
      </c>
      <c r="D4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78">
        <f t="shared" si="853"/>
        <v>0</v>
      </c>
      <c r="G456" s="178"/>
      <c r="H456" s="178">
        <f t="shared" si="854"/>
        <v>0</v>
      </c>
      <c r="I456" s="178"/>
      <c r="J456" s="178">
        <f t="shared" si="855"/>
        <v>0</v>
      </c>
      <c r="K4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6" s="178">
        <f t="shared" si="856"/>
        <v>0</v>
      </c>
      <c r="AC4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6" s="178">
        <f t="shared" si="857"/>
        <v>0</v>
      </c>
      <c r="AG4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6" s="178">
        <f t="shared" si="858"/>
        <v>0</v>
      </c>
      <c r="AK4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6" s="178">
        <f t="shared" si="859"/>
        <v>0</v>
      </c>
      <c r="AO456" s="178">
        <f t="shared" si="860"/>
        <v>0</v>
      </c>
    </row>
    <row r="457" spans="2:41" x14ac:dyDescent="0.25">
      <c r="B457" s="176" t="s">
        <v>1172</v>
      </c>
      <c r="C457" s="177" t="s">
        <v>1173</v>
      </c>
      <c r="D4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78">
        <f t="shared" si="771"/>
        <v>0</v>
      </c>
      <c r="G457" s="178"/>
      <c r="H457" s="178">
        <f t="shared" si="584"/>
        <v>0</v>
      </c>
      <c r="I457" s="178"/>
      <c r="J457" s="178">
        <f t="shared" si="585"/>
        <v>0</v>
      </c>
      <c r="K4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7" s="178">
        <f t="shared" si="587"/>
        <v>0</v>
      </c>
      <c r="AC4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7" s="178">
        <f t="shared" si="588"/>
        <v>0</v>
      </c>
      <c r="AG4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7" s="178">
        <f t="shared" si="589"/>
        <v>0</v>
      </c>
      <c r="AK4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7" s="178">
        <f t="shared" si="590"/>
        <v>0</v>
      </c>
      <c r="AO457" s="178">
        <f t="shared" si="591"/>
        <v>0</v>
      </c>
    </row>
    <row r="458" spans="2:41" x14ac:dyDescent="0.25">
      <c r="B458" s="176" t="s">
        <v>1174</v>
      </c>
      <c r="C458" s="177" t="s">
        <v>1175</v>
      </c>
      <c r="D4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78">
        <f t="shared" si="771"/>
        <v>0</v>
      </c>
      <c r="G458" s="178"/>
      <c r="H458" s="178">
        <f t="shared" si="584"/>
        <v>0</v>
      </c>
      <c r="I458" s="178"/>
      <c r="J458" s="178">
        <f t="shared" si="585"/>
        <v>0</v>
      </c>
      <c r="K4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8" s="178">
        <f t="shared" si="587"/>
        <v>0</v>
      </c>
      <c r="AC4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8" s="178">
        <f t="shared" si="588"/>
        <v>0</v>
      </c>
      <c r="AG4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8" s="178">
        <f t="shared" si="589"/>
        <v>0</v>
      </c>
      <c r="AK4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8" s="178">
        <f t="shared" si="590"/>
        <v>0</v>
      </c>
      <c r="AO458" s="178">
        <f t="shared" si="591"/>
        <v>0</v>
      </c>
    </row>
    <row r="459" spans="2:41" x14ac:dyDescent="0.25">
      <c r="B459" s="185" t="s">
        <v>357</v>
      </c>
      <c r="C459" s="186" t="s">
        <v>225</v>
      </c>
      <c r="D459" s="187">
        <f>SUM(D460:D466)</f>
        <v>0</v>
      </c>
      <c r="E459" s="187">
        <f>SUM(E460:E466)</f>
        <v>0</v>
      </c>
      <c r="F459" s="187">
        <f t="shared" si="771"/>
        <v>0</v>
      </c>
      <c r="G459" s="187">
        <f>SUM(G460:G466)</f>
        <v>0</v>
      </c>
      <c r="H459" s="187">
        <f t="shared" si="584"/>
        <v>0</v>
      </c>
      <c r="I459" s="187">
        <f>SUM(I460:I466)</f>
        <v>0</v>
      </c>
      <c r="J459" s="187">
        <f t="shared" si="585"/>
        <v>0</v>
      </c>
      <c r="K459" s="187">
        <f t="shared" ref="K459:AA459" ca="1" si="861">SUM(K460:K466)</f>
        <v>0</v>
      </c>
      <c r="L459" s="187">
        <f t="shared" ca="1" si="861"/>
        <v>0</v>
      </c>
      <c r="M459" s="187">
        <f t="shared" ca="1" si="861"/>
        <v>0</v>
      </c>
      <c r="N459" s="187">
        <f t="shared" ca="1" si="861"/>
        <v>0</v>
      </c>
      <c r="O459" s="187">
        <f t="shared" ca="1" si="861"/>
        <v>0</v>
      </c>
      <c r="P459" s="187">
        <f t="shared" ref="P459:Q459" ca="1" si="862">SUM(P460:P466)</f>
        <v>0</v>
      </c>
      <c r="Q459" s="187">
        <f t="shared" ca="1" si="862"/>
        <v>0</v>
      </c>
      <c r="R459" s="187">
        <f t="shared" ca="1" si="861"/>
        <v>0</v>
      </c>
      <c r="S459" s="187">
        <f t="shared" ca="1" si="861"/>
        <v>0</v>
      </c>
      <c r="T459" s="187">
        <f t="shared" ca="1" si="861"/>
        <v>0</v>
      </c>
      <c r="U459" s="187">
        <f t="shared" ca="1" si="861"/>
        <v>0</v>
      </c>
      <c r="V459" s="187">
        <f t="shared" ref="V459" ca="1" si="863">SUM(V460:V466)</f>
        <v>0</v>
      </c>
      <c r="W459" s="187">
        <f t="shared" ca="1" si="861"/>
        <v>0</v>
      </c>
      <c r="X459" s="187">
        <f t="shared" ca="1" si="861"/>
        <v>0</v>
      </c>
      <c r="Y459" s="187">
        <f t="shared" si="861"/>
        <v>0</v>
      </c>
      <c r="Z459" s="187">
        <f t="shared" si="861"/>
        <v>0</v>
      </c>
      <c r="AA459" s="187">
        <f t="shared" si="861"/>
        <v>0</v>
      </c>
      <c r="AB459" s="187">
        <f t="shared" si="587"/>
        <v>0</v>
      </c>
      <c r="AC459" s="187">
        <f>SUM(AC460:AC466)</f>
        <v>0</v>
      </c>
      <c r="AD459" s="187">
        <f>SUM(AD460:AD466)</f>
        <v>0</v>
      </c>
      <c r="AE459" s="187">
        <f>SUM(AE460:AE466)</f>
        <v>0</v>
      </c>
      <c r="AF459" s="187">
        <f t="shared" si="588"/>
        <v>0</v>
      </c>
      <c r="AG459" s="187">
        <f>SUM(AG460:AG466)</f>
        <v>0</v>
      </c>
      <c r="AH459" s="187">
        <f>SUM(AH460:AH466)</f>
        <v>0</v>
      </c>
      <c r="AI459" s="187">
        <f>SUM(AI460:AI466)</f>
        <v>0</v>
      </c>
      <c r="AJ459" s="187">
        <f t="shared" si="589"/>
        <v>0</v>
      </c>
      <c r="AK459" s="187">
        <f>SUM(AK460:AK466)</f>
        <v>0</v>
      </c>
      <c r="AL459" s="187">
        <f>SUM(AL460:AL466)</f>
        <v>0</v>
      </c>
      <c r="AM459" s="187">
        <f>SUM(AM460:AM466)</f>
        <v>0</v>
      </c>
      <c r="AN459" s="187">
        <f t="shared" si="590"/>
        <v>0</v>
      </c>
      <c r="AO459" s="187">
        <f t="shared" si="591"/>
        <v>0</v>
      </c>
    </row>
    <row r="460" spans="2:41" x14ac:dyDescent="0.25">
      <c r="B460" s="176" t="s">
        <v>358</v>
      </c>
      <c r="C460" s="177" t="s">
        <v>226</v>
      </c>
      <c r="D46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78">
        <f t="shared" ref="F460:F462" si="864">D460+E460</f>
        <v>0</v>
      </c>
      <c r="G460" s="178"/>
      <c r="H460" s="178">
        <f t="shared" ref="H460:H462" si="865">F460-G460</f>
        <v>0</v>
      </c>
      <c r="I460" s="178"/>
      <c r="J460" s="178">
        <f t="shared" ref="J460:J462" si="866">F460-I460</f>
        <v>0</v>
      </c>
      <c r="K4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0" s="178">
        <f t="shared" ref="AB460:AB462" si="867">Y460+Z460+AA460</f>
        <v>0</v>
      </c>
      <c r="AC4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0" s="178">
        <f t="shared" ref="AF460:AF462" si="868">AC460+AD460+AE460</f>
        <v>0</v>
      </c>
      <c r="AG4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0" s="178">
        <f t="shared" ref="AJ460:AJ462" si="869">AG460+AH460+AI460</f>
        <v>0</v>
      </c>
      <c r="AK4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0" s="178">
        <f t="shared" ref="AN460:AN462" si="870">AK460+AL460+AM460</f>
        <v>0</v>
      </c>
      <c r="AO460" s="178">
        <f t="shared" ref="AO460:AO462" si="871">AB460+AF460+AJ460+AN460</f>
        <v>0</v>
      </c>
    </row>
    <row r="461" spans="2:41" x14ac:dyDescent="0.25">
      <c r="B461" s="176" t="s">
        <v>1176</v>
      </c>
      <c r="C461" s="177" t="s">
        <v>1177</v>
      </c>
      <c r="D4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78">
        <f t="shared" si="864"/>
        <v>0</v>
      </c>
      <c r="G461" s="178"/>
      <c r="H461" s="178">
        <f t="shared" si="865"/>
        <v>0</v>
      </c>
      <c r="I461" s="178"/>
      <c r="J461" s="178">
        <f t="shared" si="866"/>
        <v>0</v>
      </c>
      <c r="K4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1" s="178">
        <f t="shared" si="867"/>
        <v>0</v>
      </c>
      <c r="AC4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1" s="178">
        <f t="shared" si="868"/>
        <v>0</v>
      </c>
      <c r="AG4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1" s="178">
        <f t="shared" si="869"/>
        <v>0</v>
      </c>
      <c r="AK4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1" s="178">
        <f t="shared" si="870"/>
        <v>0</v>
      </c>
      <c r="AO461" s="178">
        <f t="shared" si="871"/>
        <v>0</v>
      </c>
    </row>
    <row r="462" spans="2:41" x14ac:dyDescent="0.25">
      <c r="B462" s="176" t="s">
        <v>1178</v>
      </c>
      <c r="C462" s="177" t="s">
        <v>1179</v>
      </c>
      <c r="D4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78">
        <f t="shared" si="864"/>
        <v>0</v>
      </c>
      <c r="G462" s="178"/>
      <c r="H462" s="178">
        <f t="shared" si="865"/>
        <v>0</v>
      </c>
      <c r="I462" s="178"/>
      <c r="J462" s="178">
        <f t="shared" si="866"/>
        <v>0</v>
      </c>
      <c r="K4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2" s="178">
        <f t="shared" si="867"/>
        <v>0</v>
      </c>
      <c r="AC4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2" s="178">
        <f t="shared" si="868"/>
        <v>0</v>
      </c>
      <c r="AG4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2" s="178">
        <f t="shared" si="869"/>
        <v>0</v>
      </c>
      <c r="AK4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2" s="178">
        <f t="shared" si="870"/>
        <v>0</v>
      </c>
      <c r="AO462" s="178">
        <f t="shared" si="871"/>
        <v>0</v>
      </c>
    </row>
    <row r="463" spans="2:41" x14ac:dyDescent="0.25">
      <c r="B463" s="176" t="s">
        <v>1180</v>
      </c>
      <c r="C463" s="177" t="s">
        <v>1181</v>
      </c>
      <c r="D4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78">
        <f t="shared" si="771"/>
        <v>0</v>
      </c>
      <c r="G463" s="178"/>
      <c r="H463" s="178">
        <f t="shared" si="584"/>
        <v>0</v>
      </c>
      <c r="I463" s="178"/>
      <c r="J463" s="178">
        <f t="shared" si="585"/>
        <v>0</v>
      </c>
      <c r="K4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3" s="178">
        <f t="shared" si="587"/>
        <v>0</v>
      </c>
      <c r="AC4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3" s="178">
        <f t="shared" si="588"/>
        <v>0</v>
      </c>
      <c r="AG4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3" s="178">
        <f t="shared" si="589"/>
        <v>0</v>
      </c>
      <c r="AK4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3" s="178">
        <f t="shared" si="590"/>
        <v>0</v>
      </c>
      <c r="AO463" s="178">
        <f t="shared" si="591"/>
        <v>0</v>
      </c>
    </row>
    <row r="464" spans="2:41" x14ac:dyDescent="0.25">
      <c r="B464" s="176" t="s">
        <v>1182</v>
      </c>
      <c r="C464" s="177" t="s">
        <v>1183</v>
      </c>
      <c r="D4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78">
        <f t="shared" ref="F464" si="872">D464+E464</f>
        <v>0</v>
      </c>
      <c r="G464" s="178"/>
      <c r="H464" s="178">
        <f t="shared" ref="H464" si="873">F464-G464</f>
        <v>0</v>
      </c>
      <c r="I464" s="178"/>
      <c r="J464" s="178">
        <f t="shared" ref="J464" si="874">F464-I464</f>
        <v>0</v>
      </c>
      <c r="K4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4" s="178">
        <f t="shared" ref="AB464" si="875">Y464+Z464+AA464</f>
        <v>0</v>
      </c>
      <c r="AC4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4" s="178">
        <f t="shared" ref="AF464" si="876">AC464+AD464+AE464</f>
        <v>0</v>
      </c>
      <c r="AG4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4" s="178">
        <f t="shared" ref="AJ464" si="877">AG464+AH464+AI464</f>
        <v>0</v>
      </c>
      <c r="AK4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4" s="178">
        <f t="shared" ref="AN464" si="878">AK464+AL464+AM464</f>
        <v>0</v>
      </c>
      <c r="AO464" s="178">
        <f t="shared" ref="AO464" si="879">AB464+AF464+AJ464+AN464</f>
        <v>0</v>
      </c>
    </row>
    <row r="465" spans="2:41" x14ac:dyDescent="0.25">
      <c r="B465" s="176" t="s">
        <v>1184</v>
      </c>
      <c r="C465" s="177" t="s">
        <v>1185</v>
      </c>
      <c r="D4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78">
        <f t="shared" ref="F465" si="880">D465+E465</f>
        <v>0</v>
      </c>
      <c r="G465" s="178"/>
      <c r="H465" s="178">
        <f t="shared" ref="H465" si="881">F465-G465</f>
        <v>0</v>
      </c>
      <c r="I465" s="178"/>
      <c r="J465" s="178">
        <f t="shared" ref="J465" si="882">F465-I465</f>
        <v>0</v>
      </c>
      <c r="K4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5" s="178">
        <f t="shared" ref="AB465" si="883">Y465+Z465+AA465</f>
        <v>0</v>
      </c>
      <c r="AC4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5" s="178">
        <f t="shared" ref="AF465" si="884">AC465+AD465+AE465</f>
        <v>0</v>
      </c>
      <c r="AG4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5" s="178">
        <f t="shared" ref="AJ465" si="885">AG465+AH465+AI465</f>
        <v>0</v>
      </c>
      <c r="AK4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5" s="178">
        <f t="shared" ref="AN465" si="886">AK465+AL465+AM465</f>
        <v>0</v>
      </c>
      <c r="AO465" s="178">
        <f t="shared" ref="AO465" si="887">AB465+AF465+AJ465+AN465</f>
        <v>0</v>
      </c>
    </row>
    <row r="466" spans="2:41" x14ac:dyDescent="0.25">
      <c r="B466" s="176" t="s">
        <v>1186</v>
      </c>
      <c r="C466" s="177" t="s">
        <v>1187</v>
      </c>
      <c r="D4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78">
        <f t="shared" si="771"/>
        <v>0</v>
      </c>
      <c r="G466" s="178"/>
      <c r="H466" s="178">
        <f t="shared" si="584"/>
        <v>0</v>
      </c>
      <c r="I466" s="178"/>
      <c r="J466" s="178">
        <f t="shared" si="585"/>
        <v>0</v>
      </c>
      <c r="K4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6" s="178">
        <f t="shared" si="587"/>
        <v>0</v>
      </c>
      <c r="AC4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6" s="178">
        <f t="shared" si="588"/>
        <v>0</v>
      </c>
      <c r="AG4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6" s="178">
        <f t="shared" si="589"/>
        <v>0</v>
      </c>
      <c r="AK4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6" s="178">
        <f t="shared" si="590"/>
        <v>0</v>
      </c>
      <c r="AO466" s="178">
        <f t="shared" si="591"/>
        <v>0</v>
      </c>
    </row>
    <row r="467" spans="2:41" x14ac:dyDescent="0.25">
      <c r="B467" s="185" t="s">
        <v>359</v>
      </c>
      <c r="C467" s="186" t="s">
        <v>227</v>
      </c>
      <c r="D467" s="187">
        <f>SUM(D468:D484)</f>
        <v>0</v>
      </c>
      <c r="E467" s="187">
        <f>SUM(E468:E484)</f>
        <v>0</v>
      </c>
      <c r="F467" s="187">
        <f t="shared" si="771"/>
        <v>0</v>
      </c>
      <c r="G467" s="187">
        <f>SUM(G468:G484)</f>
        <v>0</v>
      </c>
      <c r="H467" s="187">
        <f t="shared" si="584"/>
        <v>0</v>
      </c>
      <c r="I467" s="187">
        <f>SUM(I468:I484)</f>
        <v>0</v>
      </c>
      <c r="J467" s="187">
        <f t="shared" si="585"/>
        <v>0</v>
      </c>
      <c r="K467" s="187">
        <f t="shared" ref="K467:AA467" ca="1" si="888">SUM(K468:K484)</f>
        <v>0</v>
      </c>
      <c r="L467" s="187">
        <f t="shared" ca="1" si="888"/>
        <v>0</v>
      </c>
      <c r="M467" s="187">
        <f t="shared" ca="1" si="888"/>
        <v>0</v>
      </c>
      <c r="N467" s="187">
        <f t="shared" ca="1" si="888"/>
        <v>0</v>
      </c>
      <c r="O467" s="187">
        <f t="shared" ca="1" si="888"/>
        <v>0</v>
      </c>
      <c r="P467" s="187">
        <f t="shared" ca="1" si="888"/>
        <v>0</v>
      </c>
      <c r="Q467" s="187">
        <f t="shared" ca="1" si="888"/>
        <v>0</v>
      </c>
      <c r="R467" s="187">
        <f t="shared" ca="1" si="888"/>
        <v>0</v>
      </c>
      <c r="S467" s="187">
        <f t="shared" ca="1" si="888"/>
        <v>0</v>
      </c>
      <c r="T467" s="187">
        <f t="shared" ca="1" si="888"/>
        <v>0</v>
      </c>
      <c r="U467" s="187">
        <f t="shared" ca="1" si="888"/>
        <v>0</v>
      </c>
      <c r="V467" s="187">
        <f t="shared" ca="1" si="888"/>
        <v>0</v>
      </c>
      <c r="W467" s="187">
        <f t="shared" ca="1" si="888"/>
        <v>0</v>
      </c>
      <c r="X467" s="187">
        <f t="shared" ca="1" si="888"/>
        <v>0</v>
      </c>
      <c r="Y467" s="187">
        <f t="shared" si="888"/>
        <v>0</v>
      </c>
      <c r="Z467" s="187">
        <f t="shared" si="888"/>
        <v>0</v>
      </c>
      <c r="AA467" s="187">
        <f t="shared" si="888"/>
        <v>0</v>
      </c>
      <c r="AB467" s="187">
        <f t="shared" si="587"/>
        <v>0</v>
      </c>
      <c r="AC467" s="187">
        <f>SUM(AC468:AC484)</f>
        <v>0</v>
      </c>
      <c r="AD467" s="187">
        <f>SUM(AD468:AD484)</f>
        <v>0</v>
      </c>
      <c r="AE467" s="187">
        <f>SUM(AE468:AE484)</f>
        <v>0</v>
      </c>
      <c r="AF467" s="187">
        <f t="shared" si="588"/>
        <v>0</v>
      </c>
      <c r="AG467" s="187">
        <f>SUM(AG468:AG484)</f>
        <v>0</v>
      </c>
      <c r="AH467" s="187">
        <f>SUM(AH468:AH484)</f>
        <v>0</v>
      </c>
      <c r="AI467" s="187">
        <f>SUM(AI468:AI484)</f>
        <v>0</v>
      </c>
      <c r="AJ467" s="187">
        <f t="shared" si="589"/>
        <v>0</v>
      </c>
      <c r="AK467" s="187">
        <f>SUM(AK468:AK484)</f>
        <v>0</v>
      </c>
      <c r="AL467" s="187">
        <f>SUM(AL468:AL484)</f>
        <v>0</v>
      </c>
      <c r="AM467" s="187">
        <f>SUM(AM468:AM484)</f>
        <v>0</v>
      </c>
      <c r="AN467" s="187">
        <f t="shared" si="590"/>
        <v>0</v>
      </c>
      <c r="AO467" s="187">
        <f t="shared" si="591"/>
        <v>0</v>
      </c>
    </row>
    <row r="468" spans="2:41" x14ac:dyDescent="0.25">
      <c r="B468" s="176" t="s">
        <v>1188</v>
      </c>
      <c r="C468" s="177" t="s">
        <v>1189</v>
      </c>
      <c r="D4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78">
        <f t="shared" ref="F468" si="889">D468+E468</f>
        <v>0</v>
      </c>
      <c r="G468" s="178"/>
      <c r="H468" s="178">
        <f t="shared" ref="H468" si="890">F468-G468</f>
        <v>0</v>
      </c>
      <c r="I468" s="178"/>
      <c r="J468" s="178">
        <f t="shared" ref="J468" si="891">F468-I468</f>
        <v>0</v>
      </c>
      <c r="K4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8" s="178">
        <f t="shared" ref="AB468" si="892">Y468+Z468+AA468</f>
        <v>0</v>
      </c>
      <c r="AC4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8" s="178">
        <f t="shared" ref="AF468" si="893">AC468+AD468+AE468</f>
        <v>0</v>
      </c>
      <c r="AG4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8" s="178">
        <f t="shared" ref="AJ468" si="894">AG468+AH468+AI468</f>
        <v>0</v>
      </c>
      <c r="AK4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8" s="178">
        <f t="shared" ref="AN468" si="895">AK468+AL468+AM468</f>
        <v>0</v>
      </c>
      <c r="AO468" s="178">
        <f t="shared" ref="AO468" si="896">AB468+AF468+AJ468+AN468</f>
        <v>0</v>
      </c>
    </row>
    <row r="469" spans="2:41" x14ac:dyDescent="0.25">
      <c r="B469" s="176" t="s">
        <v>360</v>
      </c>
      <c r="C469" s="177" t="s">
        <v>228</v>
      </c>
      <c r="D4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78">
        <f>D469+E469</f>
        <v>0</v>
      </c>
      <c r="G469" s="178"/>
      <c r="H469" s="178">
        <f>F469-G469</f>
        <v>0</v>
      </c>
      <c r="I469" s="178"/>
      <c r="J469" s="178">
        <f>F469-I469</f>
        <v>0</v>
      </c>
      <c r="K4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9" s="178">
        <f>Y469+Z469+AA469</f>
        <v>0</v>
      </c>
      <c r="AC4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9" s="178">
        <f>AC469+AD469+AE469</f>
        <v>0</v>
      </c>
      <c r="AG4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9" s="178">
        <f>AG469+AH469+AI469</f>
        <v>0</v>
      </c>
      <c r="AK4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9" s="178">
        <f>AK469+AL469+AM469</f>
        <v>0</v>
      </c>
      <c r="AO469" s="178">
        <f>AB469+AF469+AJ469+AN469</f>
        <v>0</v>
      </c>
    </row>
    <row r="470" spans="2:41" x14ac:dyDescent="0.25">
      <c r="B470" s="176" t="s">
        <v>367</v>
      </c>
      <c r="C470" s="177" t="s">
        <v>233</v>
      </c>
      <c r="D4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78">
        <f>D470+E470</f>
        <v>0</v>
      </c>
      <c r="G470" s="178"/>
      <c r="H470" s="178">
        <f>F470-G470</f>
        <v>0</v>
      </c>
      <c r="I470" s="178"/>
      <c r="J470" s="178">
        <f>F470-I470</f>
        <v>0</v>
      </c>
      <c r="K4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0" s="178">
        <f>Y470+Z470+AA470</f>
        <v>0</v>
      </c>
      <c r="AC4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0" s="178">
        <f>AC470+AD470+AE470</f>
        <v>0</v>
      </c>
      <c r="AG4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0" s="178">
        <f>AG470+AH470+AI470</f>
        <v>0</v>
      </c>
      <c r="AK4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0" s="178">
        <f>AK470+AL470+AM470</f>
        <v>0</v>
      </c>
      <c r="AO470" s="178">
        <f>AB470+AF470+AJ470+AN470</f>
        <v>0</v>
      </c>
    </row>
    <row r="471" spans="2:41" x14ac:dyDescent="0.25">
      <c r="B471" s="176" t="s">
        <v>1190</v>
      </c>
      <c r="C471" s="177" t="s">
        <v>1191</v>
      </c>
      <c r="D4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78">
        <f>D471+E471</f>
        <v>0</v>
      </c>
      <c r="G471" s="178"/>
      <c r="H471" s="178">
        <f>F471-G471</f>
        <v>0</v>
      </c>
      <c r="I471" s="178"/>
      <c r="J471" s="178">
        <f>F471-I471</f>
        <v>0</v>
      </c>
      <c r="K4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1" s="178">
        <f>Y471+Z471+AA471</f>
        <v>0</v>
      </c>
      <c r="AC4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1" s="178">
        <f>AC471+AD471+AE471</f>
        <v>0</v>
      </c>
      <c r="AG4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1" s="178">
        <f>AG471+AH471+AI471</f>
        <v>0</v>
      </c>
      <c r="AK4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1" s="178">
        <f>AK471+AL471+AM471</f>
        <v>0</v>
      </c>
      <c r="AO471" s="178">
        <f>AB471+AF471+AJ471+AN471</f>
        <v>0</v>
      </c>
    </row>
    <row r="472" spans="2:41" x14ac:dyDescent="0.25">
      <c r="B472" s="176" t="s">
        <v>1192</v>
      </c>
      <c r="C472" s="177" t="s">
        <v>1193</v>
      </c>
      <c r="D4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78">
        <f>D472+E472</f>
        <v>0</v>
      </c>
      <c r="G472" s="178"/>
      <c r="H472" s="178">
        <f>F472-G472</f>
        <v>0</v>
      </c>
      <c r="I472" s="178"/>
      <c r="J472" s="178">
        <f>F472-I472</f>
        <v>0</v>
      </c>
      <c r="K4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2" s="178">
        <f>Y472+Z472+AA472</f>
        <v>0</v>
      </c>
      <c r="AC4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2" s="178">
        <f>AC472+AD472+AE472</f>
        <v>0</v>
      </c>
      <c r="AG4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2" s="178">
        <f>AG472+AH472+AI472</f>
        <v>0</v>
      </c>
      <c r="AK4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2" s="178">
        <f>AK472+AL472+AM472</f>
        <v>0</v>
      </c>
      <c r="AO472" s="178">
        <f>AB472+AF472+AJ472+AN472</f>
        <v>0</v>
      </c>
    </row>
    <row r="473" spans="2:41" x14ac:dyDescent="0.25">
      <c r="B473" s="176" t="s">
        <v>1194</v>
      </c>
      <c r="C473" s="177" t="s">
        <v>1195</v>
      </c>
      <c r="D4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78">
        <f>D473+E473</f>
        <v>0</v>
      </c>
      <c r="G473" s="178"/>
      <c r="H473" s="178">
        <f>F473-G473</f>
        <v>0</v>
      </c>
      <c r="I473" s="178"/>
      <c r="J473" s="178">
        <f>F473-I473</f>
        <v>0</v>
      </c>
      <c r="K4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3" s="178">
        <f>Y473+Z473+AA473</f>
        <v>0</v>
      </c>
      <c r="AC4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3" s="178">
        <f>AC473+AD473+AE473</f>
        <v>0</v>
      </c>
      <c r="AG4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3" s="178">
        <f>AG473+AH473+AI473</f>
        <v>0</v>
      </c>
      <c r="AK4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3" s="178">
        <f>AK473+AL473+AM473</f>
        <v>0</v>
      </c>
      <c r="AO473" s="178">
        <f>AB473+AF473+AJ473+AN473</f>
        <v>0</v>
      </c>
    </row>
    <row r="474" spans="2:41" x14ac:dyDescent="0.25">
      <c r="B474" s="176" t="s">
        <v>1196</v>
      </c>
      <c r="C474" s="177" t="s">
        <v>1197</v>
      </c>
      <c r="D4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78">
        <f t="shared" ref="F474:F477" si="897">D474+E474</f>
        <v>0</v>
      </c>
      <c r="G474" s="178"/>
      <c r="H474" s="178">
        <f t="shared" ref="H474:H477" si="898">F474-G474</f>
        <v>0</v>
      </c>
      <c r="I474" s="178"/>
      <c r="J474" s="178">
        <f t="shared" ref="J474:J477" si="899">F474-I474</f>
        <v>0</v>
      </c>
      <c r="K4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4" s="178">
        <f t="shared" ref="AB474:AB477" si="900">Y474+Z474+AA474</f>
        <v>0</v>
      </c>
      <c r="AC4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4" s="178">
        <f t="shared" ref="AF474:AF477" si="901">AC474+AD474+AE474</f>
        <v>0</v>
      </c>
      <c r="AG4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4" s="178">
        <f t="shared" ref="AJ474:AJ477" si="902">AG474+AH474+AI474</f>
        <v>0</v>
      </c>
      <c r="AK4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4" s="178">
        <f t="shared" ref="AN474:AN477" si="903">AK474+AL474+AM474</f>
        <v>0</v>
      </c>
      <c r="AO474" s="178">
        <f t="shared" ref="AO474:AO477" si="904">AB474+AF474+AJ474+AN474</f>
        <v>0</v>
      </c>
    </row>
    <row r="475" spans="2:41" x14ac:dyDescent="0.25">
      <c r="B475" s="176" t="s">
        <v>1198</v>
      </c>
      <c r="C475" s="177" t="s">
        <v>1199</v>
      </c>
      <c r="D4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78">
        <f t="shared" si="897"/>
        <v>0</v>
      </c>
      <c r="G475" s="178"/>
      <c r="H475" s="178">
        <f t="shared" si="898"/>
        <v>0</v>
      </c>
      <c r="I475" s="178"/>
      <c r="J475" s="178">
        <f t="shared" si="899"/>
        <v>0</v>
      </c>
      <c r="K4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5" s="178">
        <f t="shared" si="900"/>
        <v>0</v>
      </c>
      <c r="AC4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5" s="178">
        <f t="shared" si="901"/>
        <v>0</v>
      </c>
      <c r="AG4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5" s="178">
        <f t="shared" si="902"/>
        <v>0</v>
      </c>
      <c r="AK4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5" s="178">
        <f t="shared" si="903"/>
        <v>0</v>
      </c>
      <c r="AO475" s="178">
        <f t="shared" si="904"/>
        <v>0</v>
      </c>
    </row>
    <row r="476" spans="2:41" x14ac:dyDescent="0.25">
      <c r="B476" s="176" t="s">
        <v>1200</v>
      </c>
      <c r="C476" s="177" t="s">
        <v>1201</v>
      </c>
      <c r="D4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78">
        <f t="shared" si="897"/>
        <v>0</v>
      </c>
      <c r="G476" s="178"/>
      <c r="H476" s="178">
        <f t="shared" si="898"/>
        <v>0</v>
      </c>
      <c r="I476" s="178"/>
      <c r="J476" s="178">
        <f t="shared" si="899"/>
        <v>0</v>
      </c>
      <c r="K4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6" s="178">
        <f t="shared" si="900"/>
        <v>0</v>
      </c>
      <c r="AC4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6" s="178">
        <f t="shared" si="901"/>
        <v>0</v>
      </c>
      <c r="AG4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6" s="178">
        <f t="shared" si="902"/>
        <v>0</v>
      </c>
      <c r="AK4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6" s="178">
        <f t="shared" si="903"/>
        <v>0</v>
      </c>
      <c r="AO476" s="178">
        <f t="shared" si="904"/>
        <v>0</v>
      </c>
    </row>
    <row r="477" spans="2:41" x14ac:dyDescent="0.25">
      <c r="B477" s="176" t="s">
        <v>1202</v>
      </c>
      <c r="C477" s="177" t="s">
        <v>1203</v>
      </c>
      <c r="D4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78">
        <f t="shared" si="897"/>
        <v>0</v>
      </c>
      <c r="G477" s="178"/>
      <c r="H477" s="178">
        <f t="shared" si="898"/>
        <v>0</v>
      </c>
      <c r="I477" s="178"/>
      <c r="J477" s="178">
        <f t="shared" si="899"/>
        <v>0</v>
      </c>
      <c r="K4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7" s="178">
        <f t="shared" si="900"/>
        <v>0</v>
      </c>
      <c r="AC4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7" s="178">
        <f t="shared" si="901"/>
        <v>0</v>
      </c>
      <c r="AG4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7" s="178">
        <f t="shared" si="902"/>
        <v>0</v>
      </c>
      <c r="AK4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7" s="178">
        <f t="shared" si="903"/>
        <v>0</v>
      </c>
      <c r="AO477" s="178">
        <f t="shared" si="904"/>
        <v>0</v>
      </c>
    </row>
    <row r="478" spans="2:41" x14ac:dyDescent="0.25">
      <c r="B478" s="176" t="s">
        <v>1204</v>
      </c>
      <c r="C478" s="177" t="s">
        <v>1205</v>
      </c>
      <c r="D4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78">
        <f t="shared" ref="F478:F481" si="905">D478+E478</f>
        <v>0</v>
      </c>
      <c r="G478" s="178"/>
      <c r="H478" s="178">
        <f t="shared" ref="H478:H481" si="906">F478-G478</f>
        <v>0</v>
      </c>
      <c r="I478" s="178"/>
      <c r="J478" s="178">
        <f t="shared" ref="J478:J481" si="907">F478-I478</f>
        <v>0</v>
      </c>
      <c r="K4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8" s="178">
        <f t="shared" ref="AB478:AB481" si="908">Y478+Z478+AA478</f>
        <v>0</v>
      </c>
      <c r="AC4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8" s="178">
        <f t="shared" ref="AF478:AF481" si="909">AC478+AD478+AE478</f>
        <v>0</v>
      </c>
      <c r="AG4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8" s="178">
        <f t="shared" ref="AJ478:AJ481" si="910">AG478+AH478+AI478</f>
        <v>0</v>
      </c>
      <c r="AK4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8" s="178">
        <f t="shared" ref="AN478:AN481" si="911">AK478+AL478+AM478</f>
        <v>0</v>
      </c>
      <c r="AO478" s="178">
        <f t="shared" ref="AO478:AO481" si="912">AB478+AF478+AJ478+AN478</f>
        <v>0</v>
      </c>
    </row>
    <row r="479" spans="2:41" x14ac:dyDescent="0.25">
      <c r="B479" s="176" t="s">
        <v>1206</v>
      </c>
      <c r="C479" s="177" t="s">
        <v>1207</v>
      </c>
      <c r="D4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78">
        <f t="shared" si="905"/>
        <v>0</v>
      </c>
      <c r="G479" s="178"/>
      <c r="H479" s="178">
        <f t="shared" si="906"/>
        <v>0</v>
      </c>
      <c r="I479" s="178"/>
      <c r="J479" s="178">
        <f t="shared" si="907"/>
        <v>0</v>
      </c>
      <c r="K4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9" s="178">
        <f t="shared" si="908"/>
        <v>0</v>
      </c>
      <c r="AC4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9" s="178">
        <f t="shared" si="909"/>
        <v>0</v>
      </c>
      <c r="AG4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9" s="178">
        <f t="shared" si="910"/>
        <v>0</v>
      </c>
      <c r="AK4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9" s="178">
        <f t="shared" si="911"/>
        <v>0</v>
      </c>
      <c r="AO479" s="178">
        <f t="shared" si="912"/>
        <v>0</v>
      </c>
    </row>
    <row r="480" spans="2:41" x14ac:dyDescent="0.25">
      <c r="B480" s="176" t="s">
        <v>1208</v>
      </c>
      <c r="C480" s="177" t="s">
        <v>1209</v>
      </c>
      <c r="D4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78">
        <f t="shared" si="905"/>
        <v>0</v>
      </c>
      <c r="G480" s="178"/>
      <c r="H480" s="178">
        <f t="shared" si="906"/>
        <v>0</v>
      </c>
      <c r="I480" s="178"/>
      <c r="J480" s="178">
        <f t="shared" si="907"/>
        <v>0</v>
      </c>
      <c r="K4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0" s="178">
        <f t="shared" si="908"/>
        <v>0</v>
      </c>
      <c r="AC4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0" s="178">
        <f t="shared" si="909"/>
        <v>0</v>
      </c>
      <c r="AG4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0" s="178">
        <f t="shared" si="910"/>
        <v>0</v>
      </c>
      <c r="AK4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0" s="178">
        <f t="shared" si="911"/>
        <v>0</v>
      </c>
      <c r="AO480" s="178">
        <f t="shared" si="912"/>
        <v>0</v>
      </c>
    </row>
    <row r="481" spans="2:41" x14ac:dyDescent="0.25">
      <c r="B481" s="176" t="s">
        <v>1210</v>
      </c>
      <c r="C481" s="177" t="s">
        <v>1211</v>
      </c>
      <c r="D4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78">
        <f t="shared" si="905"/>
        <v>0</v>
      </c>
      <c r="G481" s="178"/>
      <c r="H481" s="178">
        <f t="shared" si="906"/>
        <v>0</v>
      </c>
      <c r="I481" s="178"/>
      <c r="J481" s="178">
        <f t="shared" si="907"/>
        <v>0</v>
      </c>
      <c r="K4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1" s="178">
        <f t="shared" si="908"/>
        <v>0</v>
      </c>
      <c r="AC4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1" s="178">
        <f t="shared" si="909"/>
        <v>0</v>
      </c>
      <c r="AG4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1" s="178">
        <f t="shared" si="910"/>
        <v>0</v>
      </c>
      <c r="AK4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1" s="178">
        <f t="shared" si="911"/>
        <v>0</v>
      </c>
      <c r="AO481" s="178">
        <f t="shared" si="912"/>
        <v>0</v>
      </c>
    </row>
    <row r="482" spans="2:41" x14ac:dyDescent="0.25">
      <c r="B482" s="176" t="s">
        <v>1212</v>
      </c>
      <c r="C482" s="177" t="s">
        <v>1213</v>
      </c>
      <c r="D4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78">
        <f>D482+E482</f>
        <v>0</v>
      </c>
      <c r="G482" s="178"/>
      <c r="H482" s="178">
        <f>F482-G482</f>
        <v>0</v>
      </c>
      <c r="I482" s="178"/>
      <c r="J482" s="178">
        <f>F482-I482</f>
        <v>0</v>
      </c>
      <c r="K4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2" s="178">
        <f>Y482+Z482+AA482</f>
        <v>0</v>
      </c>
      <c r="AC4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2" s="178">
        <f>AC482+AD482+AE482</f>
        <v>0</v>
      </c>
      <c r="AG4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2" s="178">
        <f>AG482+AH482+AI482</f>
        <v>0</v>
      </c>
      <c r="AK4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2" s="178">
        <f>AK482+AL482+AM482</f>
        <v>0</v>
      </c>
      <c r="AO482" s="178">
        <f>AB482+AF482+AJ482+AN482</f>
        <v>0</v>
      </c>
    </row>
    <row r="483" spans="2:41" x14ac:dyDescent="0.25">
      <c r="B483" s="176" t="s">
        <v>1214</v>
      </c>
      <c r="C483" s="177" t="s">
        <v>1215</v>
      </c>
      <c r="D48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78">
        <f t="shared" ref="F483" si="913">D483+E483</f>
        <v>0</v>
      </c>
      <c r="G483" s="178"/>
      <c r="H483" s="178">
        <f t="shared" ref="H483" si="914">F483-G483</f>
        <v>0</v>
      </c>
      <c r="I483" s="178"/>
      <c r="J483" s="178">
        <f t="shared" ref="J483" si="915">F483-I483</f>
        <v>0</v>
      </c>
      <c r="K4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3" s="178">
        <f t="shared" ref="AB483" si="916">Y483+Z483+AA483</f>
        <v>0</v>
      </c>
      <c r="AC4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3" s="178">
        <f t="shared" ref="AF483" si="917">AC483+AD483+AE483</f>
        <v>0</v>
      </c>
      <c r="AG4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3" s="178">
        <f t="shared" ref="AJ483" si="918">AG483+AH483+AI483</f>
        <v>0</v>
      </c>
      <c r="AK4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3" s="178">
        <f t="shared" ref="AN483" si="919">AK483+AL483+AM483</f>
        <v>0</v>
      </c>
      <c r="AO483" s="178">
        <f t="shared" ref="AO483" si="920">AB483+AF483+AJ483+AN483</f>
        <v>0</v>
      </c>
    </row>
    <row r="484" spans="2:41" x14ac:dyDescent="0.25">
      <c r="B484" s="176" t="s">
        <v>1216</v>
      </c>
      <c r="C484" s="177" t="s">
        <v>1217</v>
      </c>
      <c r="D4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78">
        <f t="shared" ref="F484" si="921">D484+E484</f>
        <v>0</v>
      </c>
      <c r="G484" s="178"/>
      <c r="H484" s="178">
        <f t="shared" ref="H484" si="922">F484-G484</f>
        <v>0</v>
      </c>
      <c r="I484" s="178"/>
      <c r="J484" s="178">
        <f t="shared" ref="J484" si="923">F484-I484</f>
        <v>0</v>
      </c>
      <c r="K4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4" s="178">
        <f t="shared" ref="AB484" si="924">Y484+Z484+AA484</f>
        <v>0</v>
      </c>
      <c r="AC4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4" s="178">
        <f t="shared" ref="AF484" si="925">AC484+AD484+AE484</f>
        <v>0</v>
      </c>
      <c r="AG4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4" s="178">
        <f t="shared" ref="AJ484" si="926">AG484+AH484+AI484</f>
        <v>0</v>
      </c>
      <c r="AK4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4" s="178">
        <f t="shared" ref="AN484" si="927">AK484+AL484+AM484</f>
        <v>0</v>
      </c>
      <c r="AO484" s="178">
        <f t="shared" ref="AO484" si="928">AB484+AF484+AJ484+AN484</f>
        <v>0</v>
      </c>
    </row>
    <row r="485" spans="2:41" x14ac:dyDescent="0.25">
      <c r="B485" s="185" t="s">
        <v>361</v>
      </c>
      <c r="C485" s="186" t="s">
        <v>229</v>
      </c>
      <c r="D485" s="187">
        <f>SUM(D486:D488)</f>
        <v>0</v>
      </c>
      <c r="E485" s="187">
        <f>SUM(E486:E488)</f>
        <v>0</v>
      </c>
      <c r="F485" s="187">
        <f t="shared" si="771"/>
        <v>0</v>
      </c>
      <c r="G485" s="187">
        <f>SUM(G486:G488)</f>
        <v>0</v>
      </c>
      <c r="H485" s="187">
        <f t="shared" si="584"/>
        <v>0</v>
      </c>
      <c r="I485" s="187">
        <f>SUM(I486:I488)</f>
        <v>0</v>
      </c>
      <c r="J485" s="187">
        <f t="shared" si="585"/>
        <v>0</v>
      </c>
      <c r="K485" s="187">
        <f t="shared" ref="K485:AA485" ca="1" si="929">SUM(K486:K488)</f>
        <v>0</v>
      </c>
      <c r="L485" s="187">
        <f t="shared" ca="1" si="929"/>
        <v>0</v>
      </c>
      <c r="M485" s="187">
        <f t="shared" ca="1" si="929"/>
        <v>0</v>
      </c>
      <c r="N485" s="187">
        <f t="shared" ca="1" si="929"/>
        <v>0</v>
      </c>
      <c r="O485" s="187">
        <f t="shared" ca="1" si="929"/>
        <v>0</v>
      </c>
      <c r="P485" s="187">
        <f t="shared" ref="P485:Q485" ca="1" si="930">SUM(P486:P488)</f>
        <v>0</v>
      </c>
      <c r="Q485" s="187">
        <f t="shared" ca="1" si="930"/>
        <v>0</v>
      </c>
      <c r="R485" s="187">
        <f t="shared" ca="1" si="929"/>
        <v>0</v>
      </c>
      <c r="S485" s="187">
        <f t="shared" ca="1" si="929"/>
        <v>0</v>
      </c>
      <c r="T485" s="187">
        <f t="shared" ca="1" si="929"/>
        <v>0</v>
      </c>
      <c r="U485" s="187">
        <f t="shared" ca="1" si="929"/>
        <v>0</v>
      </c>
      <c r="V485" s="187">
        <f t="shared" ref="V485" ca="1" si="931">SUM(V486:V488)</f>
        <v>0</v>
      </c>
      <c r="W485" s="187">
        <f t="shared" ca="1" si="929"/>
        <v>0</v>
      </c>
      <c r="X485" s="187">
        <f t="shared" ca="1" si="929"/>
        <v>0</v>
      </c>
      <c r="Y485" s="187">
        <f t="shared" si="929"/>
        <v>0</v>
      </c>
      <c r="Z485" s="187">
        <f t="shared" si="929"/>
        <v>0</v>
      </c>
      <c r="AA485" s="187">
        <f t="shared" si="929"/>
        <v>0</v>
      </c>
      <c r="AB485" s="187">
        <f t="shared" si="587"/>
        <v>0</v>
      </c>
      <c r="AC485" s="187">
        <f>SUM(AC486:AC488)</f>
        <v>0</v>
      </c>
      <c r="AD485" s="187">
        <f>SUM(AD486:AD488)</f>
        <v>0</v>
      </c>
      <c r="AE485" s="187">
        <f>SUM(AE486:AE488)</f>
        <v>0</v>
      </c>
      <c r="AF485" s="187">
        <f t="shared" si="588"/>
        <v>0</v>
      </c>
      <c r="AG485" s="187">
        <f>SUM(AG486:AG488)</f>
        <v>0</v>
      </c>
      <c r="AH485" s="187">
        <f>SUM(AH486:AH488)</f>
        <v>0</v>
      </c>
      <c r="AI485" s="187">
        <f>SUM(AI486:AI488)</f>
        <v>0</v>
      </c>
      <c r="AJ485" s="187">
        <f t="shared" si="589"/>
        <v>0</v>
      </c>
      <c r="AK485" s="187">
        <f>SUM(AK486:AK488)</f>
        <v>0</v>
      </c>
      <c r="AL485" s="187">
        <f>SUM(AL486:AL488)</f>
        <v>0</v>
      </c>
      <c r="AM485" s="187">
        <f>SUM(AM486:AM488)</f>
        <v>0</v>
      </c>
      <c r="AN485" s="187">
        <f t="shared" si="590"/>
        <v>0</v>
      </c>
      <c r="AO485" s="187">
        <f t="shared" si="591"/>
        <v>0</v>
      </c>
    </row>
    <row r="486" spans="2:41" x14ac:dyDescent="0.25">
      <c r="B486" s="176" t="s">
        <v>362</v>
      </c>
      <c r="C486" s="177" t="s">
        <v>230</v>
      </c>
      <c r="D4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78">
        <f t="shared" si="771"/>
        <v>0</v>
      </c>
      <c r="G486" s="178"/>
      <c r="H486" s="178">
        <f t="shared" si="584"/>
        <v>0</v>
      </c>
      <c r="I486" s="178"/>
      <c r="J486" s="178">
        <f t="shared" si="585"/>
        <v>0</v>
      </c>
      <c r="K4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6" s="178">
        <f t="shared" si="587"/>
        <v>0</v>
      </c>
      <c r="AC4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6" s="178">
        <f t="shared" si="588"/>
        <v>0</v>
      </c>
      <c r="AG4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6" s="178">
        <f t="shared" si="589"/>
        <v>0</v>
      </c>
      <c r="AK4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6" s="178">
        <f t="shared" si="590"/>
        <v>0</v>
      </c>
      <c r="AO486" s="178">
        <f t="shared" si="591"/>
        <v>0</v>
      </c>
    </row>
    <row r="487" spans="2:41" x14ac:dyDescent="0.25">
      <c r="B487" s="176" t="s">
        <v>1218</v>
      </c>
      <c r="C487" s="177" t="s">
        <v>1219</v>
      </c>
      <c r="D4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78">
        <f t="shared" ref="F487" si="932">D487+E487</f>
        <v>0</v>
      </c>
      <c r="G487" s="178"/>
      <c r="H487" s="178">
        <f t="shared" ref="H487" si="933">F487-G487</f>
        <v>0</v>
      </c>
      <c r="I487" s="178"/>
      <c r="J487" s="178">
        <f t="shared" ref="J487" si="934">F487-I487</f>
        <v>0</v>
      </c>
      <c r="K4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7" s="178">
        <f t="shared" ref="AB487" si="935">Y487+Z487+AA487</f>
        <v>0</v>
      </c>
      <c r="AC4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7" s="178">
        <f t="shared" ref="AF487" si="936">AC487+AD487+AE487</f>
        <v>0</v>
      </c>
      <c r="AG4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7" s="178">
        <f t="shared" ref="AJ487" si="937">AG487+AH487+AI487</f>
        <v>0</v>
      </c>
      <c r="AK4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7" s="178">
        <f t="shared" ref="AN487" si="938">AK487+AL487+AM487</f>
        <v>0</v>
      </c>
      <c r="AO487" s="178">
        <f t="shared" ref="AO487" si="939">AB487+AF487+AJ487+AN487</f>
        <v>0</v>
      </c>
    </row>
    <row r="488" spans="2:41" x14ac:dyDescent="0.25">
      <c r="B488" s="176" t="s">
        <v>1220</v>
      </c>
      <c r="C488" s="177" t="s">
        <v>1221</v>
      </c>
      <c r="D4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78">
        <f t="shared" si="771"/>
        <v>0</v>
      </c>
      <c r="G488" s="178"/>
      <c r="H488" s="178">
        <f t="shared" si="584"/>
        <v>0</v>
      </c>
      <c r="I488" s="178"/>
      <c r="J488" s="178">
        <f t="shared" si="585"/>
        <v>0</v>
      </c>
      <c r="K4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8" s="178">
        <f t="shared" si="587"/>
        <v>0</v>
      </c>
      <c r="AC4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8" s="178">
        <f t="shared" si="588"/>
        <v>0</v>
      </c>
      <c r="AG4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8" s="178">
        <f t="shared" si="589"/>
        <v>0</v>
      </c>
      <c r="AK4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8" s="178">
        <f t="shared" si="590"/>
        <v>0</v>
      </c>
      <c r="AO488" s="178">
        <f t="shared" si="591"/>
        <v>0</v>
      </c>
    </row>
    <row r="489" spans="2:41" x14ac:dyDescent="0.25">
      <c r="B489" s="185" t="s">
        <v>363</v>
      </c>
      <c r="C489" s="186" t="s">
        <v>231</v>
      </c>
      <c r="D489" s="187">
        <f>SUM(D490:D498)</f>
        <v>0</v>
      </c>
      <c r="E489" s="187">
        <f>SUM(E490:E498)</f>
        <v>0</v>
      </c>
      <c r="F489" s="187">
        <f t="shared" si="771"/>
        <v>0</v>
      </c>
      <c r="G489" s="187">
        <f>SUM(G490:G498)</f>
        <v>0</v>
      </c>
      <c r="H489" s="187">
        <f t="shared" si="584"/>
        <v>0</v>
      </c>
      <c r="I489" s="187">
        <f>SUM(I490:I498)</f>
        <v>0</v>
      </c>
      <c r="J489" s="187">
        <f t="shared" si="585"/>
        <v>0</v>
      </c>
      <c r="K489" s="187">
        <f t="shared" ref="K489:AA489" ca="1" si="940">SUM(K490:K498)</f>
        <v>0</v>
      </c>
      <c r="L489" s="187">
        <f t="shared" ca="1" si="940"/>
        <v>0</v>
      </c>
      <c r="M489" s="187">
        <f t="shared" ca="1" si="940"/>
        <v>0</v>
      </c>
      <c r="N489" s="187">
        <f t="shared" ca="1" si="940"/>
        <v>0</v>
      </c>
      <c r="O489" s="187">
        <f t="shared" ca="1" si="940"/>
        <v>0</v>
      </c>
      <c r="P489" s="187">
        <f t="shared" ref="P489:Q489" ca="1" si="941">SUM(P490:P498)</f>
        <v>0</v>
      </c>
      <c r="Q489" s="187">
        <f t="shared" ca="1" si="941"/>
        <v>0</v>
      </c>
      <c r="R489" s="187">
        <f t="shared" ca="1" si="940"/>
        <v>0</v>
      </c>
      <c r="S489" s="187">
        <f t="shared" ca="1" si="940"/>
        <v>0</v>
      </c>
      <c r="T489" s="187">
        <f t="shared" ca="1" si="940"/>
        <v>0</v>
      </c>
      <c r="U489" s="187">
        <f t="shared" ca="1" si="940"/>
        <v>0</v>
      </c>
      <c r="V489" s="187">
        <f t="shared" ref="V489" ca="1" si="942">SUM(V490:V498)</f>
        <v>0</v>
      </c>
      <c r="W489" s="187">
        <f t="shared" ca="1" si="940"/>
        <v>0</v>
      </c>
      <c r="X489" s="187">
        <f t="shared" ca="1" si="940"/>
        <v>0</v>
      </c>
      <c r="Y489" s="187">
        <f t="shared" si="940"/>
        <v>0</v>
      </c>
      <c r="Z489" s="187">
        <f t="shared" si="940"/>
        <v>0</v>
      </c>
      <c r="AA489" s="187">
        <f t="shared" si="940"/>
        <v>0</v>
      </c>
      <c r="AB489" s="187">
        <f t="shared" si="587"/>
        <v>0</v>
      </c>
      <c r="AC489" s="187">
        <f>SUM(AC490:AC498)</f>
        <v>0</v>
      </c>
      <c r="AD489" s="187">
        <f>SUM(AD490:AD498)</f>
        <v>0</v>
      </c>
      <c r="AE489" s="187">
        <f>SUM(AE490:AE498)</f>
        <v>0</v>
      </c>
      <c r="AF489" s="187">
        <f t="shared" si="588"/>
        <v>0</v>
      </c>
      <c r="AG489" s="187">
        <f>SUM(AG490:AG498)</f>
        <v>0</v>
      </c>
      <c r="AH489" s="187">
        <f>SUM(AH490:AH498)</f>
        <v>0</v>
      </c>
      <c r="AI489" s="187">
        <f>SUM(AI490:AI498)</f>
        <v>0</v>
      </c>
      <c r="AJ489" s="187">
        <f t="shared" si="589"/>
        <v>0</v>
      </c>
      <c r="AK489" s="187">
        <f>SUM(AK490:AK498)</f>
        <v>0</v>
      </c>
      <c r="AL489" s="187">
        <f>SUM(AL490:AL498)</f>
        <v>0</v>
      </c>
      <c r="AM489" s="187">
        <f>SUM(AM490:AM498)</f>
        <v>0</v>
      </c>
      <c r="AN489" s="187">
        <f t="shared" si="590"/>
        <v>0</v>
      </c>
      <c r="AO489" s="187">
        <f t="shared" si="591"/>
        <v>0</v>
      </c>
    </row>
    <row r="490" spans="2:41" x14ac:dyDescent="0.25">
      <c r="B490" s="176" t="s">
        <v>364</v>
      </c>
      <c r="C490" s="177" t="s">
        <v>226</v>
      </c>
      <c r="D49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78">
        <f t="shared" ref="F490:F494" si="943">D490+E490</f>
        <v>0</v>
      </c>
      <c r="G490" s="178"/>
      <c r="H490" s="178">
        <f t="shared" ref="H490:H494" si="944">F490-G490</f>
        <v>0</v>
      </c>
      <c r="I490" s="178"/>
      <c r="J490" s="178">
        <f t="shared" ref="J490:J494" si="945">F490-I490</f>
        <v>0</v>
      </c>
      <c r="K4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0" s="178">
        <f t="shared" ref="AB490:AB494" si="946">Y490+Z490+AA490</f>
        <v>0</v>
      </c>
      <c r="AC4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0" s="178">
        <f t="shared" ref="AF490:AF494" si="947">AC490+AD490+AE490</f>
        <v>0</v>
      </c>
      <c r="AG4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0" s="178">
        <f t="shared" ref="AJ490:AJ494" si="948">AG490+AH490+AI490</f>
        <v>0</v>
      </c>
      <c r="AK4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0" s="178">
        <f t="shared" ref="AN490:AN494" si="949">AK490+AL490+AM490</f>
        <v>0</v>
      </c>
      <c r="AO490" s="178">
        <f t="shared" ref="AO490:AO494" si="950">AB490+AF490+AJ490+AN490</f>
        <v>0</v>
      </c>
    </row>
    <row r="491" spans="2:41" x14ac:dyDescent="0.25">
      <c r="B491" s="176" t="s">
        <v>1222</v>
      </c>
      <c r="C491" s="177" t="s">
        <v>1177</v>
      </c>
      <c r="D49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78">
        <f t="shared" ref="F491" si="951">D491+E491</f>
        <v>0</v>
      </c>
      <c r="G491" s="178"/>
      <c r="H491" s="178">
        <f t="shared" ref="H491" si="952">F491-G491</f>
        <v>0</v>
      </c>
      <c r="I491" s="178"/>
      <c r="J491" s="178">
        <f t="shared" ref="J491" si="953">F491-I491</f>
        <v>0</v>
      </c>
      <c r="K4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1" s="178">
        <f t="shared" ref="AB491" si="954">Y491+Z491+AA491</f>
        <v>0</v>
      </c>
      <c r="AC4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1" s="178">
        <f t="shared" ref="AF491" si="955">AC491+AD491+AE491</f>
        <v>0</v>
      </c>
      <c r="AG4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1" s="178">
        <f t="shared" ref="AJ491" si="956">AG491+AH491+AI491</f>
        <v>0</v>
      </c>
      <c r="AK4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1" s="178">
        <f t="shared" ref="AN491" si="957">AK491+AL491+AM491</f>
        <v>0</v>
      </c>
      <c r="AO491" s="178">
        <f t="shared" ref="AO491" si="958">AB491+AF491+AJ491+AN491</f>
        <v>0</v>
      </c>
    </row>
    <row r="492" spans="2:41" x14ac:dyDescent="0.25">
      <c r="B492" s="176" t="s">
        <v>1223</v>
      </c>
      <c r="C492" s="177" t="s">
        <v>1179</v>
      </c>
      <c r="D4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78">
        <f t="shared" si="943"/>
        <v>0</v>
      </c>
      <c r="G492" s="178"/>
      <c r="H492" s="178">
        <f t="shared" si="944"/>
        <v>0</v>
      </c>
      <c r="I492" s="178"/>
      <c r="J492" s="178">
        <f t="shared" si="945"/>
        <v>0</v>
      </c>
      <c r="K4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2" s="178">
        <f t="shared" si="946"/>
        <v>0</v>
      </c>
      <c r="AC4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2" s="178">
        <f t="shared" si="947"/>
        <v>0</v>
      </c>
      <c r="AG4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2" s="178">
        <f t="shared" si="948"/>
        <v>0</v>
      </c>
      <c r="AK4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2" s="178">
        <f t="shared" si="949"/>
        <v>0</v>
      </c>
      <c r="AO492" s="178">
        <f t="shared" si="950"/>
        <v>0</v>
      </c>
    </row>
    <row r="493" spans="2:41" x14ac:dyDescent="0.25">
      <c r="B493" s="176" t="s">
        <v>1224</v>
      </c>
      <c r="C493" s="177" t="s">
        <v>1183</v>
      </c>
      <c r="D4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78">
        <f t="shared" si="943"/>
        <v>0</v>
      </c>
      <c r="G493" s="178"/>
      <c r="H493" s="178">
        <f t="shared" si="944"/>
        <v>0</v>
      </c>
      <c r="I493" s="178"/>
      <c r="J493" s="178">
        <f t="shared" si="945"/>
        <v>0</v>
      </c>
      <c r="K4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3" s="178">
        <f t="shared" si="946"/>
        <v>0</v>
      </c>
      <c r="AC4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3" s="178">
        <f t="shared" si="947"/>
        <v>0</v>
      </c>
      <c r="AG4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3" s="178">
        <f t="shared" si="948"/>
        <v>0</v>
      </c>
      <c r="AK4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3" s="178">
        <f t="shared" si="949"/>
        <v>0</v>
      </c>
      <c r="AO493" s="178">
        <f t="shared" si="950"/>
        <v>0</v>
      </c>
    </row>
    <row r="494" spans="2:41" x14ac:dyDescent="0.25">
      <c r="B494" s="176" t="s">
        <v>1225</v>
      </c>
      <c r="C494" s="177" t="s">
        <v>1226</v>
      </c>
      <c r="D4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78">
        <f t="shared" si="943"/>
        <v>0</v>
      </c>
      <c r="G494" s="178"/>
      <c r="H494" s="178">
        <f t="shared" si="944"/>
        <v>0</v>
      </c>
      <c r="I494" s="178"/>
      <c r="J494" s="178">
        <f t="shared" si="945"/>
        <v>0</v>
      </c>
      <c r="K4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4" s="178">
        <f t="shared" si="946"/>
        <v>0</v>
      </c>
      <c r="AC4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4" s="178">
        <f t="shared" si="947"/>
        <v>0</v>
      </c>
      <c r="AG4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4" s="178">
        <f t="shared" si="948"/>
        <v>0</v>
      </c>
      <c r="AK4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4" s="178">
        <f t="shared" si="949"/>
        <v>0</v>
      </c>
      <c r="AO494" s="178">
        <f t="shared" si="950"/>
        <v>0</v>
      </c>
    </row>
    <row r="495" spans="2:41" x14ac:dyDescent="0.25">
      <c r="B495" s="176" t="s">
        <v>1227</v>
      </c>
      <c r="C495" s="177" t="s">
        <v>1187</v>
      </c>
      <c r="D4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78">
        <f t="shared" si="771"/>
        <v>0</v>
      </c>
      <c r="G495" s="178"/>
      <c r="H495" s="178">
        <f t="shared" si="584"/>
        <v>0</v>
      </c>
      <c r="I495" s="178"/>
      <c r="J495" s="178">
        <f t="shared" si="585"/>
        <v>0</v>
      </c>
      <c r="K4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5" s="178">
        <f t="shared" si="587"/>
        <v>0</v>
      </c>
      <c r="AC4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5" s="178">
        <f t="shared" si="588"/>
        <v>0</v>
      </c>
      <c r="AG4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5" s="178">
        <f t="shared" si="589"/>
        <v>0</v>
      </c>
      <c r="AK4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5" s="178">
        <f t="shared" si="590"/>
        <v>0</v>
      </c>
      <c r="AO495" s="178">
        <f t="shared" si="591"/>
        <v>0</v>
      </c>
    </row>
    <row r="496" spans="2:41" x14ac:dyDescent="0.25">
      <c r="B496" s="176" t="s">
        <v>1228</v>
      </c>
      <c r="C496" s="177" t="s">
        <v>1229</v>
      </c>
      <c r="D49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78">
        <f t="shared" ref="F496" si="959">D496+E496</f>
        <v>0</v>
      </c>
      <c r="G496" s="178"/>
      <c r="H496" s="178">
        <f t="shared" ref="H496" si="960">F496-G496</f>
        <v>0</v>
      </c>
      <c r="I496" s="178"/>
      <c r="J496" s="178">
        <f t="shared" ref="J496" si="961">F496-I496</f>
        <v>0</v>
      </c>
      <c r="K4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6" s="178">
        <f t="shared" ref="AB496" si="962">Y496+Z496+AA496</f>
        <v>0</v>
      </c>
      <c r="AC4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6" s="178">
        <f t="shared" ref="AF496" si="963">AC496+AD496+AE496</f>
        <v>0</v>
      </c>
      <c r="AG4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6" s="178">
        <f t="shared" ref="AJ496" si="964">AG496+AH496+AI496</f>
        <v>0</v>
      </c>
      <c r="AK4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6" s="178">
        <f t="shared" ref="AN496" si="965">AK496+AL496+AM496</f>
        <v>0</v>
      </c>
      <c r="AO496" s="178">
        <f t="shared" ref="AO496" si="966">AB496+AF496+AJ496+AN496</f>
        <v>0</v>
      </c>
    </row>
    <row r="497" spans="2:41" x14ac:dyDescent="0.25">
      <c r="B497" s="176" t="s">
        <v>1230</v>
      </c>
      <c r="C497" s="177" t="s">
        <v>1189</v>
      </c>
      <c r="D49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78">
        <f t="shared" ref="F497" si="967">D497+E497</f>
        <v>0</v>
      </c>
      <c r="G497" s="178"/>
      <c r="H497" s="178">
        <f t="shared" ref="H497" si="968">F497-G497</f>
        <v>0</v>
      </c>
      <c r="I497" s="178"/>
      <c r="J497" s="178">
        <f t="shared" ref="J497" si="969">F497-I497</f>
        <v>0</v>
      </c>
      <c r="K4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7" s="178">
        <f t="shared" ref="AB497" si="970">Y497+Z497+AA497</f>
        <v>0</v>
      </c>
      <c r="AC4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7" s="178">
        <f t="shared" ref="AF497" si="971">AC497+AD497+AE497</f>
        <v>0</v>
      </c>
      <c r="AG4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7" s="178">
        <f t="shared" ref="AJ497" si="972">AG497+AH497+AI497</f>
        <v>0</v>
      </c>
      <c r="AK4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7" s="178">
        <f t="shared" ref="AN497" si="973">AK497+AL497+AM497</f>
        <v>0</v>
      </c>
      <c r="AO497" s="178">
        <f t="shared" ref="AO497" si="974">AB497+AF497+AJ497+AN497</f>
        <v>0</v>
      </c>
    </row>
    <row r="498" spans="2:41" x14ac:dyDescent="0.25">
      <c r="B498" s="176" t="s">
        <v>1231</v>
      </c>
      <c r="C498" s="177" t="s">
        <v>1232</v>
      </c>
      <c r="D49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78">
        <f t="shared" si="771"/>
        <v>0</v>
      </c>
      <c r="G498" s="178"/>
      <c r="H498" s="178">
        <f t="shared" si="584"/>
        <v>0</v>
      </c>
      <c r="I498" s="178"/>
      <c r="J498" s="178">
        <f t="shared" si="585"/>
        <v>0</v>
      </c>
      <c r="K4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8" s="178">
        <f t="shared" si="587"/>
        <v>0</v>
      </c>
      <c r="AC4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8" s="178">
        <f t="shared" si="588"/>
        <v>0</v>
      </c>
      <c r="AG4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8" s="178">
        <f t="shared" si="589"/>
        <v>0</v>
      </c>
      <c r="AK4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8" s="178">
        <f t="shared" si="590"/>
        <v>0</v>
      </c>
      <c r="AO498" s="178">
        <f t="shared" si="591"/>
        <v>0</v>
      </c>
    </row>
    <row r="499" spans="2:41" x14ac:dyDescent="0.25">
      <c r="B499" s="173" t="s">
        <v>368</v>
      </c>
      <c r="C499" s="174" t="s">
        <v>234</v>
      </c>
      <c r="D499" s="175">
        <f>D500+D509</f>
        <v>0</v>
      </c>
      <c r="E499" s="175">
        <f>E500+E509</f>
        <v>0</v>
      </c>
      <c r="F499" s="175">
        <f t="shared" ref="F499:F566" si="975">D499+E499</f>
        <v>0</v>
      </c>
      <c r="G499" s="175">
        <f t="shared" ref="G499:I499" si="976">G500+G509</f>
        <v>0</v>
      </c>
      <c r="H499" s="175">
        <f t="shared" ref="H499:H566" si="977">F499-G499</f>
        <v>0</v>
      </c>
      <c r="I499" s="175">
        <f t="shared" si="976"/>
        <v>0</v>
      </c>
      <c r="J499" s="175">
        <f t="shared" ref="J499:J566" si="978">F499-I499</f>
        <v>0</v>
      </c>
      <c r="K499" s="175">
        <f t="shared" ref="K499:AM499" ca="1" si="979">K500+K509</f>
        <v>0</v>
      </c>
      <c r="L499" s="175">
        <f t="shared" ca="1" si="979"/>
        <v>0</v>
      </c>
      <c r="M499" s="175">
        <f t="shared" ca="1" si="979"/>
        <v>0</v>
      </c>
      <c r="N499" s="175">
        <f t="shared" ca="1" si="979"/>
        <v>0</v>
      </c>
      <c r="O499" s="175">
        <f t="shared" ca="1" si="979"/>
        <v>0</v>
      </c>
      <c r="P499" s="175">
        <f t="shared" ref="P499:Q499" ca="1" si="980">P500+P509</f>
        <v>0</v>
      </c>
      <c r="Q499" s="175">
        <f t="shared" ca="1" si="980"/>
        <v>0</v>
      </c>
      <c r="R499" s="175">
        <f t="shared" ca="1" si="979"/>
        <v>0</v>
      </c>
      <c r="S499" s="175">
        <f t="shared" ca="1" si="979"/>
        <v>0</v>
      </c>
      <c r="T499" s="175">
        <f t="shared" ca="1" si="979"/>
        <v>0</v>
      </c>
      <c r="U499" s="175">
        <f t="shared" ca="1" si="979"/>
        <v>0</v>
      </c>
      <c r="V499" s="175">
        <f t="shared" ref="V499" ca="1" si="981">V500+V509</f>
        <v>0</v>
      </c>
      <c r="W499" s="175">
        <f t="shared" ca="1" si="979"/>
        <v>0</v>
      </c>
      <c r="X499" s="175">
        <f t="shared" ca="1" si="979"/>
        <v>0</v>
      </c>
      <c r="Y499" s="175">
        <f t="shared" si="979"/>
        <v>0</v>
      </c>
      <c r="Z499" s="175">
        <f t="shared" si="979"/>
        <v>0</v>
      </c>
      <c r="AA499" s="175">
        <f t="shared" si="979"/>
        <v>0</v>
      </c>
      <c r="AB499" s="175">
        <f t="shared" ref="AB499:AB566" si="982">Y499+Z499+AA499</f>
        <v>0</v>
      </c>
      <c r="AC499" s="175">
        <f t="shared" si="979"/>
        <v>0</v>
      </c>
      <c r="AD499" s="175">
        <f t="shared" si="979"/>
        <v>0</v>
      </c>
      <c r="AE499" s="175">
        <f t="shared" si="979"/>
        <v>0</v>
      </c>
      <c r="AF499" s="175">
        <f t="shared" ref="AF499:AF566" si="983">AC499+AD499+AE499</f>
        <v>0</v>
      </c>
      <c r="AG499" s="175">
        <f t="shared" si="979"/>
        <v>0</v>
      </c>
      <c r="AH499" s="175">
        <f t="shared" si="979"/>
        <v>0</v>
      </c>
      <c r="AI499" s="175">
        <f t="shared" si="979"/>
        <v>0</v>
      </c>
      <c r="AJ499" s="175">
        <f t="shared" ref="AJ499:AJ566" si="984">AG499+AH499+AI499</f>
        <v>0</v>
      </c>
      <c r="AK499" s="175">
        <f t="shared" si="979"/>
        <v>0</v>
      </c>
      <c r="AL499" s="175">
        <f t="shared" si="979"/>
        <v>0</v>
      </c>
      <c r="AM499" s="175">
        <f t="shared" si="979"/>
        <v>0</v>
      </c>
      <c r="AN499" s="175">
        <f t="shared" ref="AN499:AN566" si="985">AK499+AL499+AM499</f>
        <v>0</v>
      </c>
      <c r="AO499" s="175">
        <f t="shared" ref="AO499:AO566" si="986">AB499+AF499+AJ499+AN499</f>
        <v>0</v>
      </c>
    </row>
    <row r="500" spans="2:41" x14ac:dyDescent="0.25">
      <c r="B500" s="185" t="s">
        <v>369</v>
      </c>
      <c r="C500" s="186" t="s">
        <v>235</v>
      </c>
      <c r="D500" s="187">
        <f>SUM(D501:D508)</f>
        <v>0</v>
      </c>
      <c r="E500" s="187">
        <f>SUM(E501:E508)</f>
        <v>0</v>
      </c>
      <c r="F500" s="187">
        <f t="shared" si="975"/>
        <v>0</v>
      </c>
      <c r="G500" s="187">
        <f t="shared" ref="G500:I500" si="987">SUM(G501:G508)</f>
        <v>0</v>
      </c>
      <c r="H500" s="187">
        <f t="shared" si="977"/>
        <v>0</v>
      </c>
      <c r="I500" s="187">
        <f t="shared" si="987"/>
        <v>0</v>
      </c>
      <c r="J500" s="187">
        <f t="shared" si="978"/>
        <v>0</v>
      </c>
      <c r="K500" s="187">
        <f t="shared" ref="K500:AM500" ca="1" si="988">SUM(K501:K508)</f>
        <v>0</v>
      </c>
      <c r="L500" s="187">
        <f t="shared" ca="1" si="988"/>
        <v>0</v>
      </c>
      <c r="M500" s="187">
        <f t="shared" ca="1" si="988"/>
        <v>0</v>
      </c>
      <c r="N500" s="187">
        <f t="shared" ca="1" si="988"/>
        <v>0</v>
      </c>
      <c r="O500" s="187">
        <f t="shared" ca="1" si="988"/>
        <v>0</v>
      </c>
      <c r="P500" s="187">
        <f t="shared" ref="P500:Q500" ca="1" si="989">SUM(P501:P508)</f>
        <v>0</v>
      </c>
      <c r="Q500" s="187">
        <f t="shared" ca="1" si="989"/>
        <v>0</v>
      </c>
      <c r="R500" s="187">
        <f t="shared" ca="1" si="988"/>
        <v>0</v>
      </c>
      <c r="S500" s="187">
        <f t="shared" ca="1" si="988"/>
        <v>0</v>
      </c>
      <c r="T500" s="187">
        <f t="shared" ca="1" si="988"/>
        <v>0</v>
      </c>
      <c r="U500" s="187">
        <f t="shared" ca="1" si="988"/>
        <v>0</v>
      </c>
      <c r="V500" s="187">
        <f t="shared" ref="V500" ca="1" si="990">SUM(V501:V508)</f>
        <v>0</v>
      </c>
      <c r="W500" s="187">
        <f t="shared" ca="1" si="988"/>
        <v>0</v>
      </c>
      <c r="X500" s="187">
        <f t="shared" ca="1" si="988"/>
        <v>0</v>
      </c>
      <c r="Y500" s="187">
        <f t="shared" si="988"/>
        <v>0</v>
      </c>
      <c r="Z500" s="187">
        <f t="shared" si="988"/>
        <v>0</v>
      </c>
      <c r="AA500" s="187">
        <f t="shared" si="988"/>
        <v>0</v>
      </c>
      <c r="AB500" s="187">
        <f t="shared" si="982"/>
        <v>0</v>
      </c>
      <c r="AC500" s="187">
        <f t="shared" si="988"/>
        <v>0</v>
      </c>
      <c r="AD500" s="187">
        <f t="shared" si="988"/>
        <v>0</v>
      </c>
      <c r="AE500" s="187">
        <f t="shared" si="988"/>
        <v>0</v>
      </c>
      <c r="AF500" s="187">
        <f t="shared" si="983"/>
        <v>0</v>
      </c>
      <c r="AG500" s="187">
        <f t="shared" si="988"/>
        <v>0</v>
      </c>
      <c r="AH500" s="187">
        <f t="shared" si="988"/>
        <v>0</v>
      </c>
      <c r="AI500" s="187">
        <f t="shared" si="988"/>
        <v>0</v>
      </c>
      <c r="AJ500" s="187">
        <f t="shared" si="984"/>
        <v>0</v>
      </c>
      <c r="AK500" s="187">
        <f t="shared" si="988"/>
        <v>0</v>
      </c>
      <c r="AL500" s="187">
        <f t="shared" si="988"/>
        <v>0</v>
      </c>
      <c r="AM500" s="187">
        <f t="shared" si="988"/>
        <v>0</v>
      </c>
      <c r="AN500" s="187">
        <f t="shared" si="985"/>
        <v>0</v>
      </c>
      <c r="AO500" s="187">
        <f t="shared" si="986"/>
        <v>0</v>
      </c>
    </row>
    <row r="501" spans="2:41" x14ac:dyDescent="0.25">
      <c r="B501" s="176" t="s">
        <v>370</v>
      </c>
      <c r="C501" s="177" t="s">
        <v>236</v>
      </c>
      <c r="D5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78">
        <f t="shared" si="975"/>
        <v>0</v>
      </c>
      <c r="G501" s="178"/>
      <c r="H501" s="178">
        <f t="shared" si="977"/>
        <v>0</v>
      </c>
      <c r="I501" s="178"/>
      <c r="J501" s="178">
        <f t="shared" si="978"/>
        <v>0</v>
      </c>
      <c r="K5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1" s="178">
        <f t="shared" si="982"/>
        <v>0</v>
      </c>
      <c r="AC5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1" s="178">
        <f t="shared" si="983"/>
        <v>0</v>
      </c>
      <c r="AG5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1" s="178">
        <f t="shared" si="984"/>
        <v>0</v>
      </c>
      <c r="AK5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1" s="178">
        <f t="shared" si="985"/>
        <v>0</v>
      </c>
      <c r="AO501" s="178">
        <f t="shared" si="986"/>
        <v>0</v>
      </c>
    </row>
    <row r="502" spans="2:41" x14ac:dyDescent="0.25">
      <c r="B502" s="176" t="s">
        <v>1233</v>
      </c>
      <c r="C502" s="177" t="s">
        <v>1234</v>
      </c>
      <c r="D5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78">
        <f t="shared" si="975"/>
        <v>0</v>
      </c>
      <c r="G502" s="178"/>
      <c r="H502" s="178">
        <f t="shared" si="977"/>
        <v>0</v>
      </c>
      <c r="I502" s="178"/>
      <c r="J502" s="178">
        <f t="shared" si="978"/>
        <v>0</v>
      </c>
      <c r="K5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2" s="178">
        <f t="shared" si="982"/>
        <v>0</v>
      </c>
      <c r="AC5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2" s="178">
        <f t="shared" si="983"/>
        <v>0</v>
      </c>
      <c r="AG5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2" s="178">
        <f t="shared" si="984"/>
        <v>0</v>
      </c>
      <c r="AK5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2" s="178">
        <f t="shared" si="985"/>
        <v>0</v>
      </c>
      <c r="AO502" s="178">
        <f t="shared" si="986"/>
        <v>0</v>
      </c>
    </row>
    <row r="503" spans="2:41" x14ac:dyDescent="0.25">
      <c r="B503" s="176" t="s">
        <v>1235</v>
      </c>
      <c r="C503" s="177" t="s">
        <v>1236</v>
      </c>
      <c r="D5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78">
        <f t="shared" ref="F503:F506" si="991">D503+E503</f>
        <v>0</v>
      </c>
      <c r="G503" s="178"/>
      <c r="H503" s="178">
        <f t="shared" ref="H503:H506" si="992">F503-G503</f>
        <v>0</v>
      </c>
      <c r="I503" s="178"/>
      <c r="J503" s="178">
        <f t="shared" ref="J503:J506" si="993">F503-I503</f>
        <v>0</v>
      </c>
      <c r="K5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3" s="178">
        <f t="shared" ref="AB503:AB506" si="994">Y503+Z503+AA503</f>
        <v>0</v>
      </c>
      <c r="AC5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3" s="178">
        <f t="shared" ref="AF503:AF506" si="995">AC503+AD503+AE503</f>
        <v>0</v>
      </c>
      <c r="AG5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3" s="178">
        <f t="shared" ref="AJ503:AJ506" si="996">AG503+AH503+AI503</f>
        <v>0</v>
      </c>
      <c r="AK5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3" s="178">
        <f t="shared" ref="AN503:AN506" si="997">AK503+AL503+AM503</f>
        <v>0</v>
      </c>
      <c r="AO503" s="178">
        <f t="shared" ref="AO503:AO506" si="998">AB503+AF503+AJ503+AN503</f>
        <v>0</v>
      </c>
    </row>
    <row r="504" spans="2:41" x14ac:dyDescent="0.25">
      <c r="B504" s="176" t="s">
        <v>371</v>
      </c>
      <c r="C504" s="177" t="s">
        <v>237</v>
      </c>
      <c r="D5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78">
        <f t="shared" si="991"/>
        <v>0</v>
      </c>
      <c r="G504" s="178"/>
      <c r="H504" s="178">
        <f t="shared" si="992"/>
        <v>0</v>
      </c>
      <c r="I504" s="178"/>
      <c r="J504" s="178">
        <f t="shared" si="993"/>
        <v>0</v>
      </c>
      <c r="K5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4" s="178">
        <f t="shared" si="994"/>
        <v>0</v>
      </c>
      <c r="AC5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4" s="178">
        <f t="shared" si="995"/>
        <v>0</v>
      </c>
      <c r="AG5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4" s="178">
        <f t="shared" si="996"/>
        <v>0</v>
      </c>
      <c r="AK5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4" s="178">
        <f t="shared" si="997"/>
        <v>0</v>
      </c>
      <c r="AO504" s="178">
        <f t="shared" si="998"/>
        <v>0</v>
      </c>
    </row>
    <row r="505" spans="2:41" x14ac:dyDescent="0.25">
      <c r="B505" s="176" t="s">
        <v>1237</v>
      </c>
      <c r="C505" s="177" t="s">
        <v>1238</v>
      </c>
      <c r="D5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78">
        <f t="shared" ref="F505" si="999">D505+E505</f>
        <v>0</v>
      </c>
      <c r="G505" s="178"/>
      <c r="H505" s="178">
        <f t="shared" ref="H505" si="1000">F505-G505</f>
        <v>0</v>
      </c>
      <c r="I505" s="178"/>
      <c r="J505" s="178">
        <f t="shared" ref="J505" si="1001">F505-I505</f>
        <v>0</v>
      </c>
      <c r="K5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5" s="178">
        <f t="shared" ref="AB505" si="1002">Y505+Z505+AA505</f>
        <v>0</v>
      </c>
      <c r="AC5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5" s="178">
        <f t="shared" ref="AF505" si="1003">AC505+AD505+AE505</f>
        <v>0</v>
      </c>
      <c r="AG5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5" s="178">
        <f t="shared" ref="AJ505" si="1004">AG505+AH505+AI505</f>
        <v>0</v>
      </c>
      <c r="AK5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5" s="178">
        <f t="shared" ref="AN505" si="1005">AK505+AL505+AM505</f>
        <v>0</v>
      </c>
      <c r="AO505" s="178">
        <f t="shared" ref="AO505" si="1006">AB505+AF505+AJ505+AN505</f>
        <v>0</v>
      </c>
    </row>
    <row r="506" spans="2:41" x14ac:dyDescent="0.25">
      <c r="B506" s="176" t="s">
        <v>1239</v>
      </c>
      <c r="C506" s="177" t="s">
        <v>1240</v>
      </c>
      <c r="D50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78">
        <f t="shared" si="991"/>
        <v>0</v>
      </c>
      <c r="G506" s="178"/>
      <c r="H506" s="178">
        <f t="shared" si="992"/>
        <v>0</v>
      </c>
      <c r="I506" s="178"/>
      <c r="J506" s="178">
        <f t="shared" si="993"/>
        <v>0</v>
      </c>
      <c r="K5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6" s="178">
        <f t="shared" si="994"/>
        <v>0</v>
      </c>
      <c r="AC5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6" s="178">
        <f t="shared" si="995"/>
        <v>0</v>
      </c>
      <c r="AG5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6" s="178">
        <f t="shared" si="996"/>
        <v>0</v>
      </c>
      <c r="AK5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6" s="178">
        <f t="shared" si="997"/>
        <v>0</v>
      </c>
      <c r="AO506" s="178">
        <f t="shared" si="998"/>
        <v>0</v>
      </c>
    </row>
    <row r="507" spans="2:41" x14ac:dyDescent="0.25">
      <c r="B507" s="176" t="s">
        <v>1241</v>
      </c>
      <c r="C507" s="177" t="s">
        <v>1242</v>
      </c>
      <c r="D50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78">
        <f t="shared" ref="F507" si="1007">D507+E507</f>
        <v>0</v>
      </c>
      <c r="G507" s="178"/>
      <c r="H507" s="178">
        <f t="shared" ref="H507" si="1008">F507-G507</f>
        <v>0</v>
      </c>
      <c r="I507" s="178"/>
      <c r="J507" s="178">
        <f t="shared" ref="J507" si="1009">F507-I507</f>
        <v>0</v>
      </c>
      <c r="K5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7" s="178">
        <f t="shared" ref="AB507" si="1010">Y507+Z507+AA507</f>
        <v>0</v>
      </c>
      <c r="AC5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7" s="178">
        <f t="shared" ref="AF507" si="1011">AC507+AD507+AE507</f>
        <v>0</v>
      </c>
      <c r="AG5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7" s="178">
        <f t="shared" ref="AJ507" si="1012">AG507+AH507+AI507</f>
        <v>0</v>
      </c>
      <c r="AK5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7" s="178">
        <f t="shared" ref="AN507" si="1013">AK507+AL507+AM507</f>
        <v>0</v>
      </c>
      <c r="AO507" s="178">
        <f t="shared" ref="AO507" si="1014">AB507+AF507+AJ507+AN507</f>
        <v>0</v>
      </c>
    </row>
    <row r="508" spans="2:41" x14ac:dyDescent="0.25">
      <c r="B508" s="176" t="s">
        <v>1243</v>
      </c>
      <c r="C508" s="177" t="s">
        <v>1244</v>
      </c>
      <c r="D5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78">
        <f t="shared" si="975"/>
        <v>0</v>
      </c>
      <c r="G508" s="178"/>
      <c r="H508" s="178">
        <f t="shared" si="977"/>
        <v>0</v>
      </c>
      <c r="I508" s="178"/>
      <c r="J508" s="178">
        <f t="shared" si="978"/>
        <v>0</v>
      </c>
      <c r="K5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8" s="178">
        <f t="shared" si="982"/>
        <v>0</v>
      </c>
      <c r="AC5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8" s="178">
        <f t="shared" si="983"/>
        <v>0</v>
      </c>
      <c r="AG5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8" s="178">
        <f t="shared" si="984"/>
        <v>0</v>
      </c>
      <c r="AK5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8" s="178">
        <f t="shared" si="985"/>
        <v>0</v>
      </c>
      <c r="AO508" s="178">
        <f t="shared" si="986"/>
        <v>0</v>
      </c>
    </row>
    <row r="509" spans="2:41" x14ac:dyDescent="0.25">
      <c r="B509" s="185" t="s">
        <v>372</v>
      </c>
      <c r="C509" s="186" t="s">
        <v>238</v>
      </c>
      <c r="D509" s="187">
        <f>SUM(D510:D525)</f>
        <v>0</v>
      </c>
      <c r="E509" s="187">
        <f>SUM(E510:E525)</f>
        <v>0</v>
      </c>
      <c r="F509" s="187">
        <f t="shared" si="975"/>
        <v>0</v>
      </c>
      <c r="G509" s="187">
        <f>SUM(G510:G525)</f>
        <v>0</v>
      </c>
      <c r="H509" s="187">
        <f t="shared" si="977"/>
        <v>0</v>
      </c>
      <c r="I509" s="187">
        <f>SUM(I510:I525)</f>
        <v>0</v>
      </c>
      <c r="J509" s="187">
        <f t="shared" si="978"/>
        <v>0</v>
      </c>
      <c r="K509" s="187">
        <f t="shared" ref="K509:AA509" ca="1" si="1015">SUM(K510:K525)</f>
        <v>0</v>
      </c>
      <c r="L509" s="187">
        <f t="shared" ca="1" si="1015"/>
        <v>0</v>
      </c>
      <c r="M509" s="187">
        <f t="shared" ca="1" si="1015"/>
        <v>0</v>
      </c>
      <c r="N509" s="187">
        <f t="shared" ca="1" si="1015"/>
        <v>0</v>
      </c>
      <c r="O509" s="187">
        <f t="shared" ca="1" si="1015"/>
        <v>0</v>
      </c>
      <c r="P509" s="187">
        <f t="shared" ref="P509:Q509" ca="1" si="1016">SUM(P510:P525)</f>
        <v>0</v>
      </c>
      <c r="Q509" s="187">
        <f t="shared" ca="1" si="1016"/>
        <v>0</v>
      </c>
      <c r="R509" s="187">
        <f t="shared" ca="1" si="1015"/>
        <v>0</v>
      </c>
      <c r="S509" s="187">
        <f t="shared" ca="1" si="1015"/>
        <v>0</v>
      </c>
      <c r="T509" s="187">
        <f t="shared" ca="1" si="1015"/>
        <v>0</v>
      </c>
      <c r="U509" s="187">
        <f t="shared" ca="1" si="1015"/>
        <v>0</v>
      </c>
      <c r="V509" s="187">
        <f t="shared" ref="V509" ca="1" si="1017">SUM(V510:V525)</f>
        <v>0</v>
      </c>
      <c r="W509" s="187">
        <f t="shared" ca="1" si="1015"/>
        <v>0</v>
      </c>
      <c r="X509" s="187">
        <f t="shared" ca="1" si="1015"/>
        <v>0</v>
      </c>
      <c r="Y509" s="187">
        <f t="shared" si="1015"/>
        <v>0</v>
      </c>
      <c r="Z509" s="187">
        <f t="shared" si="1015"/>
        <v>0</v>
      </c>
      <c r="AA509" s="187">
        <f t="shared" si="1015"/>
        <v>0</v>
      </c>
      <c r="AB509" s="187">
        <f t="shared" si="982"/>
        <v>0</v>
      </c>
      <c r="AC509" s="187">
        <f>SUM(AC510:AC525)</f>
        <v>0</v>
      </c>
      <c r="AD509" s="187">
        <f>SUM(AD510:AD525)</f>
        <v>0</v>
      </c>
      <c r="AE509" s="187">
        <f>SUM(AE510:AE525)</f>
        <v>0</v>
      </c>
      <c r="AF509" s="187">
        <f t="shared" si="983"/>
        <v>0</v>
      </c>
      <c r="AG509" s="187">
        <f>SUM(AG510:AG525)</f>
        <v>0</v>
      </c>
      <c r="AH509" s="187">
        <f>SUM(AH510:AH525)</f>
        <v>0</v>
      </c>
      <c r="AI509" s="187">
        <f>SUM(AI510:AI525)</f>
        <v>0</v>
      </c>
      <c r="AJ509" s="187">
        <f t="shared" si="984"/>
        <v>0</v>
      </c>
      <c r="AK509" s="187">
        <f>SUM(AK510:AK525)</f>
        <v>0</v>
      </c>
      <c r="AL509" s="187">
        <f>SUM(AL510:AL525)</f>
        <v>0</v>
      </c>
      <c r="AM509" s="187">
        <f>SUM(AM510:AM525)</f>
        <v>0</v>
      </c>
      <c r="AN509" s="187">
        <f t="shared" si="985"/>
        <v>0</v>
      </c>
      <c r="AO509" s="187">
        <f t="shared" si="986"/>
        <v>0</v>
      </c>
    </row>
    <row r="510" spans="2:41" x14ac:dyDescent="0.25">
      <c r="B510" s="176" t="s">
        <v>373</v>
      </c>
      <c r="C510" s="177" t="s">
        <v>239</v>
      </c>
      <c r="D5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78">
        <f t="shared" si="975"/>
        <v>0</v>
      </c>
      <c r="G510" s="178"/>
      <c r="H510" s="178">
        <f t="shared" si="977"/>
        <v>0</v>
      </c>
      <c r="I510" s="178"/>
      <c r="J510" s="178">
        <f t="shared" si="978"/>
        <v>0</v>
      </c>
      <c r="K5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0" s="178">
        <f t="shared" si="982"/>
        <v>0</v>
      </c>
      <c r="AC5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0" s="178">
        <f t="shared" si="983"/>
        <v>0</v>
      </c>
      <c r="AG5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0" s="178">
        <f t="shared" si="984"/>
        <v>0</v>
      </c>
      <c r="AK5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0" s="178">
        <f t="shared" si="985"/>
        <v>0</v>
      </c>
      <c r="AO510" s="178">
        <f t="shared" si="986"/>
        <v>0</v>
      </c>
    </row>
    <row r="511" spans="2:41" x14ac:dyDescent="0.25">
      <c r="B511" s="176" t="s">
        <v>1245</v>
      </c>
      <c r="C511" s="177" t="s">
        <v>1246</v>
      </c>
      <c r="D5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78">
        <f t="shared" ref="F511:F518" si="1018">D511+E511</f>
        <v>0</v>
      </c>
      <c r="G511" s="178"/>
      <c r="H511" s="178">
        <f t="shared" ref="H511:H518" si="1019">F511-G511</f>
        <v>0</v>
      </c>
      <c r="I511" s="178"/>
      <c r="J511" s="178">
        <f t="shared" ref="J511:J518" si="1020">F511-I511</f>
        <v>0</v>
      </c>
      <c r="K5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1" s="178">
        <f t="shared" ref="AB511:AB518" si="1021">Y511+Z511+AA511</f>
        <v>0</v>
      </c>
      <c r="AC5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1" s="178">
        <f t="shared" ref="AF511:AF518" si="1022">AC511+AD511+AE511</f>
        <v>0</v>
      </c>
      <c r="AG5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1" s="178">
        <f t="shared" ref="AJ511:AJ518" si="1023">AG511+AH511+AI511</f>
        <v>0</v>
      </c>
      <c r="AK5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1" s="178">
        <f t="shared" ref="AN511:AN518" si="1024">AK511+AL511+AM511</f>
        <v>0</v>
      </c>
      <c r="AO511" s="178">
        <f t="shared" ref="AO511:AO518" si="1025">AB511+AF511+AJ511+AN511</f>
        <v>0</v>
      </c>
    </row>
    <row r="512" spans="2:41" x14ac:dyDescent="0.25">
      <c r="B512" s="176" t="s">
        <v>1247</v>
      </c>
      <c r="C512" s="177" t="s">
        <v>1248</v>
      </c>
      <c r="D51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78">
        <f t="shared" si="1018"/>
        <v>0</v>
      </c>
      <c r="G512" s="178"/>
      <c r="H512" s="178">
        <f t="shared" si="1019"/>
        <v>0</v>
      </c>
      <c r="I512" s="178"/>
      <c r="J512" s="178">
        <f t="shared" si="1020"/>
        <v>0</v>
      </c>
      <c r="K5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2" s="178">
        <f t="shared" si="1021"/>
        <v>0</v>
      </c>
      <c r="AC5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2" s="178">
        <f t="shared" si="1022"/>
        <v>0</v>
      </c>
      <c r="AG5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2" s="178">
        <f t="shared" si="1023"/>
        <v>0</v>
      </c>
      <c r="AK5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2" s="178">
        <f t="shared" si="1024"/>
        <v>0</v>
      </c>
      <c r="AO512" s="178">
        <f t="shared" si="1025"/>
        <v>0</v>
      </c>
    </row>
    <row r="513" spans="2:41" x14ac:dyDescent="0.25">
      <c r="B513" s="176" t="s">
        <v>1249</v>
      </c>
      <c r="C513" s="177" t="s">
        <v>1250</v>
      </c>
      <c r="D5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78">
        <f t="shared" si="1018"/>
        <v>0</v>
      </c>
      <c r="G513" s="178"/>
      <c r="H513" s="178">
        <f t="shared" si="1019"/>
        <v>0</v>
      </c>
      <c r="I513" s="178"/>
      <c r="J513" s="178">
        <f t="shared" si="1020"/>
        <v>0</v>
      </c>
      <c r="K5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3" s="178">
        <f t="shared" si="1021"/>
        <v>0</v>
      </c>
      <c r="AC5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3" s="178">
        <f t="shared" si="1022"/>
        <v>0</v>
      </c>
      <c r="AG5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3" s="178">
        <f t="shared" si="1023"/>
        <v>0</v>
      </c>
      <c r="AK5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3" s="178">
        <f t="shared" si="1024"/>
        <v>0</v>
      </c>
      <c r="AO513" s="178">
        <f t="shared" si="1025"/>
        <v>0</v>
      </c>
    </row>
    <row r="514" spans="2:41" x14ac:dyDescent="0.25">
      <c r="B514" s="176" t="s">
        <v>1251</v>
      </c>
      <c r="C514" s="177" t="s">
        <v>1252</v>
      </c>
      <c r="D5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78">
        <f t="shared" si="1018"/>
        <v>0</v>
      </c>
      <c r="G514" s="178"/>
      <c r="H514" s="178">
        <f t="shared" si="1019"/>
        <v>0</v>
      </c>
      <c r="I514" s="178"/>
      <c r="J514" s="178">
        <f t="shared" si="1020"/>
        <v>0</v>
      </c>
      <c r="K5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4" s="178">
        <f t="shared" si="1021"/>
        <v>0</v>
      </c>
      <c r="AC5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4" s="178">
        <f t="shared" si="1022"/>
        <v>0</v>
      </c>
      <c r="AG5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4" s="178">
        <f t="shared" si="1023"/>
        <v>0</v>
      </c>
      <c r="AK5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4" s="178">
        <f t="shared" si="1024"/>
        <v>0</v>
      </c>
      <c r="AO514" s="178">
        <f t="shared" si="1025"/>
        <v>0</v>
      </c>
    </row>
    <row r="515" spans="2:41" x14ac:dyDescent="0.25">
      <c r="B515" s="176" t="s">
        <v>1253</v>
      </c>
      <c r="C515" s="177" t="s">
        <v>1254</v>
      </c>
      <c r="D5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78">
        <f t="shared" si="1018"/>
        <v>0</v>
      </c>
      <c r="G515" s="178"/>
      <c r="H515" s="178">
        <f t="shared" si="1019"/>
        <v>0</v>
      </c>
      <c r="I515" s="178"/>
      <c r="J515" s="178">
        <f t="shared" si="1020"/>
        <v>0</v>
      </c>
      <c r="K5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5" s="178">
        <f t="shared" si="1021"/>
        <v>0</v>
      </c>
      <c r="AC5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5" s="178">
        <f t="shared" si="1022"/>
        <v>0</v>
      </c>
      <c r="AG5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5" s="178">
        <f t="shared" si="1023"/>
        <v>0</v>
      </c>
      <c r="AK5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5" s="178">
        <f t="shared" si="1024"/>
        <v>0</v>
      </c>
      <c r="AO515" s="178">
        <f t="shared" si="1025"/>
        <v>0</v>
      </c>
    </row>
    <row r="516" spans="2:41" x14ac:dyDescent="0.25">
      <c r="B516" s="176" t="s">
        <v>1255</v>
      </c>
      <c r="C516" s="177" t="s">
        <v>1256</v>
      </c>
      <c r="D5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78">
        <f t="shared" si="1018"/>
        <v>0</v>
      </c>
      <c r="G516" s="178"/>
      <c r="H516" s="178">
        <f t="shared" si="1019"/>
        <v>0</v>
      </c>
      <c r="I516" s="178"/>
      <c r="J516" s="178">
        <f t="shared" si="1020"/>
        <v>0</v>
      </c>
      <c r="K5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6" s="178">
        <f t="shared" si="1021"/>
        <v>0</v>
      </c>
      <c r="AC5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6" s="178">
        <f t="shared" si="1022"/>
        <v>0</v>
      </c>
      <c r="AG5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6" s="178">
        <f t="shared" si="1023"/>
        <v>0</v>
      </c>
      <c r="AK5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6" s="178">
        <f t="shared" si="1024"/>
        <v>0</v>
      </c>
      <c r="AO516" s="178">
        <f t="shared" si="1025"/>
        <v>0</v>
      </c>
    </row>
    <row r="517" spans="2:41" x14ac:dyDescent="0.25">
      <c r="B517" s="176" t="s">
        <v>1257</v>
      </c>
      <c r="C517" s="177" t="s">
        <v>1258</v>
      </c>
      <c r="D5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78">
        <f t="shared" si="1018"/>
        <v>0</v>
      </c>
      <c r="G517" s="178"/>
      <c r="H517" s="178">
        <f t="shared" si="1019"/>
        <v>0</v>
      </c>
      <c r="I517" s="178"/>
      <c r="J517" s="178">
        <f t="shared" si="1020"/>
        <v>0</v>
      </c>
      <c r="K5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7" s="178">
        <f t="shared" si="1021"/>
        <v>0</v>
      </c>
      <c r="AC5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7" s="178">
        <f t="shared" si="1022"/>
        <v>0</v>
      </c>
      <c r="AG5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7" s="178">
        <f t="shared" si="1023"/>
        <v>0</v>
      </c>
      <c r="AK5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7" s="178">
        <f t="shared" si="1024"/>
        <v>0</v>
      </c>
      <c r="AO517" s="178">
        <f t="shared" si="1025"/>
        <v>0</v>
      </c>
    </row>
    <row r="518" spans="2:41" x14ac:dyDescent="0.25">
      <c r="B518" s="176" t="s">
        <v>1259</v>
      </c>
      <c r="C518" s="177" t="s">
        <v>1260</v>
      </c>
      <c r="D5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78">
        <f t="shared" si="1018"/>
        <v>0</v>
      </c>
      <c r="G518" s="178"/>
      <c r="H518" s="178">
        <f t="shared" si="1019"/>
        <v>0</v>
      </c>
      <c r="I518" s="178"/>
      <c r="J518" s="178">
        <f t="shared" si="1020"/>
        <v>0</v>
      </c>
      <c r="K5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8" s="178">
        <f t="shared" si="1021"/>
        <v>0</v>
      </c>
      <c r="AC5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8" s="178">
        <f t="shared" si="1022"/>
        <v>0</v>
      </c>
      <c r="AG5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8" s="178">
        <f t="shared" si="1023"/>
        <v>0</v>
      </c>
      <c r="AK5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8" s="178">
        <f t="shared" si="1024"/>
        <v>0</v>
      </c>
      <c r="AO518" s="178">
        <f t="shared" si="1025"/>
        <v>0</v>
      </c>
    </row>
    <row r="519" spans="2:41" x14ac:dyDescent="0.25">
      <c r="B519" s="176" t="s">
        <v>1261</v>
      </c>
      <c r="C519" s="177" t="s">
        <v>1262</v>
      </c>
      <c r="D5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78">
        <f t="shared" si="975"/>
        <v>0</v>
      </c>
      <c r="G519" s="178"/>
      <c r="H519" s="178">
        <f t="shared" si="977"/>
        <v>0</v>
      </c>
      <c r="I519" s="178"/>
      <c r="J519" s="178">
        <f t="shared" si="978"/>
        <v>0</v>
      </c>
      <c r="K5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9" s="178">
        <f t="shared" si="982"/>
        <v>0</v>
      </c>
      <c r="AC5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9" s="178">
        <f t="shared" si="983"/>
        <v>0</v>
      </c>
      <c r="AG5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9" s="178">
        <f t="shared" si="984"/>
        <v>0</v>
      </c>
      <c r="AK5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9" s="178">
        <f t="shared" si="985"/>
        <v>0</v>
      </c>
      <c r="AO519" s="178">
        <f t="shared" si="986"/>
        <v>0</v>
      </c>
    </row>
    <row r="520" spans="2:41" x14ac:dyDescent="0.25">
      <c r="B520" s="176" t="s">
        <v>1263</v>
      </c>
      <c r="C520" s="177" t="s">
        <v>1264</v>
      </c>
      <c r="D5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78">
        <f t="shared" si="975"/>
        <v>0</v>
      </c>
      <c r="G520" s="178"/>
      <c r="H520" s="178">
        <f t="shared" si="977"/>
        <v>0</v>
      </c>
      <c r="I520" s="178"/>
      <c r="J520" s="178">
        <f t="shared" si="978"/>
        <v>0</v>
      </c>
      <c r="K5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0" s="178">
        <f t="shared" si="982"/>
        <v>0</v>
      </c>
      <c r="AC5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0" s="178">
        <f t="shared" si="983"/>
        <v>0</v>
      </c>
      <c r="AG5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0" s="178">
        <f t="shared" si="984"/>
        <v>0</v>
      </c>
      <c r="AK5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0" s="178">
        <f t="shared" si="985"/>
        <v>0</v>
      </c>
      <c r="AO520" s="178">
        <f t="shared" si="986"/>
        <v>0</v>
      </c>
    </row>
    <row r="521" spans="2:41" x14ac:dyDescent="0.25">
      <c r="B521" s="176" t="s">
        <v>1265</v>
      </c>
      <c r="C521" s="177" t="s">
        <v>1266</v>
      </c>
      <c r="D5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78">
        <f t="shared" ref="F521:F522" si="1026">D521+E521</f>
        <v>0</v>
      </c>
      <c r="G521" s="178"/>
      <c r="H521" s="178">
        <f t="shared" ref="H521:H522" si="1027">F521-G521</f>
        <v>0</v>
      </c>
      <c r="I521" s="178"/>
      <c r="J521" s="178">
        <f t="shared" ref="J521:J522" si="1028">F521-I521</f>
        <v>0</v>
      </c>
      <c r="K5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1" s="178">
        <f t="shared" ref="AB521:AB522" si="1029">Y521+Z521+AA521</f>
        <v>0</v>
      </c>
      <c r="AC5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1" s="178">
        <f t="shared" ref="AF521:AF522" si="1030">AC521+AD521+AE521</f>
        <v>0</v>
      </c>
      <c r="AG5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1" s="178">
        <f t="shared" ref="AJ521:AJ522" si="1031">AG521+AH521+AI521</f>
        <v>0</v>
      </c>
      <c r="AK5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1" s="178">
        <f t="shared" ref="AN521:AN522" si="1032">AK521+AL521+AM521</f>
        <v>0</v>
      </c>
      <c r="AO521" s="178">
        <f t="shared" ref="AO521:AO522" si="1033">AB521+AF521+AJ521+AN521</f>
        <v>0</v>
      </c>
    </row>
    <row r="522" spans="2:41" x14ac:dyDescent="0.25">
      <c r="B522" s="176" t="s">
        <v>1267</v>
      </c>
      <c r="C522" s="177" t="s">
        <v>1268</v>
      </c>
      <c r="D5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78">
        <f t="shared" si="1026"/>
        <v>0</v>
      </c>
      <c r="G522" s="178"/>
      <c r="H522" s="178">
        <f t="shared" si="1027"/>
        <v>0</v>
      </c>
      <c r="I522" s="178"/>
      <c r="J522" s="178">
        <f t="shared" si="1028"/>
        <v>0</v>
      </c>
      <c r="K5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2" s="178">
        <f t="shared" si="1029"/>
        <v>0</v>
      </c>
      <c r="AC5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2" s="178">
        <f t="shared" si="1030"/>
        <v>0</v>
      </c>
      <c r="AG5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2" s="178">
        <f t="shared" si="1031"/>
        <v>0</v>
      </c>
      <c r="AK5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2" s="178">
        <f t="shared" si="1032"/>
        <v>0</v>
      </c>
      <c r="AO522" s="178">
        <f t="shared" si="1033"/>
        <v>0</v>
      </c>
    </row>
    <row r="523" spans="2:41" x14ac:dyDescent="0.25">
      <c r="B523" s="176" t="s">
        <v>1269</v>
      </c>
      <c r="C523" s="177" t="s">
        <v>1270</v>
      </c>
      <c r="D5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78">
        <f t="shared" ref="F523:F524" si="1034">D523+E523</f>
        <v>0</v>
      </c>
      <c r="G523" s="178"/>
      <c r="H523" s="178">
        <f t="shared" ref="H523:H524" si="1035">F523-G523</f>
        <v>0</v>
      </c>
      <c r="I523" s="178"/>
      <c r="J523" s="178">
        <f t="shared" ref="J523:J524" si="1036">F523-I523</f>
        <v>0</v>
      </c>
      <c r="K5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3" s="178">
        <f t="shared" ref="AB523:AB524" si="1037">Y523+Z523+AA523</f>
        <v>0</v>
      </c>
      <c r="AC5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3" s="178">
        <f t="shared" ref="AF523:AF524" si="1038">AC523+AD523+AE523</f>
        <v>0</v>
      </c>
      <c r="AG5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3" s="178">
        <f t="shared" ref="AJ523:AJ524" si="1039">AG523+AH523+AI523</f>
        <v>0</v>
      </c>
      <c r="AK5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3" s="178">
        <f t="shared" ref="AN523:AN524" si="1040">AK523+AL523+AM523</f>
        <v>0</v>
      </c>
      <c r="AO523" s="178">
        <f t="shared" ref="AO523:AO524" si="1041">AB523+AF523+AJ523+AN523</f>
        <v>0</v>
      </c>
    </row>
    <row r="524" spans="2:41" x14ac:dyDescent="0.25">
      <c r="B524" s="176" t="s">
        <v>1271</v>
      </c>
      <c r="C524" s="177" t="s">
        <v>1272</v>
      </c>
      <c r="D5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78">
        <f t="shared" si="1034"/>
        <v>0</v>
      </c>
      <c r="G524" s="178"/>
      <c r="H524" s="178">
        <f t="shared" si="1035"/>
        <v>0</v>
      </c>
      <c r="I524" s="178"/>
      <c r="J524" s="178">
        <f t="shared" si="1036"/>
        <v>0</v>
      </c>
      <c r="K5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4" s="178">
        <f t="shared" si="1037"/>
        <v>0</v>
      </c>
      <c r="AC5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4" s="178">
        <f t="shared" si="1038"/>
        <v>0</v>
      </c>
      <c r="AG5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4" s="178">
        <f t="shared" si="1039"/>
        <v>0</v>
      </c>
      <c r="AK5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4" s="178">
        <f t="shared" si="1040"/>
        <v>0</v>
      </c>
      <c r="AO524" s="178">
        <f t="shared" si="1041"/>
        <v>0</v>
      </c>
    </row>
    <row r="525" spans="2:41" x14ac:dyDescent="0.25">
      <c r="B525" s="176" t="s">
        <v>1273</v>
      </c>
      <c r="C525" s="177" t="s">
        <v>1274</v>
      </c>
      <c r="D5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78">
        <f t="shared" si="975"/>
        <v>0</v>
      </c>
      <c r="G525" s="178"/>
      <c r="H525" s="178">
        <f t="shared" si="977"/>
        <v>0</v>
      </c>
      <c r="I525" s="178"/>
      <c r="J525" s="178">
        <f t="shared" si="978"/>
        <v>0</v>
      </c>
      <c r="K5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5" s="178">
        <f t="shared" si="982"/>
        <v>0</v>
      </c>
      <c r="AC5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5" s="178">
        <f t="shared" si="983"/>
        <v>0</v>
      </c>
      <c r="AG5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5" s="178">
        <f t="shared" si="984"/>
        <v>0</v>
      </c>
      <c r="AK5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5" s="178">
        <f t="shared" si="985"/>
        <v>0</v>
      </c>
      <c r="AO525" s="178">
        <f t="shared" si="986"/>
        <v>0</v>
      </c>
    </row>
    <row r="526" spans="2:41" x14ac:dyDescent="0.25">
      <c r="B526" s="173" t="s">
        <v>374</v>
      </c>
      <c r="C526" s="174" t="s">
        <v>240</v>
      </c>
      <c r="D526" s="175">
        <f>D527+D541</f>
        <v>0</v>
      </c>
      <c r="E526" s="175">
        <f>E527+E541</f>
        <v>0</v>
      </c>
      <c r="F526" s="175">
        <f t="shared" si="975"/>
        <v>0</v>
      </c>
      <c r="G526" s="175">
        <f t="shared" ref="G526:I526" si="1042">G527+G541</f>
        <v>0</v>
      </c>
      <c r="H526" s="175">
        <f t="shared" si="977"/>
        <v>0</v>
      </c>
      <c r="I526" s="175">
        <f t="shared" si="1042"/>
        <v>0</v>
      </c>
      <c r="J526" s="175">
        <f t="shared" si="978"/>
        <v>0</v>
      </c>
      <c r="K526" s="175">
        <f t="shared" ref="K526:AM526" ca="1" si="1043">K527+K541</f>
        <v>0</v>
      </c>
      <c r="L526" s="175">
        <f t="shared" ca="1" si="1043"/>
        <v>0</v>
      </c>
      <c r="M526" s="175">
        <f t="shared" ca="1" si="1043"/>
        <v>0</v>
      </c>
      <c r="N526" s="175">
        <f t="shared" ca="1" si="1043"/>
        <v>0</v>
      </c>
      <c r="O526" s="175">
        <f t="shared" ca="1" si="1043"/>
        <v>0</v>
      </c>
      <c r="P526" s="175">
        <f t="shared" ref="P526:Q526" ca="1" si="1044">P527+P541</f>
        <v>0</v>
      </c>
      <c r="Q526" s="175">
        <f t="shared" ca="1" si="1044"/>
        <v>0</v>
      </c>
      <c r="R526" s="175">
        <f t="shared" ca="1" si="1043"/>
        <v>0</v>
      </c>
      <c r="S526" s="175">
        <f t="shared" ca="1" si="1043"/>
        <v>0</v>
      </c>
      <c r="T526" s="175">
        <f t="shared" ca="1" si="1043"/>
        <v>0</v>
      </c>
      <c r="U526" s="175">
        <f t="shared" ca="1" si="1043"/>
        <v>0</v>
      </c>
      <c r="V526" s="175">
        <f t="shared" ref="V526" ca="1" si="1045">V527+V541</f>
        <v>0</v>
      </c>
      <c r="W526" s="175">
        <f t="shared" ca="1" si="1043"/>
        <v>0</v>
      </c>
      <c r="X526" s="175">
        <f t="shared" ca="1" si="1043"/>
        <v>0</v>
      </c>
      <c r="Y526" s="175">
        <f t="shared" si="1043"/>
        <v>0</v>
      </c>
      <c r="Z526" s="175">
        <f t="shared" si="1043"/>
        <v>0</v>
      </c>
      <c r="AA526" s="175">
        <f t="shared" si="1043"/>
        <v>0</v>
      </c>
      <c r="AB526" s="175">
        <f t="shared" si="982"/>
        <v>0</v>
      </c>
      <c r="AC526" s="175">
        <f t="shared" si="1043"/>
        <v>0</v>
      </c>
      <c r="AD526" s="175">
        <f t="shared" si="1043"/>
        <v>0</v>
      </c>
      <c r="AE526" s="175">
        <f t="shared" si="1043"/>
        <v>0</v>
      </c>
      <c r="AF526" s="175">
        <f t="shared" si="983"/>
        <v>0</v>
      </c>
      <c r="AG526" s="175">
        <f t="shared" si="1043"/>
        <v>0</v>
      </c>
      <c r="AH526" s="175">
        <f t="shared" si="1043"/>
        <v>0</v>
      </c>
      <c r="AI526" s="175">
        <f t="shared" si="1043"/>
        <v>0</v>
      </c>
      <c r="AJ526" s="175">
        <f t="shared" si="984"/>
        <v>0</v>
      </c>
      <c r="AK526" s="175">
        <f t="shared" si="1043"/>
        <v>0</v>
      </c>
      <c r="AL526" s="175">
        <f t="shared" si="1043"/>
        <v>0</v>
      </c>
      <c r="AM526" s="175">
        <f t="shared" si="1043"/>
        <v>0</v>
      </c>
      <c r="AN526" s="175">
        <f t="shared" si="985"/>
        <v>0</v>
      </c>
      <c r="AO526" s="175">
        <f t="shared" si="986"/>
        <v>0</v>
      </c>
    </row>
    <row r="527" spans="2:41" x14ac:dyDescent="0.25">
      <c r="B527" s="185" t="s">
        <v>375</v>
      </c>
      <c r="C527" s="186" t="s">
        <v>241</v>
      </c>
      <c r="D527" s="187">
        <f>SUM(D528:D540)</f>
        <v>0</v>
      </c>
      <c r="E527" s="187">
        <f>SUM(E528:E540)</f>
        <v>0</v>
      </c>
      <c r="F527" s="187">
        <f t="shared" si="975"/>
        <v>0</v>
      </c>
      <c r="G527" s="187">
        <f t="shared" ref="G527:I527" si="1046">SUM(G528:G540)</f>
        <v>0</v>
      </c>
      <c r="H527" s="187">
        <f t="shared" si="977"/>
        <v>0</v>
      </c>
      <c r="I527" s="187">
        <f t="shared" si="1046"/>
        <v>0</v>
      </c>
      <c r="J527" s="187">
        <f t="shared" si="978"/>
        <v>0</v>
      </c>
      <c r="K527" s="187">
        <f t="shared" ref="K527:AM527" ca="1" si="1047">SUM(K528:K540)</f>
        <v>0</v>
      </c>
      <c r="L527" s="187">
        <f t="shared" ca="1" si="1047"/>
        <v>0</v>
      </c>
      <c r="M527" s="187">
        <f t="shared" ca="1" si="1047"/>
        <v>0</v>
      </c>
      <c r="N527" s="187">
        <f t="shared" ca="1" si="1047"/>
        <v>0</v>
      </c>
      <c r="O527" s="187">
        <f t="shared" ca="1" si="1047"/>
        <v>0</v>
      </c>
      <c r="P527" s="187">
        <f t="shared" ref="P527:Q527" ca="1" si="1048">SUM(P528:P540)</f>
        <v>0</v>
      </c>
      <c r="Q527" s="187">
        <f t="shared" ca="1" si="1048"/>
        <v>0</v>
      </c>
      <c r="R527" s="187">
        <f t="shared" ca="1" si="1047"/>
        <v>0</v>
      </c>
      <c r="S527" s="187">
        <f t="shared" ca="1" si="1047"/>
        <v>0</v>
      </c>
      <c r="T527" s="187">
        <f t="shared" ca="1" si="1047"/>
        <v>0</v>
      </c>
      <c r="U527" s="187">
        <f t="shared" ca="1" si="1047"/>
        <v>0</v>
      </c>
      <c r="V527" s="187">
        <f t="shared" ref="V527" ca="1" si="1049">SUM(V528:V540)</f>
        <v>0</v>
      </c>
      <c r="W527" s="187">
        <f t="shared" ca="1" si="1047"/>
        <v>0</v>
      </c>
      <c r="X527" s="187">
        <f t="shared" ca="1" si="1047"/>
        <v>0</v>
      </c>
      <c r="Y527" s="187">
        <f t="shared" si="1047"/>
        <v>0</v>
      </c>
      <c r="Z527" s="187">
        <f t="shared" si="1047"/>
        <v>0</v>
      </c>
      <c r="AA527" s="187">
        <f t="shared" si="1047"/>
        <v>0</v>
      </c>
      <c r="AB527" s="187">
        <f t="shared" si="982"/>
        <v>0</v>
      </c>
      <c r="AC527" s="187">
        <f t="shared" si="1047"/>
        <v>0</v>
      </c>
      <c r="AD527" s="187">
        <f t="shared" si="1047"/>
        <v>0</v>
      </c>
      <c r="AE527" s="187">
        <f t="shared" si="1047"/>
        <v>0</v>
      </c>
      <c r="AF527" s="187">
        <f t="shared" si="983"/>
        <v>0</v>
      </c>
      <c r="AG527" s="187">
        <f t="shared" si="1047"/>
        <v>0</v>
      </c>
      <c r="AH527" s="187">
        <f t="shared" si="1047"/>
        <v>0</v>
      </c>
      <c r="AI527" s="187">
        <f t="shared" si="1047"/>
        <v>0</v>
      </c>
      <c r="AJ527" s="187">
        <f t="shared" si="984"/>
        <v>0</v>
      </c>
      <c r="AK527" s="187">
        <f t="shared" si="1047"/>
        <v>0</v>
      </c>
      <c r="AL527" s="187">
        <f t="shared" si="1047"/>
        <v>0</v>
      </c>
      <c r="AM527" s="187">
        <f t="shared" si="1047"/>
        <v>0</v>
      </c>
      <c r="AN527" s="187">
        <f t="shared" si="985"/>
        <v>0</v>
      </c>
      <c r="AO527" s="187">
        <f t="shared" si="986"/>
        <v>0</v>
      </c>
    </row>
    <row r="528" spans="2:41" x14ac:dyDescent="0.25">
      <c r="B528" s="176" t="s">
        <v>376</v>
      </c>
      <c r="C528" s="177" t="s">
        <v>242</v>
      </c>
      <c r="D5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78">
        <f t="shared" ref="F528:F540" si="1050">D528+E528</f>
        <v>0</v>
      </c>
      <c r="G528" s="178"/>
      <c r="H528" s="178">
        <f t="shared" ref="H528:H540" si="1051">F528-G528</f>
        <v>0</v>
      </c>
      <c r="I528" s="178"/>
      <c r="J528" s="178">
        <f t="shared" ref="J528:J540" si="1052">F528-I528</f>
        <v>0</v>
      </c>
      <c r="K5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8" s="178">
        <f t="shared" ref="AB528:AB540" si="1053">Y528+Z528+AA528</f>
        <v>0</v>
      </c>
      <c r="AC5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8" s="178">
        <f t="shared" ref="AF528:AF540" si="1054">AC528+AD528+AE528</f>
        <v>0</v>
      </c>
      <c r="AG5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8" s="178">
        <f t="shared" ref="AJ528:AJ540" si="1055">AG528+AH528+AI528</f>
        <v>0</v>
      </c>
      <c r="AK5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8" s="178">
        <f t="shared" ref="AN528:AN540" si="1056">AK528+AL528+AM528</f>
        <v>0</v>
      </c>
      <c r="AO528" s="178">
        <f t="shared" ref="AO528:AO540" si="1057">AB528+AF528+AJ528+AN528</f>
        <v>0</v>
      </c>
    </row>
    <row r="529" spans="2:41" x14ac:dyDescent="0.25">
      <c r="B529" s="176" t="s">
        <v>1275</v>
      </c>
      <c r="C529" s="177" t="s">
        <v>1276</v>
      </c>
      <c r="D5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78">
        <f t="shared" ref="F529:F533" si="1058">D529+E529</f>
        <v>0</v>
      </c>
      <c r="G529" s="178"/>
      <c r="H529" s="178">
        <f t="shared" ref="H529:H533" si="1059">F529-G529</f>
        <v>0</v>
      </c>
      <c r="I529" s="178"/>
      <c r="J529" s="178">
        <f t="shared" ref="J529:J533" si="1060">F529-I529</f>
        <v>0</v>
      </c>
      <c r="K5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9" s="178">
        <f t="shared" ref="AB529:AB533" si="1061">Y529+Z529+AA529</f>
        <v>0</v>
      </c>
      <c r="AC5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9" s="178">
        <f t="shared" ref="AF529:AF533" si="1062">AC529+AD529+AE529</f>
        <v>0</v>
      </c>
      <c r="AG5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9" s="178">
        <f t="shared" ref="AJ529:AJ533" si="1063">AG529+AH529+AI529</f>
        <v>0</v>
      </c>
      <c r="AK5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9" s="178">
        <f t="shared" ref="AN529:AN533" si="1064">AK529+AL529+AM529</f>
        <v>0</v>
      </c>
      <c r="AO529" s="178">
        <f t="shared" ref="AO529:AO533" si="1065">AB529+AF529+AJ529+AN529</f>
        <v>0</v>
      </c>
    </row>
    <row r="530" spans="2:41" x14ac:dyDescent="0.25">
      <c r="B530" s="176" t="s">
        <v>1277</v>
      </c>
      <c r="C530" s="177" t="s">
        <v>1278</v>
      </c>
      <c r="D5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78">
        <f t="shared" si="1058"/>
        <v>0</v>
      </c>
      <c r="G530" s="178"/>
      <c r="H530" s="178">
        <f t="shared" si="1059"/>
        <v>0</v>
      </c>
      <c r="I530" s="178"/>
      <c r="J530" s="178">
        <f t="shared" si="1060"/>
        <v>0</v>
      </c>
      <c r="K5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0" s="178">
        <f t="shared" si="1061"/>
        <v>0</v>
      </c>
      <c r="AC5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0" s="178">
        <f t="shared" si="1062"/>
        <v>0</v>
      </c>
      <c r="AG5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0" s="178">
        <f t="shared" si="1063"/>
        <v>0</v>
      </c>
      <c r="AK5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0" s="178">
        <f t="shared" si="1064"/>
        <v>0</v>
      </c>
      <c r="AO530" s="178">
        <f t="shared" si="1065"/>
        <v>0</v>
      </c>
    </row>
    <row r="531" spans="2:41" x14ac:dyDescent="0.25">
      <c r="B531" s="176" t="s">
        <v>1279</v>
      </c>
      <c r="C531" s="177" t="s">
        <v>1280</v>
      </c>
      <c r="D5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78">
        <f t="shared" si="1058"/>
        <v>0</v>
      </c>
      <c r="G531" s="178"/>
      <c r="H531" s="178">
        <f t="shared" si="1059"/>
        <v>0</v>
      </c>
      <c r="I531" s="178"/>
      <c r="J531" s="178">
        <f t="shared" si="1060"/>
        <v>0</v>
      </c>
      <c r="K5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1" s="178">
        <f t="shared" si="1061"/>
        <v>0</v>
      </c>
      <c r="AC5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1" s="178">
        <f t="shared" si="1062"/>
        <v>0</v>
      </c>
      <c r="AG5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1" s="178">
        <f t="shared" si="1063"/>
        <v>0</v>
      </c>
      <c r="AK5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1" s="178">
        <f t="shared" si="1064"/>
        <v>0</v>
      </c>
      <c r="AO531" s="178">
        <f t="shared" si="1065"/>
        <v>0</v>
      </c>
    </row>
    <row r="532" spans="2:41" x14ac:dyDescent="0.25">
      <c r="B532" s="176" t="s">
        <v>1281</v>
      </c>
      <c r="C532" s="177" t="s">
        <v>1282</v>
      </c>
      <c r="D5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78">
        <f t="shared" si="1058"/>
        <v>0</v>
      </c>
      <c r="G532" s="178"/>
      <c r="H532" s="178">
        <f t="shared" si="1059"/>
        <v>0</v>
      </c>
      <c r="I532" s="178"/>
      <c r="J532" s="178">
        <f t="shared" si="1060"/>
        <v>0</v>
      </c>
      <c r="K5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2" s="178">
        <f t="shared" si="1061"/>
        <v>0</v>
      </c>
      <c r="AC5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2" s="178">
        <f t="shared" si="1062"/>
        <v>0</v>
      </c>
      <c r="AG5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2" s="178">
        <f t="shared" si="1063"/>
        <v>0</v>
      </c>
      <c r="AK5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2" s="178">
        <f t="shared" si="1064"/>
        <v>0</v>
      </c>
      <c r="AO532" s="178">
        <f t="shared" si="1065"/>
        <v>0</v>
      </c>
    </row>
    <row r="533" spans="2:41" x14ac:dyDescent="0.25">
      <c r="B533" s="176" t="s">
        <v>1283</v>
      </c>
      <c r="C533" s="177" t="s">
        <v>1284</v>
      </c>
      <c r="D5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78">
        <f t="shared" si="1058"/>
        <v>0</v>
      </c>
      <c r="G533" s="178"/>
      <c r="H533" s="178">
        <f t="shared" si="1059"/>
        <v>0</v>
      </c>
      <c r="I533" s="178"/>
      <c r="J533" s="178">
        <f t="shared" si="1060"/>
        <v>0</v>
      </c>
      <c r="K5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3" s="178">
        <f t="shared" si="1061"/>
        <v>0</v>
      </c>
      <c r="AC5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3" s="178">
        <f t="shared" si="1062"/>
        <v>0</v>
      </c>
      <c r="AG5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3" s="178">
        <f t="shared" si="1063"/>
        <v>0</v>
      </c>
      <c r="AK5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3" s="178">
        <f t="shared" si="1064"/>
        <v>0</v>
      </c>
      <c r="AO533" s="178">
        <f t="shared" si="1065"/>
        <v>0</v>
      </c>
    </row>
    <row r="534" spans="2:41" x14ac:dyDescent="0.25">
      <c r="B534" s="176" t="s">
        <v>377</v>
      </c>
      <c r="C534" s="177" t="s">
        <v>243</v>
      </c>
      <c r="D5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78">
        <f t="shared" si="1050"/>
        <v>0</v>
      </c>
      <c r="G534" s="178"/>
      <c r="H534" s="178">
        <f t="shared" si="1051"/>
        <v>0</v>
      </c>
      <c r="I534" s="178"/>
      <c r="J534" s="178">
        <f t="shared" si="1052"/>
        <v>0</v>
      </c>
      <c r="K5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4" s="178">
        <f t="shared" si="1053"/>
        <v>0</v>
      </c>
      <c r="AC5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4" s="178">
        <f t="shared" si="1054"/>
        <v>0</v>
      </c>
      <c r="AG5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4" s="178">
        <f t="shared" si="1055"/>
        <v>0</v>
      </c>
      <c r="AK5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4" s="178">
        <f t="shared" si="1056"/>
        <v>0</v>
      </c>
      <c r="AO534" s="178">
        <f t="shared" si="1057"/>
        <v>0</v>
      </c>
    </row>
    <row r="535" spans="2:41" x14ac:dyDescent="0.25">
      <c r="B535" s="176" t="s">
        <v>1285</v>
      </c>
      <c r="C535" s="177" t="s">
        <v>1286</v>
      </c>
      <c r="D5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78">
        <f t="shared" si="1050"/>
        <v>0</v>
      </c>
      <c r="G535" s="178"/>
      <c r="H535" s="178">
        <f t="shared" si="1051"/>
        <v>0</v>
      </c>
      <c r="I535" s="178"/>
      <c r="J535" s="178">
        <f t="shared" si="1052"/>
        <v>0</v>
      </c>
      <c r="K5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5" s="178">
        <f t="shared" si="1053"/>
        <v>0</v>
      </c>
      <c r="AC5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5" s="178">
        <f t="shared" si="1054"/>
        <v>0</v>
      </c>
      <c r="AG5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5" s="178">
        <f t="shared" si="1055"/>
        <v>0</v>
      </c>
      <c r="AK5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5" s="178">
        <f t="shared" si="1056"/>
        <v>0</v>
      </c>
      <c r="AO535" s="178">
        <f t="shared" si="1057"/>
        <v>0</v>
      </c>
    </row>
    <row r="536" spans="2:41" x14ac:dyDescent="0.25">
      <c r="B536" s="176" t="s">
        <v>1287</v>
      </c>
      <c r="C536" s="177" t="s">
        <v>1288</v>
      </c>
      <c r="D5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78">
        <f t="shared" si="1050"/>
        <v>0</v>
      </c>
      <c r="G536" s="178"/>
      <c r="H536" s="178">
        <f t="shared" si="1051"/>
        <v>0</v>
      </c>
      <c r="I536" s="178"/>
      <c r="J536" s="178">
        <f t="shared" si="1052"/>
        <v>0</v>
      </c>
      <c r="K5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6" s="178">
        <f t="shared" si="1053"/>
        <v>0</v>
      </c>
      <c r="AC5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6" s="178">
        <f t="shared" si="1054"/>
        <v>0</v>
      </c>
      <c r="AG5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6" s="178">
        <f t="shared" si="1055"/>
        <v>0</v>
      </c>
      <c r="AK5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6" s="178">
        <f t="shared" si="1056"/>
        <v>0</v>
      </c>
      <c r="AO536" s="178">
        <f t="shared" si="1057"/>
        <v>0</v>
      </c>
    </row>
    <row r="537" spans="2:41" x14ac:dyDescent="0.25">
      <c r="B537" s="176" t="s">
        <v>1289</v>
      </c>
      <c r="C537" s="177" t="s">
        <v>1290</v>
      </c>
      <c r="D5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78">
        <f t="shared" ref="F537" si="1066">D537+E537</f>
        <v>0</v>
      </c>
      <c r="G537" s="178"/>
      <c r="H537" s="178">
        <f t="shared" ref="H537" si="1067">F537-G537</f>
        <v>0</v>
      </c>
      <c r="I537" s="178"/>
      <c r="J537" s="178">
        <f t="shared" ref="J537" si="1068">F537-I537</f>
        <v>0</v>
      </c>
      <c r="K5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7" s="178">
        <f t="shared" ref="AB537" si="1069">Y537+Z537+AA537</f>
        <v>0</v>
      </c>
      <c r="AC5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7" s="178">
        <f t="shared" ref="AF537" si="1070">AC537+AD537+AE537</f>
        <v>0</v>
      </c>
      <c r="AG5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7" s="178">
        <f t="shared" ref="AJ537" si="1071">AG537+AH537+AI537</f>
        <v>0</v>
      </c>
      <c r="AK5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7" s="178">
        <f t="shared" ref="AN537" si="1072">AK537+AL537+AM537</f>
        <v>0</v>
      </c>
      <c r="AO537" s="178">
        <f t="shared" ref="AO537" si="1073">AB537+AF537+AJ537+AN537</f>
        <v>0</v>
      </c>
    </row>
    <row r="538" spans="2:41" x14ac:dyDescent="0.25">
      <c r="B538" s="176" t="s">
        <v>1291</v>
      </c>
      <c r="C538" s="177" t="s">
        <v>1292</v>
      </c>
      <c r="D5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78">
        <f t="shared" ref="F538" si="1074">D538+E538</f>
        <v>0</v>
      </c>
      <c r="G538" s="178"/>
      <c r="H538" s="178">
        <f t="shared" ref="H538" si="1075">F538-G538</f>
        <v>0</v>
      </c>
      <c r="I538" s="178"/>
      <c r="J538" s="178">
        <f t="shared" ref="J538" si="1076">F538-I538</f>
        <v>0</v>
      </c>
      <c r="K5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8" s="178">
        <f t="shared" ref="AB538" si="1077">Y538+Z538+AA538</f>
        <v>0</v>
      </c>
      <c r="AC5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8" s="178">
        <f t="shared" ref="AF538" si="1078">AC538+AD538+AE538</f>
        <v>0</v>
      </c>
      <c r="AG5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8" s="178">
        <f t="shared" ref="AJ538" si="1079">AG538+AH538+AI538</f>
        <v>0</v>
      </c>
      <c r="AK5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8" s="178">
        <f t="shared" ref="AN538" si="1080">AK538+AL538+AM538</f>
        <v>0</v>
      </c>
      <c r="AO538" s="178">
        <f t="shared" ref="AO538" si="1081">AB538+AF538+AJ538+AN538</f>
        <v>0</v>
      </c>
    </row>
    <row r="539" spans="2:41" x14ac:dyDescent="0.25">
      <c r="B539" s="176" t="s">
        <v>1293</v>
      </c>
      <c r="C539" s="177" t="s">
        <v>1294</v>
      </c>
      <c r="D5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78">
        <f t="shared" ref="F539" si="1082">D539+E539</f>
        <v>0</v>
      </c>
      <c r="G539" s="178"/>
      <c r="H539" s="178">
        <f t="shared" ref="H539" si="1083">F539-G539</f>
        <v>0</v>
      </c>
      <c r="I539" s="178"/>
      <c r="J539" s="178">
        <f t="shared" ref="J539" si="1084">F539-I539</f>
        <v>0</v>
      </c>
      <c r="K5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9" s="178">
        <f t="shared" ref="AB539" si="1085">Y539+Z539+AA539</f>
        <v>0</v>
      </c>
      <c r="AC5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9" s="178">
        <f t="shared" ref="AF539" si="1086">AC539+AD539+AE539</f>
        <v>0</v>
      </c>
      <c r="AG5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9" s="178">
        <f t="shared" ref="AJ539" si="1087">AG539+AH539+AI539</f>
        <v>0</v>
      </c>
      <c r="AK5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9" s="178">
        <f t="shared" ref="AN539" si="1088">AK539+AL539+AM539</f>
        <v>0</v>
      </c>
      <c r="AO539" s="178">
        <f t="shared" ref="AO539" si="1089">AB539+AF539+AJ539+AN539</f>
        <v>0</v>
      </c>
    </row>
    <row r="540" spans="2:41" x14ac:dyDescent="0.25">
      <c r="B540" s="176" t="s">
        <v>1295</v>
      </c>
      <c r="C540" s="177" t="s">
        <v>1296</v>
      </c>
      <c r="D5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78">
        <f t="shared" si="1050"/>
        <v>0</v>
      </c>
      <c r="G540" s="178"/>
      <c r="H540" s="178">
        <f t="shared" si="1051"/>
        <v>0</v>
      </c>
      <c r="I540" s="178"/>
      <c r="J540" s="178">
        <f t="shared" si="1052"/>
        <v>0</v>
      </c>
      <c r="K5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0" s="178">
        <f t="shared" si="1053"/>
        <v>0</v>
      </c>
      <c r="AC5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0" s="178">
        <f t="shared" si="1054"/>
        <v>0</v>
      </c>
      <c r="AG5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0" s="178">
        <f t="shared" si="1055"/>
        <v>0</v>
      </c>
      <c r="AK5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0" s="178">
        <f t="shared" si="1056"/>
        <v>0</v>
      </c>
      <c r="AO540" s="178">
        <f t="shared" si="1057"/>
        <v>0</v>
      </c>
    </row>
    <row r="541" spans="2:41" x14ac:dyDescent="0.25">
      <c r="B541" s="185" t="s">
        <v>378</v>
      </c>
      <c r="C541" s="186" t="s">
        <v>244</v>
      </c>
      <c r="D541" s="187">
        <f>SUM(D542:D559)</f>
        <v>0</v>
      </c>
      <c r="E541" s="187">
        <f>SUM(E542:E559)</f>
        <v>0</v>
      </c>
      <c r="F541" s="187">
        <f t="shared" si="975"/>
        <v>0</v>
      </c>
      <c r="G541" s="187">
        <f>SUM(G542:G559)</f>
        <v>0</v>
      </c>
      <c r="H541" s="187">
        <f t="shared" si="977"/>
        <v>0</v>
      </c>
      <c r="I541" s="187">
        <f>SUM(I542:I559)</f>
        <v>0</v>
      </c>
      <c r="J541" s="187">
        <f t="shared" si="978"/>
        <v>0</v>
      </c>
      <c r="K541" s="187">
        <f ca="1">SUM(K542:K559)</f>
        <v>0</v>
      </c>
      <c r="L541" s="187">
        <f t="shared" ref="L541:X541" ca="1" si="1090">SUM(L542:L559)</f>
        <v>0</v>
      </c>
      <c r="M541" s="187">
        <f t="shared" ca="1" si="1090"/>
        <v>0</v>
      </c>
      <c r="N541" s="187">
        <f t="shared" ca="1" si="1090"/>
        <v>0</v>
      </c>
      <c r="O541" s="187">
        <f t="shared" ca="1" si="1090"/>
        <v>0</v>
      </c>
      <c r="P541" s="187">
        <f t="shared" ca="1" si="1090"/>
        <v>0</v>
      </c>
      <c r="Q541" s="187">
        <f t="shared" ca="1" si="1090"/>
        <v>0</v>
      </c>
      <c r="R541" s="187">
        <f t="shared" ca="1" si="1090"/>
        <v>0</v>
      </c>
      <c r="S541" s="187">
        <f t="shared" ca="1" si="1090"/>
        <v>0</v>
      </c>
      <c r="T541" s="187">
        <f t="shared" ca="1" si="1090"/>
        <v>0</v>
      </c>
      <c r="U541" s="187">
        <f t="shared" ca="1" si="1090"/>
        <v>0</v>
      </c>
      <c r="V541" s="187">
        <f t="shared" ca="1" si="1090"/>
        <v>0</v>
      </c>
      <c r="W541" s="187">
        <f t="shared" ca="1" si="1090"/>
        <v>0</v>
      </c>
      <c r="X541" s="187">
        <f t="shared" ca="1" si="1090"/>
        <v>0</v>
      </c>
      <c r="Y541" s="187">
        <f t="shared" ref="Y541" si="1091">SUM(Y542:Y559)</f>
        <v>0</v>
      </c>
      <c r="Z541" s="187">
        <f t="shared" ref="Z541" si="1092">SUM(Z542:Z559)</f>
        <v>0</v>
      </c>
      <c r="AA541" s="187">
        <f t="shared" ref="AA541" si="1093">SUM(AA542:AA559)</f>
        <v>0</v>
      </c>
      <c r="AB541" s="187">
        <f t="shared" si="982"/>
        <v>0</v>
      </c>
      <c r="AC541" s="187">
        <f t="shared" ref="AC541" si="1094">SUM(AC542:AC559)</f>
        <v>0</v>
      </c>
      <c r="AD541" s="187">
        <f t="shared" ref="AD541" si="1095">SUM(AD542:AD559)</f>
        <v>0</v>
      </c>
      <c r="AE541" s="187">
        <f t="shared" ref="AE541" si="1096">SUM(AE542:AE559)</f>
        <v>0</v>
      </c>
      <c r="AF541" s="187">
        <f t="shared" si="983"/>
        <v>0</v>
      </c>
      <c r="AG541" s="187">
        <f t="shared" ref="AG541" si="1097">SUM(AG542:AG559)</f>
        <v>0</v>
      </c>
      <c r="AH541" s="187">
        <f t="shared" ref="AH541" si="1098">SUM(AH542:AH559)</f>
        <v>0</v>
      </c>
      <c r="AI541" s="187">
        <f t="shared" ref="AI541" si="1099">SUM(AI542:AI559)</f>
        <v>0</v>
      </c>
      <c r="AJ541" s="187">
        <f t="shared" si="984"/>
        <v>0</v>
      </c>
      <c r="AK541" s="187">
        <f t="shared" ref="AK541" si="1100">SUM(AK542:AK559)</f>
        <v>0</v>
      </c>
      <c r="AL541" s="187">
        <f t="shared" ref="AL541" si="1101">SUM(AL542:AL559)</f>
        <v>0</v>
      </c>
      <c r="AM541" s="187">
        <f t="shared" ref="AM541" si="1102">SUM(AM542:AM559)</f>
        <v>0</v>
      </c>
      <c r="AN541" s="187">
        <f t="shared" si="985"/>
        <v>0</v>
      </c>
      <c r="AO541" s="187">
        <f t="shared" si="986"/>
        <v>0</v>
      </c>
    </row>
    <row r="542" spans="2:41" x14ac:dyDescent="0.25">
      <c r="B542" s="176" t="s">
        <v>379</v>
      </c>
      <c r="C542" s="177" t="s">
        <v>245</v>
      </c>
      <c r="D5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78">
        <f t="shared" ref="F542" si="1103">D542+E542</f>
        <v>0</v>
      </c>
      <c r="G542" s="178"/>
      <c r="H542" s="178">
        <f t="shared" ref="H542" si="1104">F542-G542</f>
        <v>0</v>
      </c>
      <c r="I542" s="178"/>
      <c r="J542" s="178">
        <f t="shared" ref="J542" si="1105">F542-I542</f>
        <v>0</v>
      </c>
      <c r="K5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2" s="178">
        <f t="shared" ref="AB542" si="1106">Y542+Z542+AA542</f>
        <v>0</v>
      </c>
      <c r="AC5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2" s="178">
        <f t="shared" ref="AF542" si="1107">AC542+AD542+AE542</f>
        <v>0</v>
      </c>
      <c r="AG5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2" s="178">
        <f t="shared" ref="AJ542" si="1108">AG542+AH542+AI542</f>
        <v>0</v>
      </c>
      <c r="AK5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2" s="178">
        <f t="shared" ref="AN542" si="1109">AK542+AL542+AM542</f>
        <v>0</v>
      </c>
      <c r="AO542" s="178">
        <f t="shared" ref="AO542" si="1110">AB542+AF542+AJ542+AN542</f>
        <v>0</v>
      </c>
    </row>
    <row r="543" spans="2:41" x14ac:dyDescent="0.25">
      <c r="B543" s="176" t="s">
        <v>380</v>
      </c>
      <c r="C543" s="177" t="s">
        <v>246</v>
      </c>
      <c r="D5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78">
        <f t="shared" ref="F543:F559" si="1111">D543+E543</f>
        <v>0</v>
      </c>
      <c r="G543" s="178"/>
      <c r="H543" s="178">
        <f t="shared" ref="H543:H559" si="1112">F543-G543</f>
        <v>0</v>
      </c>
      <c r="I543" s="178"/>
      <c r="J543" s="178">
        <f t="shared" ref="J543:J559" si="1113">F543-I543</f>
        <v>0</v>
      </c>
      <c r="K5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3" s="178">
        <f t="shared" ref="AB543:AB559" si="1114">Y543+Z543+AA543</f>
        <v>0</v>
      </c>
      <c r="AC5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3" s="178">
        <f t="shared" ref="AF543:AF559" si="1115">AC543+AD543+AE543</f>
        <v>0</v>
      </c>
      <c r="AG5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3" s="178">
        <f t="shared" ref="AJ543:AJ559" si="1116">AG543+AH543+AI543</f>
        <v>0</v>
      </c>
      <c r="AK5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3" s="178">
        <f t="shared" ref="AN543:AN559" si="1117">AK543+AL543+AM543</f>
        <v>0</v>
      </c>
      <c r="AO543" s="178">
        <f t="shared" ref="AO543:AO559" si="1118">AB543+AF543+AJ543+AN543</f>
        <v>0</v>
      </c>
    </row>
    <row r="544" spans="2:41" x14ac:dyDescent="0.25">
      <c r="B544" s="176" t="s">
        <v>1297</v>
      </c>
      <c r="C544" s="177" t="s">
        <v>1298</v>
      </c>
      <c r="D5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78">
        <f t="shared" si="1111"/>
        <v>0</v>
      </c>
      <c r="G544" s="178"/>
      <c r="H544" s="178">
        <f t="shared" si="1112"/>
        <v>0</v>
      </c>
      <c r="I544" s="178"/>
      <c r="J544" s="178">
        <f t="shared" si="1113"/>
        <v>0</v>
      </c>
      <c r="K5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4" s="178">
        <f t="shared" si="1114"/>
        <v>0</v>
      </c>
      <c r="AC5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4" s="178">
        <f t="shared" si="1115"/>
        <v>0</v>
      </c>
      <c r="AG5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4" s="178">
        <f t="shared" si="1116"/>
        <v>0</v>
      </c>
      <c r="AK5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4" s="178">
        <f t="shared" si="1117"/>
        <v>0</v>
      </c>
      <c r="AO544" s="178">
        <f t="shared" si="1118"/>
        <v>0</v>
      </c>
    </row>
    <row r="545" spans="2:41" x14ac:dyDescent="0.25">
      <c r="B545" s="176" t="s">
        <v>1299</v>
      </c>
      <c r="C545" s="177" t="s">
        <v>516</v>
      </c>
      <c r="D5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78">
        <f t="shared" si="1111"/>
        <v>0</v>
      </c>
      <c r="G545" s="178"/>
      <c r="H545" s="178">
        <f t="shared" si="1112"/>
        <v>0</v>
      </c>
      <c r="I545" s="178"/>
      <c r="J545" s="178">
        <f t="shared" si="1113"/>
        <v>0</v>
      </c>
      <c r="K5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5" s="178">
        <f t="shared" si="1114"/>
        <v>0</v>
      </c>
      <c r="AC5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5" s="178">
        <f t="shared" si="1115"/>
        <v>0</v>
      </c>
      <c r="AG5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5" s="178">
        <f t="shared" si="1116"/>
        <v>0</v>
      </c>
      <c r="AK5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5" s="178">
        <f t="shared" si="1117"/>
        <v>0</v>
      </c>
      <c r="AO545" s="178">
        <f t="shared" si="1118"/>
        <v>0</v>
      </c>
    </row>
    <row r="546" spans="2:41" x14ac:dyDescent="0.25">
      <c r="B546" s="176" t="s">
        <v>1300</v>
      </c>
      <c r="C546" s="177" t="s">
        <v>1301</v>
      </c>
      <c r="D5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78">
        <f t="shared" si="1111"/>
        <v>0</v>
      </c>
      <c r="G546" s="178"/>
      <c r="H546" s="178">
        <f t="shared" si="1112"/>
        <v>0</v>
      </c>
      <c r="I546" s="178"/>
      <c r="J546" s="178">
        <f t="shared" si="1113"/>
        <v>0</v>
      </c>
      <c r="K5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6" s="178">
        <f t="shared" si="1114"/>
        <v>0</v>
      </c>
      <c r="AC5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6" s="178">
        <f t="shared" si="1115"/>
        <v>0</v>
      </c>
      <c r="AG5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6" s="178">
        <f t="shared" si="1116"/>
        <v>0</v>
      </c>
      <c r="AK5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6" s="178">
        <f t="shared" si="1117"/>
        <v>0</v>
      </c>
      <c r="AO546" s="178">
        <f t="shared" si="1118"/>
        <v>0</v>
      </c>
    </row>
    <row r="547" spans="2:41" x14ac:dyDescent="0.25">
      <c r="B547" s="176" t="s">
        <v>1302</v>
      </c>
      <c r="C547" s="177" t="s">
        <v>1303</v>
      </c>
      <c r="D5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78">
        <f t="shared" si="1111"/>
        <v>0</v>
      </c>
      <c r="G547" s="178"/>
      <c r="H547" s="178">
        <f t="shared" si="1112"/>
        <v>0</v>
      </c>
      <c r="I547" s="178"/>
      <c r="J547" s="178">
        <f t="shared" si="1113"/>
        <v>0</v>
      </c>
      <c r="K5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7" s="178">
        <f t="shared" si="1114"/>
        <v>0</v>
      </c>
      <c r="AC5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7" s="178">
        <f t="shared" si="1115"/>
        <v>0</v>
      </c>
      <c r="AG5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7" s="178">
        <f t="shared" si="1116"/>
        <v>0</v>
      </c>
      <c r="AK5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7" s="178">
        <f t="shared" si="1117"/>
        <v>0</v>
      </c>
      <c r="AO547" s="178">
        <f t="shared" si="1118"/>
        <v>0</v>
      </c>
    </row>
    <row r="548" spans="2:41" x14ac:dyDescent="0.25">
      <c r="B548" s="176" t="s">
        <v>1304</v>
      </c>
      <c r="C548" s="177" t="s">
        <v>1305</v>
      </c>
      <c r="D5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78">
        <f t="shared" si="1111"/>
        <v>0</v>
      </c>
      <c r="G548" s="178"/>
      <c r="H548" s="178">
        <f t="shared" si="1112"/>
        <v>0</v>
      </c>
      <c r="I548" s="178"/>
      <c r="J548" s="178">
        <f t="shared" si="1113"/>
        <v>0</v>
      </c>
      <c r="K5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8" s="178">
        <f t="shared" si="1114"/>
        <v>0</v>
      </c>
      <c r="AC5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8" s="178">
        <f t="shared" si="1115"/>
        <v>0</v>
      </c>
      <c r="AG5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8" s="178">
        <f t="shared" si="1116"/>
        <v>0</v>
      </c>
      <c r="AK5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8" s="178">
        <f t="shared" si="1117"/>
        <v>0</v>
      </c>
      <c r="AO548" s="178">
        <f t="shared" si="1118"/>
        <v>0</v>
      </c>
    </row>
    <row r="549" spans="2:41" x14ac:dyDescent="0.25">
      <c r="B549" s="176" t="s">
        <v>1306</v>
      </c>
      <c r="C549" s="177" t="s">
        <v>1307</v>
      </c>
      <c r="D5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78">
        <f t="shared" si="1111"/>
        <v>0</v>
      </c>
      <c r="G549" s="178"/>
      <c r="H549" s="178">
        <f t="shared" si="1112"/>
        <v>0</v>
      </c>
      <c r="I549" s="178"/>
      <c r="J549" s="178">
        <f t="shared" si="1113"/>
        <v>0</v>
      </c>
      <c r="K5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9" s="178">
        <f t="shared" si="1114"/>
        <v>0</v>
      </c>
      <c r="AC5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9" s="178">
        <f t="shared" si="1115"/>
        <v>0</v>
      </c>
      <c r="AG5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9" s="178">
        <f t="shared" si="1116"/>
        <v>0</v>
      </c>
      <c r="AK5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9" s="178">
        <f t="shared" si="1117"/>
        <v>0</v>
      </c>
      <c r="AO549" s="178">
        <f t="shared" si="1118"/>
        <v>0</v>
      </c>
    </row>
    <row r="550" spans="2:41" x14ac:dyDescent="0.25">
      <c r="B550" s="176" t="s">
        <v>1308</v>
      </c>
      <c r="C550" s="177" t="s">
        <v>1309</v>
      </c>
      <c r="D5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78">
        <f t="shared" si="1111"/>
        <v>0</v>
      </c>
      <c r="G550" s="178"/>
      <c r="H550" s="178">
        <f t="shared" si="1112"/>
        <v>0</v>
      </c>
      <c r="I550" s="178"/>
      <c r="J550" s="178">
        <f t="shared" si="1113"/>
        <v>0</v>
      </c>
      <c r="K5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0"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0" s="178">
        <f t="shared" si="1114"/>
        <v>0</v>
      </c>
      <c r="AC5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0" s="178">
        <f t="shared" si="1115"/>
        <v>0</v>
      </c>
      <c r="AG5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0" s="178">
        <f t="shared" si="1116"/>
        <v>0</v>
      </c>
      <c r="AK5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0"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0" s="178">
        <f t="shared" si="1117"/>
        <v>0</v>
      </c>
      <c r="AO550" s="178">
        <f t="shared" si="1118"/>
        <v>0</v>
      </c>
    </row>
    <row r="551" spans="2:41" x14ac:dyDescent="0.25">
      <c r="B551" s="176" t="s">
        <v>1310</v>
      </c>
      <c r="C551" s="177" t="s">
        <v>1311</v>
      </c>
      <c r="D5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78">
        <f t="shared" si="1111"/>
        <v>0</v>
      </c>
      <c r="G551" s="178"/>
      <c r="H551" s="178">
        <f t="shared" si="1112"/>
        <v>0</v>
      </c>
      <c r="I551" s="178"/>
      <c r="J551" s="178">
        <f t="shared" si="1113"/>
        <v>0</v>
      </c>
      <c r="K5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1" s="178">
        <f t="shared" si="1114"/>
        <v>0</v>
      </c>
      <c r="AC5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1" s="178">
        <f t="shared" si="1115"/>
        <v>0</v>
      </c>
      <c r="AG5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1" s="178">
        <f t="shared" si="1116"/>
        <v>0</v>
      </c>
      <c r="AK5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1" s="178">
        <f t="shared" si="1117"/>
        <v>0</v>
      </c>
      <c r="AO551" s="178">
        <f t="shared" si="1118"/>
        <v>0</v>
      </c>
    </row>
    <row r="552" spans="2:41" x14ac:dyDescent="0.25">
      <c r="B552" s="176" t="s">
        <v>1312</v>
      </c>
      <c r="C552" s="177" t="s">
        <v>1313</v>
      </c>
      <c r="D5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78">
        <f t="shared" si="1111"/>
        <v>0</v>
      </c>
      <c r="G552" s="178"/>
      <c r="H552" s="178">
        <f t="shared" si="1112"/>
        <v>0</v>
      </c>
      <c r="I552" s="178"/>
      <c r="J552" s="178">
        <f t="shared" si="1113"/>
        <v>0</v>
      </c>
      <c r="K5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2" s="178">
        <f t="shared" si="1114"/>
        <v>0</v>
      </c>
      <c r="AC5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2" s="178">
        <f t="shared" si="1115"/>
        <v>0</v>
      </c>
      <c r="AG5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2" s="178">
        <f t="shared" si="1116"/>
        <v>0</v>
      </c>
      <c r="AK5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2" s="178">
        <f t="shared" si="1117"/>
        <v>0</v>
      </c>
      <c r="AO552" s="178">
        <f t="shared" si="1118"/>
        <v>0</v>
      </c>
    </row>
    <row r="553" spans="2:41" x14ac:dyDescent="0.25">
      <c r="B553" s="176" t="s">
        <v>1314</v>
      </c>
      <c r="C553" s="177" t="s">
        <v>1315</v>
      </c>
      <c r="D5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78">
        <f t="shared" si="1111"/>
        <v>0</v>
      </c>
      <c r="G553" s="178"/>
      <c r="H553" s="178">
        <f t="shared" si="1112"/>
        <v>0</v>
      </c>
      <c r="I553" s="178"/>
      <c r="J553" s="178">
        <f t="shared" si="1113"/>
        <v>0</v>
      </c>
      <c r="K5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3" s="178">
        <f t="shared" si="1114"/>
        <v>0</v>
      </c>
      <c r="AC5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3" s="178">
        <f t="shared" si="1115"/>
        <v>0</v>
      </c>
      <c r="AG5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3" s="178">
        <f t="shared" si="1116"/>
        <v>0</v>
      </c>
      <c r="AK5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3" s="178">
        <f t="shared" si="1117"/>
        <v>0</v>
      </c>
      <c r="AO553" s="178">
        <f t="shared" si="1118"/>
        <v>0</v>
      </c>
    </row>
    <row r="554" spans="2:41" x14ac:dyDescent="0.25">
      <c r="B554" s="176" t="s">
        <v>1316</v>
      </c>
      <c r="C554" s="177" t="s">
        <v>1317</v>
      </c>
      <c r="D5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78">
        <f t="shared" si="1111"/>
        <v>0</v>
      </c>
      <c r="G554" s="178"/>
      <c r="H554" s="178">
        <f t="shared" si="1112"/>
        <v>0</v>
      </c>
      <c r="I554" s="178"/>
      <c r="J554" s="178">
        <f t="shared" si="1113"/>
        <v>0</v>
      </c>
      <c r="K5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4" s="178">
        <f t="shared" si="1114"/>
        <v>0</v>
      </c>
      <c r="AC5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4" s="178">
        <f t="shared" si="1115"/>
        <v>0</v>
      </c>
      <c r="AG5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4" s="178">
        <f t="shared" si="1116"/>
        <v>0</v>
      </c>
      <c r="AK5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4" s="178">
        <f t="shared" si="1117"/>
        <v>0</v>
      </c>
      <c r="AO554" s="178">
        <f t="shared" si="1118"/>
        <v>0</v>
      </c>
    </row>
    <row r="555" spans="2:41" x14ac:dyDescent="0.25">
      <c r="B555" s="176" t="s">
        <v>1318</v>
      </c>
      <c r="C555" s="177" t="s">
        <v>1319</v>
      </c>
      <c r="D5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78">
        <f t="shared" si="1111"/>
        <v>0</v>
      </c>
      <c r="G555" s="178"/>
      <c r="H555" s="178">
        <f t="shared" si="1112"/>
        <v>0</v>
      </c>
      <c r="I555" s="178"/>
      <c r="J555" s="178">
        <f t="shared" si="1113"/>
        <v>0</v>
      </c>
      <c r="K5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5" s="178">
        <f t="shared" si="1114"/>
        <v>0</v>
      </c>
      <c r="AC5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5" s="178">
        <f t="shared" si="1115"/>
        <v>0</v>
      </c>
      <c r="AG5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5" s="178">
        <f t="shared" si="1116"/>
        <v>0</v>
      </c>
      <c r="AK5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5" s="178">
        <f t="shared" si="1117"/>
        <v>0</v>
      </c>
      <c r="AO555" s="178">
        <f t="shared" si="1118"/>
        <v>0</v>
      </c>
    </row>
    <row r="556" spans="2:41" x14ac:dyDescent="0.25">
      <c r="B556" s="176" t="s">
        <v>1320</v>
      </c>
      <c r="C556" s="177" t="s">
        <v>1321</v>
      </c>
      <c r="D5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78">
        <f t="shared" si="1111"/>
        <v>0</v>
      </c>
      <c r="G556" s="178"/>
      <c r="H556" s="178">
        <f t="shared" si="1112"/>
        <v>0</v>
      </c>
      <c r="I556" s="178"/>
      <c r="J556" s="178">
        <f t="shared" si="1113"/>
        <v>0</v>
      </c>
      <c r="K5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6"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6" s="178">
        <f t="shared" si="1114"/>
        <v>0</v>
      </c>
      <c r="AC5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6" s="178">
        <f t="shared" si="1115"/>
        <v>0</v>
      </c>
      <c r="AG5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6" s="178">
        <f t="shared" si="1116"/>
        <v>0</v>
      </c>
      <c r="AK5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6"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6" s="178">
        <f t="shared" si="1117"/>
        <v>0</v>
      </c>
      <c r="AO556" s="178">
        <f t="shared" si="1118"/>
        <v>0</v>
      </c>
    </row>
    <row r="557" spans="2:41" x14ac:dyDescent="0.25">
      <c r="B557" s="176" t="s">
        <v>1322</v>
      </c>
      <c r="C557" s="177" t="s">
        <v>1323</v>
      </c>
      <c r="D5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78">
        <f t="shared" si="1111"/>
        <v>0</v>
      </c>
      <c r="G557" s="178"/>
      <c r="H557" s="178">
        <f t="shared" si="1112"/>
        <v>0</v>
      </c>
      <c r="I557" s="178"/>
      <c r="J557" s="178">
        <f t="shared" si="1113"/>
        <v>0</v>
      </c>
      <c r="K5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7"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7" s="178">
        <f t="shared" si="1114"/>
        <v>0</v>
      </c>
      <c r="AC5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7" s="178">
        <f t="shared" si="1115"/>
        <v>0</v>
      </c>
      <c r="AG5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7" s="178">
        <f t="shared" si="1116"/>
        <v>0</v>
      </c>
      <c r="AK5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7"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7" s="178">
        <f t="shared" si="1117"/>
        <v>0</v>
      </c>
      <c r="AO557" s="178">
        <f t="shared" si="1118"/>
        <v>0</v>
      </c>
    </row>
    <row r="558" spans="2:41" x14ac:dyDescent="0.25">
      <c r="B558" s="176" t="s">
        <v>1324</v>
      </c>
      <c r="C558" s="177" t="s">
        <v>1325</v>
      </c>
      <c r="D5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78">
        <f t="shared" si="1111"/>
        <v>0</v>
      </c>
      <c r="G558" s="178"/>
      <c r="H558" s="178">
        <f t="shared" si="1112"/>
        <v>0</v>
      </c>
      <c r="I558" s="178"/>
      <c r="J558" s="178">
        <f t="shared" si="1113"/>
        <v>0</v>
      </c>
      <c r="K5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8"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8" s="178">
        <f t="shared" si="1114"/>
        <v>0</v>
      </c>
      <c r="AC5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8" s="178">
        <f t="shared" si="1115"/>
        <v>0</v>
      </c>
      <c r="AG5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8" s="178">
        <f t="shared" si="1116"/>
        <v>0</v>
      </c>
      <c r="AK5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8"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8" s="178">
        <f t="shared" si="1117"/>
        <v>0</v>
      </c>
      <c r="AO558" s="178">
        <f t="shared" si="1118"/>
        <v>0</v>
      </c>
    </row>
    <row r="559" spans="2:41" x14ac:dyDescent="0.25">
      <c r="B559" s="176" t="s">
        <v>1326</v>
      </c>
      <c r="C559" s="177" t="s">
        <v>1327</v>
      </c>
      <c r="D5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78">
        <f t="shared" si="1111"/>
        <v>0</v>
      </c>
      <c r="G559" s="178"/>
      <c r="H559" s="178">
        <f t="shared" si="1112"/>
        <v>0</v>
      </c>
      <c r="I559" s="178"/>
      <c r="J559" s="178">
        <f t="shared" si="1113"/>
        <v>0</v>
      </c>
      <c r="K5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9"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9" s="178">
        <f t="shared" si="1114"/>
        <v>0</v>
      </c>
      <c r="AC5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9" s="178">
        <f t="shared" si="1115"/>
        <v>0</v>
      </c>
      <c r="AG5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9" s="178">
        <f t="shared" si="1116"/>
        <v>0</v>
      </c>
      <c r="AK5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9"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9" s="178">
        <f t="shared" si="1117"/>
        <v>0</v>
      </c>
      <c r="AO559" s="178">
        <f t="shared" si="1118"/>
        <v>0</v>
      </c>
    </row>
    <row r="560" spans="2:41" x14ac:dyDescent="0.25">
      <c r="B560" s="173" t="s">
        <v>1328</v>
      </c>
      <c r="C560" s="174" t="s">
        <v>1329</v>
      </c>
      <c r="D560" s="175">
        <f>SUM(D561:D565)</f>
        <v>0</v>
      </c>
      <c r="E560" s="175">
        <f>SUM(E561:E565)</f>
        <v>0</v>
      </c>
      <c r="F560" s="175">
        <f t="shared" ref="F560:F565" si="1119">D560+E560</f>
        <v>0</v>
      </c>
      <c r="G560" s="175">
        <f>SUM(G561:G565)</f>
        <v>0</v>
      </c>
      <c r="H560" s="175">
        <f t="shared" ref="H560:H565" si="1120">F560-G560</f>
        <v>0</v>
      </c>
      <c r="I560" s="175">
        <f>SUM(I561:I565)</f>
        <v>0</v>
      </c>
      <c r="J560" s="175">
        <f t="shared" ref="J560:J565" si="1121">F560-I560</f>
        <v>0</v>
      </c>
      <c r="K560" s="175">
        <f t="shared" ref="K560:AA560" ca="1" si="1122">SUM(K561:K565)</f>
        <v>0</v>
      </c>
      <c r="L560" s="175">
        <f t="shared" ca="1" si="1122"/>
        <v>0</v>
      </c>
      <c r="M560" s="175">
        <f t="shared" ca="1" si="1122"/>
        <v>0</v>
      </c>
      <c r="N560" s="175">
        <f t="shared" ca="1" si="1122"/>
        <v>0</v>
      </c>
      <c r="O560" s="175">
        <f t="shared" ca="1" si="1122"/>
        <v>0</v>
      </c>
      <c r="P560" s="175">
        <f t="shared" ref="P560:Q560" ca="1" si="1123">SUM(P561:P565)</f>
        <v>0</v>
      </c>
      <c r="Q560" s="175">
        <f t="shared" ca="1" si="1123"/>
        <v>0</v>
      </c>
      <c r="R560" s="175">
        <f t="shared" ca="1" si="1122"/>
        <v>0</v>
      </c>
      <c r="S560" s="175">
        <f t="shared" ca="1" si="1122"/>
        <v>0</v>
      </c>
      <c r="T560" s="175">
        <f t="shared" ca="1" si="1122"/>
        <v>0</v>
      </c>
      <c r="U560" s="175">
        <f t="shared" ca="1" si="1122"/>
        <v>0</v>
      </c>
      <c r="V560" s="175">
        <f t="shared" ref="V560" ca="1" si="1124">SUM(V561:V565)</f>
        <v>0</v>
      </c>
      <c r="W560" s="175">
        <f t="shared" ca="1" si="1122"/>
        <v>0</v>
      </c>
      <c r="X560" s="175">
        <f t="shared" ca="1" si="1122"/>
        <v>0</v>
      </c>
      <c r="Y560" s="175">
        <f t="shared" si="1122"/>
        <v>0</v>
      </c>
      <c r="Z560" s="175">
        <f t="shared" si="1122"/>
        <v>0</v>
      </c>
      <c r="AA560" s="175">
        <f t="shared" si="1122"/>
        <v>0</v>
      </c>
      <c r="AB560" s="175">
        <f t="shared" ref="AB560:AB565" si="1125">Y560+Z560+AA560</f>
        <v>0</v>
      </c>
      <c r="AC560" s="175">
        <f>SUM(AC561:AC565)</f>
        <v>0</v>
      </c>
      <c r="AD560" s="175">
        <f>SUM(AD561:AD565)</f>
        <v>0</v>
      </c>
      <c r="AE560" s="175">
        <f>SUM(AE561:AE565)</f>
        <v>0</v>
      </c>
      <c r="AF560" s="175">
        <f t="shared" ref="AF560:AF565" si="1126">AC560+AD560+AE560</f>
        <v>0</v>
      </c>
      <c r="AG560" s="175">
        <f>SUM(AG561:AG565)</f>
        <v>0</v>
      </c>
      <c r="AH560" s="175">
        <f>SUM(AH561:AH565)</f>
        <v>0</v>
      </c>
      <c r="AI560" s="175">
        <f>SUM(AI561:AI565)</f>
        <v>0</v>
      </c>
      <c r="AJ560" s="175">
        <f t="shared" ref="AJ560:AJ565" si="1127">AG560+AH560+AI560</f>
        <v>0</v>
      </c>
      <c r="AK560" s="175">
        <f>SUM(AK561:AK565)</f>
        <v>0</v>
      </c>
      <c r="AL560" s="175">
        <f>SUM(AL561:AL565)</f>
        <v>0</v>
      </c>
      <c r="AM560" s="175">
        <f>SUM(AM561:AM565)</f>
        <v>0</v>
      </c>
      <c r="AN560" s="175">
        <f t="shared" ref="AN560:AN565" si="1128">AK560+AL560+AM560</f>
        <v>0</v>
      </c>
      <c r="AO560" s="175">
        <f t="shared" ref="AO560:AO565" si="1129">AB560+AF560+AJ560+AN560</f>
        <v>0</v>
      </c>
    </row>
    <row r="561" spans="2:41" x14ac:dyDescent="0.25">
      <c r="B561" s="176" t="s">
        <v>1330</v>
      </c>
      <c r="C561" s="177" t="s">
        <v>1331</v>
      </c>
      <c r="D5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78">
        <f t="shared" si="1119"/>
        <v>0</v>
      </c>
      <c r="G561" s="178"/>
      <c r="H561" s="178">
        <f t="shared" si="1120"/>
        <v>0</v>
      </c>
      <c r="I561" s="178"/>
      <c r="J561" s="178">
        <f t="shared" si="1121"/>
        <v>0</v>
      </c>
      <c r="K5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1"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1" s="178">
        <f t="shared" si="1125"/>
        <v>0</v>
      </c>
      <c r="AC5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1" s="178">
        <f t="shared" si="1126"/>
        <v>0</v>
      </c>
      <c r="AG5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1" s="178">
        <f t="shared" si="1127"/>
        <v>0</v>
      </c>
      <c r="AK5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1"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1" s="178">
        <f t="shared" si="1128"/>
        <v>0</v>
      </c>
      <c r="AO561" s="178">
        <f t="shared" si="1129"/>
        <v>0</v>
      </c>
    </row>
    <row r="562" spans="2:41" x14ac:dyDescent="0.25">
      <c r="B562" s="176" t="s">
        <v>1332</v>
      </c>
      <c r="C562" s="177" t="s">
        <v>1333</v>
      </c>
      <c r="D5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78">
        <f t="shared" si="1119"/>
        <v>0</v>
      </c>
      <c r="G562" s="178"/>
      <c r="H562" s="178">
        <f t="shared" si="1120"/>
        <v>0</v>
      </c>
      <c r="I562" s="178"/>
      <c r="J562" s="178">
        <f t="shared" si="1121"/>
        <v>0</v>
      </c>
      <c r="K5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2"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2" s="178">
        <f t="shared" si="1125"/>
        <v>0</v>
      </c>
      <c r="AC5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2" s="178">
        <f t="shared" si="1126"/>
        <v>0</v>
      </c>
      <c r="AG5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2" s="178">
        <f t="shared" si="1127"/>
        <v>0</v>
      </c>
      <c r="AK5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2"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2" s="178">
        <f t="shared" si="1128"/>
        <v>0</v>
      </c>
      <c r="AO562" s="178">
        <f t="shared" si="1129"/>
        <v>0</v>
      </c>
    </row>
    <row r="563" spans="2:41" x14ac:dyDescent="0.25">
      <c r="B563" s="176" t="s">
        <v>1334</v>
      </c>
      <c r="C563" s="177" t="s">
        <v>1335</v>
      </c>
      <c r="D5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78">
        <f t="shared" si="1119"/>
        <v>0</v>
      </c>
      <c r="G563" s="178"/>
      <c r="H563" s="178">
        <f t="shared" si="1120"/>
        <v>0</v>
      </c>
      <c r="I563" s="178"/>
      <c r="J563" s="178">
        <f t="shared" si="1121"/>
        <v>0</v>
      </c>
      <c r="K5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3"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3" s="178">
        <f t="shared" si="1125"/>
        <v>0</v>
      </c>
      <c r="AC5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3" s="178">
        <f t="shared" si="1126"/>
        <v>0</v>
      </c>
      <c r="AG5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3" s="178">
        <f t="shared" si="1127"/>
        <v>0</v>
      </c>
      <c r="AK5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3"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3" s="178">
        <f t="shared" si="1128"/>
        <v>0</v>
      </c>
      <c r="AO563" s="178">
        <f t="shared" si="1129"/>
        <v>0</v>
      </c>
    </row>
    <row r="564" spans="2:41" x14ac:dyDescent="0.25">
      <c r="B564" s="176" t="s">
        <v>1336</v>
      </c>
      <c r="C564" s="177" t="s">
        <v>1337</v>
      </c>
      <c r="D5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78">
        <f t="shared" si="1119"/>
        <v>0</v>
      </c>
      <c r="G564" s="178"/>
      <c r="H564" s="178">
        <f t="shared" si="1120"/>
        <v>0</v>
      </c>
      <c r="I564" s="178"/>
      <c r="J564" s="178">
        <f t="shared" si="1121"/>
        <v>0</v>
      </c>
      <c r="K5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4"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4" s="178">
        <f t="shared" si="1125"/>
        <v>0</v>
      </c>
      <c r="AC5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4" s="178">
        <f t="shared" si="1126"/>
        <v>0</v>
      </c>
      <c r="AG5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4" s="178">
        <f t="shared" si="1127"/>
        <v>0</v>
      </c>
      <c r="AK5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4"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4" s="178">
        <f t="shared" si="1128"/>
        <v>0</v>
      </c>
      <c r="AO564" s="178">
        <f t="shared" si="1129"/>
        <v>0</v>
      </c>
    </row>
    <row r="565" spans="2:41" x14ac:dyDescent="0.25">
      <c r="B565" s="176" t="s">
        <v>1338</v>
      </c>
      <c r="C565" s="177" t="s">
        <v>1339</v>
      </c>
      <c r="D5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78">
        <f t="shared" si="1119"/>
        <v>0</v>
      </c>
      <c r="G565" s="178"/>
      <c r="H565" s="178">
        <f t="shared" si="1120"/>
        <v>0</v>
      </c>
      <c r="I565" s="178"/>
      <c r="J565" s="178">
        <f t="shared" si="1121"/>
        <v>0</v>
      </c>
      <c r="K5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5" s="178">
        <f ca="1">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5" s="178">
        <f t="shared" si="1125"/>
        <v>0</v>
      </c>
      <c r="AC5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5" s="178">
        <f t="shared" si="1126"/>
        <v>0</v>
      </c>
      <c r="AG5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5" s="178">
        <f t="shared" si="1127"/>
        <v>0</v>
      </c>
      <c r="AK5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5" s="178">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5" s="178">
        <f t="shared" si="1128"/>
        <v>0</v>
      </c>
      <c r="AO565" s="178">
        <f t="shared" si="1129"/>
        <v>0</v>
      </c>
    </row>
    <row r="566" spans="2:41" ht="26.25" x14ac:dyDescent="0.25">
      <c r="B566" s="179"/>
      <c r="C566" s="180" t="s">
        <v>247</v>
      </c>
      <c r="D566" s="181">
        <f>D12+D106+D222+D327+D397+D499+D526+D560</f>
        <v>71659071.859999999</v>
      </c>
      <c r="E566" s="181">
        <f>E12+E106+E222+E327+E397+E499+E526+E560</f>
        <v>7998430.4000000004</v>
      </c>
      <c r="F566" s="181">
        <f t="shared" si="975"/>
        <v>79657502.260000005</v>
      </c>
      <c r="G566" s="181">
        <f>G12+G106+G222+G327+G397+G499+G526+G560</f>
        <v>0</v>
      </c>
      <c r="H566" s="181">
        <f t="shared" si="977"/>
        <v>79657502.260000005</v>
      </c>
      <c r="I566" s="181">
        <f>I12+I106+I222+I327+I397+I499+I526+I560</f>
        <v>0</v>
      </c>
      <c r="J566" s="181">
        <f t="shared" si="978"/>
        <v>79657502.260000005</v>
      </c>
      <c r="K566" s="181">
        <f t="shared" ref="K566:AA566" ca="1" si="1130">K12+K106+K222+K327+K397+K499+K526+K560</f>
        <v>0</v>
      </c>
      <c r="L566" s="181">
        <f t="shared" ca="1" si="1130"/>
        <v>0</v>
      </c>
      <c r="M566" s="181">
        <f t="shared" ca="1" si="1130"/>
        <v>0</v>
      </c>
      <c r="N566" s="181">
        <f t="shared" ca="1" si="1130"/>
        <v>0</v>
      </c>
      <c r="O566" s="181">
        <f t="shared" ca="1" si="1130"/>
        <v>79980015.960000008</v>
      </c>
      <c r="P566" s="181">
        <f t="shared" ref="P566:Q566" ca="1" si="1131">P12+P106+P222+P327+P397+P499+P526+P560</f>
        <v>0</v>
      </c>
      <c r="Q566" s="181">
        <f t="shared" ca="1" si="1131"/>
        <v>0</v>
      </c>
      <c r="R566" s="181">
        <f t="shared" ca="1" si="1130"/>
        <v>0</v>
      </c>
      <c r="S566" s="181">
        <f t="shared" ca="1" si="1130"/>
        <v>0</v>
      </c>
      <c r="T566" s="181">
        <f t="shared" ca="1" si="1130"/>
        <v>0</v>
      </c>
      <c r="U566" s="181">
        <f t="shared" ca="1" si="1130"/>
        <v>0</v>
      </c>
      <c r="V566" s="181">
        <f t="shared" ref="V566" ca="1" si="1132">V12+V106+V222+V327+V397+V499+V526+V560</f>
        <v>0</v>
      </c>
      <c r="W566" s="181">
        <f t="shared" ca="1" si="1130"/>
        <v>0</v>
      </c>
      <c r="X566" s="181">
        <f t="shared" ca="1" si="1130"/>
        <v>0</v>
      </c>
      <c r="Y566" s="181">
        <f t="shared" si="1130"/>
        <v>79320448.960000008</v>
      </c>
      <c r="Z566" s="181">
        <f t="shared" si="1130"/>
        <v>331753.3</v>
      </c>
      <c r="AA566" s="181">
        <f t="shared" si="1130"/>
        <v>0</v>
      </c>
      <c r="AB566" s="181">
        <f t="shared" si="982"/>
        <v>79652202.260000005</v>
      </c>
      <c r="AC566" s="181">
        <f t="shared" ref="AC566:AE566" si="1133">AC12+AC106+AC222+AC327+AC397+AC499+AC526+AC560</f>
        <v>0</v>
      </c>
      <c r="AD566" s="181">
        <f t="shared" si="1133"/>
        <v>0</v>
      </c>
      <c r="AE566" s="181">
        <f t="shared" si="1133"/>
        <v>0</v>
      </c>
      <c r="AF566" s="181">
        <f t="shared" si="983"/>
        <v>0</v>
      </c>
      <c r="AG566" s="181">
        <f t="shared" ref="AG566:AI566" si="1134">AG12+AG106+AG222+AG327+AG397+AG499+AG526+AG560</f>
        <v>0</v>
      </c>
      <c r="AH566" s="181">
        <f t="shared" si="1134"/>
        <v>0</v>
      </c>
      <c r="AI566" s="181">
        <f t="shared" si="1134"/>
        <v>4100</v>
      </c>
      <c r="AJ566" s="181">
        <f t="shared" si="984"/>
        <v>4100</v>
      </c>
      <c r="AK566" s="181">
        <f t="shared" ref="AK566:AM566" si="1135">AK12+AK106+AK222+AK327+AK397+AK499+AK526+AK560</f>
        <v>0</v>
      </c>
      <c r="AL566" s="181">
        <f t="shared" si="1135"/>
        <v>1000</v>
      </c>
      <c r="AM566" s="181">
        <f t="shared" si="1135"/>
        <v>0</v>
      </c>
      <c r="AN566" s="181">
        <f t="shared" si="985"/>
        <v>1000</v>
      </c>
      <c r="AO566" s="181">
        <f t="shared" si="986"/>
        <v>79657302.260000005</v>
      </c>
    </row>
  </sheetData>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I222"/>
  <sheetViews>
    <sheetView showGridLines="0" topLeftCell="C4" zoomScale="95" zoomScaleNormal="95" workbookViewId="0">
      <selection activeCell="F166" sqref="F166"/>
    </sheetView>
  </sheetViews>
  <sheetFormatPr baseColWidth="10" defaultColWidth="11.5703125" defaultRowHeight="15" x14ac:dyDescent="0.25"/>
  <cols>
    <col min="1" max="1" width="1.85546875" style="85" customWidth="1"/>
    <col min="2" max="2" width="7.85546875" style="85" customWidth="1"/>
    <col min="3" max="3" width="50" style="85" bestFit="1" customWidth="1"/>
    <col min="4" max="4" width="23.5703125" style="85" customWidth="1"/>
    <col min="5" max="5" width="10.140625" style="85" customWidth="1"/>
    <col min="6" max="7" width="13.85546875" style="85" customWidth="1"/>
    <col min="8" max="8" width="12.85546875" style="76" customWidth="1"/>
    <col min="9" max="9" width="14.85546875" style="85" customWidth="1"/>
    <col min="10" max="10" width="48.42578125" style="85" customWidth="1"/>
    <col min="11" max="11" width="25.85546875" style="85" customWidth="1"/>
    <col min="12" max="12" width="13.85546875" style="85" customWidth="1"/>
    <col min="13" max="33" width="11.5703125" style="85"/>
    <col min="34" max="34" width="45.42578125" style="85" bestFit="1" customWidth="1"/>
    <col min="35" max="35" width="35.28515625" style="85" bestFit="1" customWidth="1"/>
    <col min="36" max="36" width="35.7109375" style="85" bestFit="1" customWidth="1"/>
    <col min="37" max="41" width="46" style="85" customWidth="1"/>
    <col min="42" max="45" width="46.5703125" style="85" bestFit="1" customWidth="1"/>
    <col min="46" max="49" width="46.7109375" style="85" bestFit="1" customWidth="1"/>
    <col min="50" max="53" width="46.140625" style="85" bestFit="1" customWidth="1"/>
    <col min="54" max="56" width="45.42578125" style="85" bestFit="1" customWidth="1"/>
    <col min="57" max="57" width="49.28515625" style="85" bestFit="1" customWidth="1"/>
    <col min="58" max="61" width="46" style="85" bestFit="1" customWidth="1"/>
    <col min="62" max="65" width="46.5703125" style="85" bestFit="1" customWidth="1"/>
    <col min="66" max="69" width="46.7109375" style="85" bestFit="1" customWidth="1"/>
    <col min="70" max="73" width="46.140625" style="85" bestFit="1" customWidth="1"/>
    <col min="74" max="77" width="12.7109375" style="85" bestFit="1" customWidth="1"/>
    <col min="78" max="78" width="11.5703125" style="85"/>
    <col min="79" max="79" width="12.7109375" style="85" bestFit="1" customWidth="1"/>
    <col min="80" max="80" width="11.5703125" style="85"/>
    <col min="81" max="83" width="12.7109375" style="85" bestFit="1" customWidth="1"/>
    <col min="84" max="16384" width="11.5703125" style="85"/>
  </cols>
  <sheetData>
    <row r="1" spans="1:555" ht="26.25" hidden="1" x14ac:dyDescent="0.25">
      <c r="A1" s="182" t="s">
        <v>252</v>
      </c>
      <c r="B1" s="185" t="s">
        <v>253</v>
      </c>
      <c r="C1" s="176" t="s">
        <v>254</v>
      </c>
      <c r="D1" s="176" t="s">
        <v>500</v>
      </c>
      <c r="E1" s="176" t="s">
        <v>502</v>
      </c>
      <c r="F1" s="176" t="s">
        <v>504</v>
      </c>
      <c r="G1" s="176" t="s">
        <v>506</v>
      </c>
      <c r="H1" s="176" t="s">
        <v>508</v>
      </c>
      <c r="I1" s="176" t="s">
        <v>510</v>
      </c>
      <c r="J1" s="176" t="s">
        <v>255</v>
      </c>
      <c r="K1" s="176" t="s">
        <v>513</v>
      </c>
      <c r="L1" s="176" t="s">
        <v>256</v>
      </c>
      <c r="M1" s="176" t="s">
        <v>515</v>
      </c>
      <c r="N1" s="176" t="s">
        <v>517</v>
      </c>
      <c r="O1" s="176" t="s">
        <v>519</v>
      </c>
      <c r="P1" s="176" t="s">
        <v>257</v>
      </c>
      <c r="Q1" s="176" t="s">
        <v>520</v>
      </c>
      <c r="R1" s="176" t="s">
        <v>523</v>
      </c>
      <c r="S1" s="176" t="s">
        <v>258</v>
      </c>
      <c r="T1" s="176" t="s">
        <v>525</v>
      </c>
      <c r="U1" s="176" t="s">
        <v>259</v>
      </c>
      <c r="V1" s="176" t="s">
        <v>526</v>
      </c>
      <c r="W1" s="176" t="s">
        <v>527</v>
      </c>
      <c r="X1" s="176" t="s">
        <v>531</v>
      </c>
      <c r="Y1" s="176" t="s">
        <v>275</v>
      </c>
      <c r="Z1" s="176" t="s">
        <v>532</v>
      </c>
      <c r="AA1" s="176" t="s">
        <v>534</v>
      </c>
      <c r="AB1" s="176" t="s">
        <v>536</v>
      </c>
      <c r="AC1" s="176" t="s">
        <v>276</v>
      </c>
      <c r="AD1" s="176" t="s">
        <v>538</v>
      </c>
      <c r="AE1" s="176" t="s">
        <v>540</v>
      </c>
      <c r="AF1" s="176" t="s">
        <v>542</v>
      </c>
      <c r="AG1" s="176" t="s">
        <v>544</v>
      </c>
      <c r="AH1" s="176" t="s">
        <v>251</v>
      </c>
      <c r="AI1" s="176" t="s">
        <v>546</v>
      </c>
      <c r="AJ1" s="185" t="s">
        <v>260</v>
      </c>
      <c r="AK1" s="176" t="s">
        <v>548</v>
      </c>
      <c r="AL1" s="176" t="s">
        <v>261</v>
      </c>
      <c r="AM1" s="176" t="s">
        <v>550</v>
      </c>
      <c r="AN1" s="176" t="s">
        <v>552</v>
      </c>
      <c r="AO1" s="176" t="s">
        <v>262</v>
      </c>
      <c r="AP1" s="176" t="s">
        <v>554</v>
      </c>
      <c r="AQ1" s="176" t="s">
        <v>556</v>
      </c>
      <c r="AR1" s="176" t="s">
        <v>263</v>
      </c>
      <c r="AS1" s="176" t="s">
        <v>557</v>
      </c>
      <c r="AT1" s="176" t="s">
        <v>559</v>
      </c>
      <c r="AU1" s="176" t="s">
        <v>560</v>
      </c>
      <c r="AV1" s="176" t="s">
        <v>561</v>
      </c>
      <c r="AW1" s="176" t="s">
        <v>563</v>
      </c>
      <c r="AX1" s="176" t="s">
        <v>565</v>
      </c>
      <c r="AY1" s="176" t="s">
        <v>566</v>
      </c>
      <c r="AZ1" s="176" t="s">
        <v>264</v>
      </c>
      <c r="BA1" s="176" t="s">
        <v>568</v>
      </c>
      <c r="BB1" s="176" t="s">
        <v>570</v>
      </c>
      <c r="BC1" s="176" t="s">
        <v>572</v>
      </c>
      <c r="BD1" s="176" t="s">
        <v>574</v>
      </c>
      <c r="BE1" s="176" t="s">
        <v>576</v>
      </c>
      <c r="BF1" s="176" t="s">
        <v>578</v>
      </c>
      <c r="BG1" s="176" t="s">
        <v>580</v>
      </c>
      <c r="BH1" s="176" t="s">
        <v>582</v>
      </c>
      <c r="BI1" s="176" t="s">
        <v>277</v>
      </c>
      <c r="BJ1" s="176" t="s">
        <v>584</v>
      </c>
      <c r="BK1" s="176" t="s">
        <v>586</v>
      </c>
      <c r="BL1" s="176" t="s">
        <v>588</v>
      </c>
      <c r="BM1" s="176" t="s">
        <v>590</v>
      </c>
      <c r="BN1" s="176" t="s">
        <v>592</v>
      </c>
      <c r="BO1" s="176" t="s">
        <v>594</v>
      </c>
      <c r="BP1" s="176" t="s">
        <v>596</v>
      </c>
      <c r="BQ1" s="176" t="s">
        <v>598</v>
      </c>
      <c r="BR1" s="176" t="s">
        <v>600</v>
      </c>
      <c r="BS1" s="176" t="s">
        <v>602</v>
      </c>
      <c r="BT1" s="185" t="s">
        <v>265</v>
      </c>
      <c r="BU1" s="176" t="s">
        <v>266</v>
      </c>
      <c r="BV1" s="176" t="s">
        <v>604</v>
      </c>
      <c r="BW1" s="176" t="s">
        <v>267</v>
      </c>
      <c r="BX1" s="176" t="s">
        <v>606</v>
      </c>
      <c r="BY1" s="176" t="s">
        <v>608</v>
      </c>
      <c r="BZ1" s="185" t="s">
        <v>268</v>
      </c>
      <c r="CA1" s="176" t="s">
        <v>269</v>
      </c>
      <c r="CB1" s="176" t="s">
        <v>610</v>
      </c>
      <c r="CC1" s="176" t="s">
        <v>270</v>
      </c>
      <c r="CD1" s="176" t="s">
        <v>612</v>
      </c>
      <c r="CE1" s="176" t="s">
        <v>614</v>
      </c>
      <c r="CF1" s="176" t="s">
        <v>616</v>
      </c>
      <c r="CG1" s="185" t="s">
        <v>271</v>
      </c>
      <c r="CH1" s="176" t="s">
        <v>622</v>
      </c>
      <c r="CI1" s="176" t="s">
        <v>624</v>
      </c>
      <c r="CJ1" s="176" t="s">
        <v>272</v>
      </c>
      <c r="CK1" s="176" t="s">
        <v>618</v>
      </c>
      <c r="CL1" s="176" t="s">
        <v>620</v>
      </c>
      <c r="CM1" s="176" t="s">
        <v>273</v>
      </c>
      <c r="CN1" s="176" t="s">
        <v>626</v>
      </c>
      <c r="CO1" s="176" t="s">
        <v>274</v>
      </c>
      <c r="CP1" s="176" t="s">
        <v>627</v>
      </c>
      <c r="CQ1" s="173" t="s">
        <v>278</v>
      </c>
      <c r="CR1" s="185" t="s">
        <v>279</v>
      </c>
      <c r="CS1" s="176" t="s">
        <v>628</v>
      </c>
      <c r="CT1" s="176" t="s">
        <v>629</v>
      </c>
      <c r="CU1" s="176" t="s">
        <v>631</v>
      </c>
      <c r="CV1" s="176" t="s">
        <v>280</v>
      </c>
      <c r="CW1" s="176" t="s">
        <v>633</v>
      </c>
      <c r="CX1" s="176" t="s">
        <v>635</v>
      </c>
      <c r="CY1" s="176" t="s">
        <v>637</v>
      </c>
      <c r="CZ1" s="176" t="s">
        <v>639</v>
      </c>
      <c r="DA1" s="176" t="s">
        <v>641</v>
      </c>
      <c r="DB1" s="176" t="s">
        <v>643</v>
      </c>
      <c r="DC1" s="185" t="s">
        <v>281</v>
      </c>
      <c r="DD1" s="176" t="s">
        <v>282</v>
      </c>
      <c r="DE1" s="176" t="s">
        <v>645</v>
      </c>
      <c r="DF1" s="176" t="s">
        <v>283</v>
      </c>
      <c r="DG1" s="176" t="s">
        <v>647</v>
      </c>
      <c r="DH1" s="176" t="s">
        <v>649</v>
      </c>
      <c r="DI1" s="176" t="s">
        <v>651</v>
      </c>
      <c r="DJ1" s="176" t="s">
        <v>653</v>
      </c>
      <c r="DK1" s="176" t="s">
        <v>655</v>
      </c>
      <c r="DL1" s="176" t="s">
        <v>657</v>
      </c>
      <c r="DM1" s="176" t="s">
        <v>659</v>
      </c>
      <c r="DN1" s="176" t="s">
        <v>284</v>
      </c>
      <c r="DO1" s="176" t="s">
        <v>661</v>
      </c>
      <c r="DP1" s="176" t="s">
        <v>663</v>
      </c>
      <c r="DQ1" s="176" t="s">
        <v>665</v>
      </c>
      <c r="DR1" s="185" t="s">
        <v>285</v>
      </c>
      <c r="DS1" s="176" t="s">
        <v>667</v>
      </c>
      <c r="DT1" s="176" t="s">
        <v>286</v>
      </c>
      <c r="DU1" s="176" t="s">
        <v>669</v>
      </c>
      <c r="DV1" s="176" t="s">
        <v>287</v>
      </c>
      <c r="DW1" s="176" t="s">
        <v>671</v>
      </c>
      <c r="DX1" s="176" t="s">
        <v>673</v>
      </c>
      <c r="DY1" s="176" t="s">
        <v>675</v>
      </c>
      <c r="DZ1" s="176" t="s">
        <v>677</v>
      </c>
      <c r="EA1" s="176" t="s">
        <v>679</v>
      </c>
      <c r="EB1" s="176" t="s">
        <v>681</v>
      </c>
      <c r="EC1" s="176" t="s">
        <v>683</v>
      </c>
      <c r="ED1" s="176" t="s">
        <v>685</v>
      </c>
      <c r="EE1" s="176" t="s">
        <v>687</v>
      </c>
      <c r="EF1" s="176" t="s">
        <v>689</v>
      </c>
      <c r="EG1" s="176" t="s">
        <v>691</v>
      </c>
      <c r="EH1" s="185" t="s">
        <v>288</v>
      </c>
      <c r="EI1" s="176" t="s">
        <v>693</v>
      </c>
      <c r="EJ1" s="176" t="s">
        <v>289</v>
      </c>
      <c r="EK1" s="176" t="s">
        <v>695</v>
      </c>
      <c r="EL1" s="176" t="s">
        <v>697</v>
      </c>
      <c r="EM1" s="176" t="s">
        <v>290</v>
      </c>
      <c r="EN1" s="176" t="s">
        <v>699</v>
      </c>
      <c r="EO1" s="176" t="s">
        <v>701</v>
      </c>
      <c r="EP1" s="176" t="s">
        <v>291</v>
      </c>
      <c r="EQ1" s="176" t="s">
        <v>703</v>
      </c>
      <c r="ER1" s="176" t="s">
        <v>705</v>
      </c>
      <c r="ES1" s="176" t="s">
        <v>707</v>
      </c>
      <c r="ET1" s="176" t="s">
        <v>292</v>
      </c>
      <c r="EU1" s="176" t="s">
        <v>709</v>
      </c>
      <c r="EV1" s="176" t="s">
        <v>711</v>
      </c>
      <c r="EW1" s="185" t="s">
        <v>293</v>
      </c>
      <c r="EX1" s="176" t="s">
        <v>294</v>
      </c>
      <c r="EY1" s="176" t="s">
        <v>713</v>
      </c>
      <c r="EZ1" s="176" t="s">
        <v>715</v>
      </c>
      <c r="FA1" s="176" t="s">
        <v>717</v>
      </c>
      <c r="FB1" s="176" t="s">
        <v>719</v>
      </c>
      <c r="FC1" s="176" t="s">
        <v>295</v>
      </c>
      <c r="FD1" s="176" t="s">
        <v>721</v>
      </c>
      <c r="FE1" s="176" t="s">
        <v>723</v>
      </c>
      <c r="FF1" s="176" t="s">
        <v>725</v>
      </c>
      <c r="FG1" s="176" t="s">
        <v>727</v>
      </c>
      <c r="FH1" s="176" t="s">
        <v>729</v>
      </c>
      <c r="FI1" s="176" t="s">
        <v>296</v>
      </c>
      <c r="FJ1" s="176" t="s">
        <v>732</v>
      </c>
      <c r="FK1" s="176" t="s">
        <v>297</v>
      </c>
      <c r="FL1" s="176" t="s">
        <v>735</v>
      </c>
      <c r="FM1" s="176" t="s">
        <v>736</v>
      </c>
      <c r="FN1" s="176" t="s">
        <v>738</v>
      </c>
      <c r="FO1" s="176" t="s">
        <v>298</v>
      </c>
      <c r="FP1" s="176" t="s">
        <v>741</v>
      </c>
      <c r="FQ1" s="176" t="s">
        <v>742</v>
      </c>
      <c r="FR1" s="176" t="s">
        <v>744</v>
      </c>
      <c r="FS1" s="176" t="s">
        <v>299</v>
      </c>
      <c r="FT1" s="176" t="s">
        <v>747</v>
      </c>
      <c r="FU1" s="176" t="s">
        <v>749</v>
      </c>
      <c r="FV1" s="176" t="s">
        <v>751</v>
      </c>
      <c r="FW1" s="185" t="s">
        <v>300</v>
      </c>
      <c r="FX1" s="185" t="s">
        <v>301</v>
      </c>
      <c r="FY1" s="176" t="s">
        <v>307</v>
      </c>
      <c r="FZ1" s="176" t="s">
        <v>753</v>
      </c>
      <c r="GA1" s="176" t="s">
        <v>755</v>
      </c>
      <c r="GB1" s="176" t="s">
        <v>757</v>
      </c>
      <c r="GC1" s="176" t="s">
        <v>759</v>
      </c>
      <c r="GD1" s="176" t="s">
        <v>761</v>
      </c>
      <c r="GE1" s="176" t="s">
        <v>763</v>
      </c>
      <c r="GF1" s="185" t="s">
        <v>302</v>
      </c>
      <c r="GG1" s="176" t="s">
        <v>308</v>
      </c>
      <c r="GH1" s="176" t="s">
        <v>765</v>
      </c>
      <c r="GI1" s="176" t="s">
        <v>767</v>
      </c>
      <c r="GJ1" s="176" t="s">
        <v>768</v>
      </c>
      <c r="GK1" s="176" t="s">
        <v>309</v>
      </c>
      <c r="GL1" s="176" t="s">
        <v>771</v>
      </c>
      <c r="GM1" s="176" t="s">
        <v>772</v>
      </c>
      <c r="GN1" s="185" t="s">
        <v>303</v>
      </c>
      <c r="GO1" s="176" t="s">
        <v>304</v>
      </c>
      <c r="GP1" s="176" t="s">
        <v>774</v>
      </c>
      <c r="GQ1" s="176" t="s">
        <v>776</v>
      </c>
      <c r="GR1" s="176" t="s">
        <v>778</v>
      </c>
      <c r="GS1" s="176" t="s">
        <v>780</v>
      </c>
      <c r="GT1" s="176" t="s">
        <v>782</v>
      </c>
      <c r="GU1" s="185" t="s">
        <v>305</v>
      </c>
      <c r="GV1" s="176" t="s">
        <v>306</v>
      </c>
      <c r="GW1" s="176" t="s">
        <v>784</v>
      </c>
      <c r="GX1" s="176" t="s">
        <v>786</v>
      </c>
      <c r="GY1" s="176" t="s">
        <v>788</v>
      </c>
      <c r="GZ1" s="176" t="s">
        <v>790</v>
      </c>
      <c r="HA1" s="176" t="s">
        <v>792</v>
      </c>
      <c r="HB1" s="176" t="s">
        <v>794</v>
      </c>
      <c r="HC1" s="173" t="s">
        <v>310</v>
      </c>
      <c r="HD1" s="185" t="s">
        <v>311</v>
      </c>
      <c r="HE1" s="176" t="s">
        <v>312</v>
      </c>
      <c r="HF1" s="176" t="s">
        <v>796</v>
      </c>
      <c r="HG1" s="176" t="s">
        <v>798</v>
      </c>
      <c r="HH1" s="176" t="s">
        <v>800</v>
      </c>
      <c r="HI1" s="176" t="s">
        <v>802</v>
      </c>
      <c r="HJ1" s="176" t="s">
        <v>313</v>
      </c>
      <c r="HK1" s="176" t="s">
        <v>805</v>
      </c>
      <c r="HL1" s="176" t="s">
        <v>330</v>
      </c>
      <c r="HM1" s="176" t="s">
        <v>843</v>
      </c>
      <c r="HN1" s="176" t="s">
        <v>845</v>
      </c>
      <c r="HO1" s="176" t="s">
        <v>847</v>
      </c>
      <c r="HP1" s="185" t="s">
        <v>314</v>
      </c>
      <c r="HQ1" s="176" t="s">
        <v>807</v>
      </c>
      <c r="HR1" s="176" t="s">
        <v>809</v>
      </c>
      <c r="HS1" s="176" t="s">
        <v>315</v>
      </c>
      <c r="HT1" s="176" t="s">
        <v>812</v>
      </c>
      <c r="HU1" s="176" t="s">
        <v>814</v>
      </c>
      <c r="HV1" s="176" t="s">
        <v>815</v>
      </c>
      <c r="HW1" s="176" t="s">
        <v>817</v>
      </c>
      <c r="HX1" s="185" t="s">
        <v>316</v>
      </c>
      <c r="HY1" s="176" t="s">
        <v>819</v>
      </c>
      <c r="HZ1" s="176" t="s">
        <v>821</v>
      </c>
      <c r="IA1" s="176" t="s">
        <v>823</v>
      </c>
      <c r="IB1" s="176" t="s">
        <v>317</v>
      </c>
      <c r="IC1" s="176" t="s">
        <v>825</v>
      </c>
      <c r="ID1" s="176" t="s">
        <v>827</v>
      </c>
      <c r="IE1" s="176" t="s">
        <v>318</v>
      </c>
      <c r="IF1" s="176" t="s">
        <v>829</v>
      </c>
      <c r="IG1" s="176" t="s">
        <v>831</v>
      </c>
      <c r="IH1" s="176" t="s">
        <v>319</v>
      </c>
      <c r="II1" s="176" t="s">
        <v>833</v>
      </c>
      <c r="IJ1" s="176" t="s">
        <v>835</v>
      </c>
      <c r="IK1" s="176" t="s">
        <v>837</v>
      </c>
      <c r="IL1" s="176" t="s">
        <v>839</v>
      </c>
      <c r="IM1" s="176" t="s">
        <v>320</v>
      </c>
      <c r="IN1" s="176" t="s">
        <v>841</v>
      </c>
      <c r="IO1" s="185" t="s">
        <v>321</v>
      </c>
      <c r="IP1" s="176" t="s">
        <v>849</v>
      </c>
      <c r="IQ1" s="176" t="s">
        <v>851</v>
      </c>
      <c r="IR1" s="176" t="s">
        <v>322</v>
      </c>
      <c r="IS1" s="176" t="s">
        <v>853</v>
      </c>
      <c r="IT1" s="176" t="s">
        <v>855</v>
      </c>
      <c r="IU1" s="176" t="s">
        <v>857</v>
      </c>
      <c r="IV1" s="185" t="s">
        <v>323</v>
      </c>
      <c r="IW1" s="176" t="s">
        <v>859</v>
      </c>
      <c r="IX1" s="176" t="s">
        <v>324</v>
      </c>
      <c r="IY1" s="176" t="s">
        <v>862</v>
      </c>
      <c r="IZ1" s="176" t="s">
        <v>864</v>
      </c>
      <c r="JA1" s="176" t="s">
        <v>866</v>
      </c>
      <c r="JB1" s="176" t="s">
        <v>868</v>
      </c>
      <c r="JC1" s="176" t="s">
        <v>870</v>
      </c>
      <c r="JD1" s="176" t="s">
        <v>872</v>
      </c>
      <c r="JE1" s="176" t="s">
        <v>325</v>
      </c>
      <c r="JF1" s="176" t="s">
        <v>875</v>
      </c>
      <c r="JG1" s="176" t="s">
        <v>877</v>
      </c>
      <c r="JH1" s="176" t="s">
        <v>879</v>
      </c>
      <c r="JI1" s="176" t="s">
        <v>881</v>
      </c>
      <c r="JJ1" s="176" t="s">
        <v>883</v>
      </c>
      <c r="JK1" s="176" t="s">
        <v>885</v>
      </c>
      <c r="JL1" s="176" t="s">
        <v>887</v>
      </c>
      <c r="JM1" s="176" t="s">
        <v>889</v>
      </c>
      <c r="JN1" s="176" t="s">
        <v>326</v>
      </c>
      <c r="JO1" s="176" t="s">
        <v>892</v>
      </c>
      <c r="JP1" s="176" t="s">
        <v>894</v>
      </c>
      <c r="JQ1" s="176" t="s">
        <v>896</v>
      </c>
      <c r="JR1" s="176" t="s">
        <v>898</v>
      </c>
      <c r="JS1" s="176" t="s">
        <v>899</v>
      </c>
      <c r="JT1" s="176" t="s">
        <v>901</v>
      </c>
      <c r="JU1" s="176" t="s">
        <v>903</v>
      </c>
      <c r="JV1" s="176" t="s">
        <v>905</v>
      </c>
      <c r="JW1" s="176" t="s">
        <v>907</v>
      </c>
      <c r="JX1" s="176" t="s">
        <v>909</v>
      </c>
      <c r="JY1" s="176" t="s">
        <v>911</v>
      </c>
      <c r="JZ1" s="176" t="s">
        <v>913</v>
      </c>
      <c r="KA1" s="176" t="s">
        <v>915</v>
      </c>
      <c r="KB1" s="176" t="s">
        <v>917</v>
      </c>
      <c r="KC1" s="176" t="s">
        <v>919</v>
      </c>
      <c r="KD1" s="176" t="s">
        <v>921</v>
      </c>
      <c r="KE1" s="176" t="s">
        <v>923</v>
      </c>
      <c r="KF1" s="176" t="s">
        <v>925</v>
      </c>
      <c r="KG1" s="176" t="s">
        <v>927</v>
      </c>
      <c r="KH1" s="176" t="s">
        <v>929</v>
      </c>
      <c r="KI1" s="176" t="s">
        <v>931</v>
      </c>
      <c r="KJ1" s="176" t="s">
        <v>933</v>
      </c>
      <c r="KK1" s="176" t="s">
        <v>935</v>
      </c>
      <c r="KL1" s="176" t="s">
        <v>937</v>
      </c>
      <c r="KM1" s="176" t="s">
        <v>939</v>
      </c>
      <c r="KN1" s="176" t="s">
        <v>941</v>
      </c>
      <c r="KO1" s="185" t="s">
        <v>327</v>
      </c>
      <c r="KP1" s="176" t="s">
        <v>943</v>
      </c>
      <c r="KQ1" s="176" t="s">
        <v>328</v>
      </c>
      <c r="KR1" s="176" t="s">
        <v>946</v>
      </c>
      <c r="KS1" s="176" t="s">
        <v>948</v>
      </c>
      <c r="KT1" s="176" t="s">
        <v>950</v>
      </c>
      <c r="KU1" s="176" t="s">
        <v>952</v>
      </c>
      <c r="KV1" s="176" t="s">
        <v>329</v>
      </c>
      <c r="KW1" s="176" t="s">
        <v>955</v>
      </c>
      <c r="KX1" s="176" t="s">
        <v>957</v>
      </c>
      <c r="KY1" s="176" t="s">
        <v>959</v>
      </c>
      <c r="KZ1" s="176" t="s">
        <v>961</v>
      </c>
      <c r="LA1" s="176" t="s">
        <v>963</v>
      </c>
      <c r="LB1" s="176" t="s">
        <v>965</v>
      </c>
      <c r="LC1" s="176" t="s">
        <v>967</v>
      </c>
      <c r="LD1" s="173" t="s">
        <v>331</v>
      </c>
      <c r="LE1" s="185" t="s">
        <v>332</v>
      </c>
      <c r="LF1" s="176" t="s">
        <v>333</v>
      </c>
      <c r="LG1" s="176" t="s">
        <v>347</v>
      </c>
      <c r="LH1" s="176" t="s">
        <v>969</v>
      </c>
      <c r="LI1" s="176" t="s">
        <v>971</v>
      </c>
      <c r="LJ1" s="176" t="s">
        <v>973</v>
      </c>
      <c r="LK1" s="176" t="s">
        <v>975</v>
      </c>
      <c r="LL1" s="176" t="s">
        <v>348</v>
      </c>
      <c r="LM1" s="176" t="s">
        <v>977</v>
      </c>
      <c r="LN1" s="176" t="s">
        <v>349</v>
      </c>
      <c r="LO1" s="176" t="s">
        <v>979</v>
      </c>
      <c r="LP1" s="176" t="s">
        <v>334</v>
      </c>
      <c r="LQ1" s="176" t="s">
        <v>981</v>
      </c>
      <c r="LR1" s="176" t="s">
        <v>350</v>
      </c>
      <c r="LS1" s="176" t="s">
        <v>983</v>
      </c>
      <c r="LT1" s="176" t="s">
        <v>985</v>
      </c>
      <c r="LU1" s="176" t="s">
        <v>351</v>
      </c>
      <c r="LV1" s="185" t="s">
        <v>335</v>
      </c>
      <c r="LW1" s="176" t="s">
        <v>336</v>
      </c>
      <c r="LX1" s="176" t="s">
        <v>987</v>
      </c>
      <c r="LY1" s="176" t="s">
        <v>989</v>
      </c>
      <c r="LZ1" s="176" t="s">
        <v>990</v>
      </c>
      <c r="MA1" s="176" t="s">
        <v>992</v>
      </c>
      <c r="MB1" s="176" t="s">
        <v>993</v>
      </c>
      <c r="MC1" s="176" t="s">
        <v>995</v>
      </c>
      <c r="MD1" s="176" t="s">
        <v>997</v>
      </c>
      <c r="ME1" s="176" t="s">
        <v>999</v>
      </c>
      <c r="MF1" s="176" t="s">
        <v>1001</v>
      </c>
      <c r="MG1" s="176" t="s">
        <v>337</v>
      </c>
      <c r="MH1" s="176" t="s">
        <v>1004</v>
      </c>
      <c r="MI1" s="176" t="s">
        <v>1005</v>
      </c>
      <c r="MJ1" s="176" t="s">
        <v>1007</v>
      </c>
      <c r="MK1" s="176" t="s">
        <v>338</v>
      </c>
      <c r="ML1" s="176" t="s">
        <v>1010</v>
      </c>
      <c r="MM1" s="176" t="s">
        <v>1011</v>
      </c>
      <c r="MN1" s="176" t="s">
        <v>1013</v>
      </c>
      <c r="MO1" s="176" t="s">
        <v>1015</v>
      </c>
      <c r="MP1" s="176" t="s">
        <v>339</v>
      </c>
      <c r="MQ1" s="176" t="s">
        <v>1018</v>
      </c>
      <c r="MR1" s="176" t="s">
        <v>1020</v>
      </c>
      <c r="MS1" s="176" t="s">
        <v>1022</v>
      </c>
      <c r="MT1" s="176" t="s">
        <v>1024</v>
      </c>
      <c r="MU1" s="176" t="s">
        <v>340</v>
      </c>
      <c r="MV1" s="176" t="s">
        <v>1027</v>
      </c>
      <c r="MW1" s="176" t="s">
        <v>1029</v>
      </c>
      <c r="MX1" s="176" t="s">
        <v>1031</v>
      </c>
      <c r="MY1" s="176" t="s">
        <v>1033</v>
      </c>
      <c r="MZ1" s="176" t="s">
        <v>1035</v>
      </c>
      <c r="NA1" s="176" t="s">
        <v>1037</v>
      </c>
      <c r="NB1" s="176" t="s">
        <v>1039</v>
      </c>
      <c r="NC1" s="176" t="s">
        <v>1041</v>
      </c>
      <c r="ND1" s="176" t="s">
        <v>1043</v>
      </c>
      <c r="NE1" s="176" t="s">
        <v>1045</v>
      </c>
      <c r="NF1" s="176" t="s">
        <v>1047</v>
      </c>
      <c r="NG1" s="176" t="s">
        <v>1048</v>
      </c>
      <c r="NH1" s="185" t="s">
        <v>341</v>
      </c>
      <c r="NI1" s="176" t="s">
        <v>342</v>
      </c>
      <c r="NJ1" s="176" t="s">
        <v>1050</v>
      </c>
      <c r="NK1" s="176" t="s">
        <v>1052</v>
      </c>
      <c r="NL1" s="176" t="s">
        <v>1054</v>
      </c>
      <c r="NM1" s="176" t="s">
        <v>1056</v>
      </c>
      <c r="NN1" s="185" t="s">
        <v>343</v>
      </c>
      <c r="NO1" s="176" t="s">
        <v>344</v>
      </c>
      <c r="NP1" s="176" t="s">
        <v>1057</v>
      </c>
      <c r="NQ1" s="176" t="s">
        <v>345</v>
      </c>
      <c r="NR1" s="176" t="s">
        <v>1059</v>
      </c>
      <c r="NS1" s="176" t="s">
        <v>1061</v>
      </c>
      <c r="NT1" s="176" t="s">
        <v>346</v>
      </c>
      <c r="NU1" s="176" t="s">
        <v>1063</v>
      </c>
      <c r="NV1" s="173" t="s">
        <v>352</v>
      </c>
      <c r="NW1" s="185" t="s">
        <v>353</v>
      </c>
      <c r="NX1" s="176" t="s">
        <v>354</v>
      </c>
      <c r="NY1" s="176" t="s">
        <v>1066</v>
      </c>
      <c r="NZ1" s="176" t="s">
        <v>1068</v>
      </c>
      <c r="OA1" s="176" t="s">
        <v>355</v>
      </c>
      <c r="OB1" s="176" t="s">
        <v>365</v>
      </c>
      <c r="OC1" s="176" t="s">
        <v>1070</v>
      </c>
      <c r="OD1" s="176" t="s">
        <v>1072</v>
      </c>
      <c r="OE1" s="176" t="s">
        <v>1074</v>
      </c>
      <c r="OF1" s="176" t="s">
        <v>1076</v>
      </c>
      <c r="OG1" s="176" t="s">
        <v>1078</v>
      </c>
      <c r="OH1" s="176" t="s">
        <v>1080</v>
      </c>
      <c r="OI1" s="176" t="s">
        <v>1082</v>
      </c>
      <c r="OJ1" s="176" t="s">
        <v>1084</v>
      </c>
      <c r="OK1" s="176" t="s">
        <v>1086</v>
      </c>
      <c r="OL1" s="176" t="s">
        <v>1088</v>
      </c>
      <c r="OM1" s="176" t="s">
        <v>1090</v>
      </c>
      <c r="ON1" s="176" t="s">
        <v>1092</v>
      </c>
      <c r="OO1" s="176" t="s">
        <v>1094</v>
      </c>
      <c r="OP1" s="176" t="s">
        <v>1096</v>
      </c>
      <c r="OQ1" s="176" t="s">
        <v>1098</v>
      </c>
      <c r="OR1" s="176" t="s">
        <v>1100</v>
      </c>
      <c r="OS1" s="176" t="s">
        <v>1102</v>
      </c>
      <c r="OT1" s="176" t="s">
        <v>1104</v>
      </c>
      <c r="OU1" s="176" t="s">
        <v>1106</v>
      </c>
      <c r="OV1" s="176" t="s">
        <v>1108</v>
      </c>
      <c r="OW1" s="176" t="s">
        <v>1110</v>
      </c>
      <c r="OX1" s="176" t="s">
        <v>1112</v>
      </c>
      <c r="OY1" s="176" t="s">
        <v>366</v>
      </c>
      <c r="OZ1" s="176" t="s">
        <v>1115</v>
      </c>
      <c r="PA1" s="176" t="s">
        <v>1117</v>
      </c>
      <c r="PB1" s="176" t="s">
        <v>1118</v>
      </c>
      <c r="PC1" s="176" t="s">
        <v>1120</v>
      </c>
      <c r="PD1" s="176" t="s">
        <v>1122</v>
      </c>
      <c r="PE1" s="176" t="s">
        <v>1124</v>
      </c>
      <c r="PF1" s="176" t="s">
        <v>1126</v>
      </c>
      <c r="PG1" s="176" t="s">
        <v>1128</v>
      </c>
      <c r="PH1" s="176" t="s">
        <v>1130</v>
      </c>
      <c r="PI1" s="176" t="s">
        <v>1132</v>
      </c>
      <c r="PJ1" s="176" t="s">
        <v>1134</v>
      </c>
      <c r="PK1" s="176" t="s">
        <v>1136</v>
      </c>
      <c r="PL1" s="176" t="s">
        <v>1138</v>
      </c>
      <c r="PM1" s="176" t="s">
        <v>1140</v>
      </c>
      <c r="PN1" s="176" t="s">
        <v>1142</v>
      </c>
      <c r="PO1" s="176" t="s">
        <v>1144</v>
      </c>
      <c r="PP1" s="176" t="s">
        <v>1146</v>
      </c>
      <c r="PQ1" s="176" t="s">
        <v>1148</v>
      </c>
      <c r="PR1" s="176" t="s">
        <v>1150</v>
      </c>
      <c r="PS1" s="176" t="s">
        <v>1152</v>
      </c>
      <c r="PT1" s="176" t="s">
        <v>1154</v>
      </c>
      <c r="PU1" s="176" t="s">
        <v>1156</v>
      </c>
      <c r="PV1" s="176" t="s">
        <v>1158</v>
      </c>
      <c r="PW1" s="176" t="s">
        <v>1160</v>
      </c>
      <c r="PX1" s="176" t="s">
        <v>1162</v>
      </c>
      <c r="PY1" s="176" t="s">
        <v>1164</v>
      </c>
      <c r="PZ1" s="176" t="s">
        <v>356</v>
      </c>
      <c r="QA1" s="176" t="s">
        <v>1166</v>
      </c>
      <c r="QB1" s="176" t="s">
        <v>1168</v>
      </c>
      <c r="QC1" s="176" t="s">
        <v>1170</v>
      </c>
      <c r="QD1" s="176" t="s">
        <v>1172</v>
      </c>
      <c r="QE1" s="176" t="s">
        <v>1174</v>
      </c>
      <c r="QF1" s="185" t="s">
        <v>357</v>
      </c>
      <c r="QG1" s="176" t="s">
        <v>358</v>
      </c>
      <c r="QH1" s="176" t="s">
        <v>1176</v>
      </c>
      <c r="QI1" s="176" t="s">
        <v>1178</v>
      </c>
      <c r="QJ1" s="176" t="s">
        <v>1180</v>
      </c>
      <c r="QK1" s="176" t="s">
        <v>1182</v>
      </c>
      <c r="QL1" s="176" t="s">
        <v>1184</v>
      </c>
      <c r="QM1" s="176" t="s">
        <v>1186</v>
      </c>
      <c r="QN1" s="185" t="s">
        <v>359</v>
      </c>
      <c r="QO1" s="176" t="s">
        <v>1188</v>
      </c>
      <c r="QP1" s="176" t="s">
        <v>360</v>
      </c>
      <c r="QQ1" s="176" t="s">
        <v>367</v>
      </c>
      <c r="QR1" s="176" t="s">
        <v>1190</v>
      </c>
      <c r="QS1" s="176" t="s">
        <v>1192</v>
      </c>
      <c r="QT1" s="176" t="s">
        <v>1194</v>
      </c>
      <c r="QU1" s="176" t="s">
        <v>1196</v>
      </c>
      <c r="QV1" s="176" t="s">
        <v>1198</v>
      </c>
      <c r="QW1" s="176" t="s">
        <v>1200</v>
      </c>
      <c r="QX1" s="176" t="s">
        <v>1202</v>
      </c>
      <c r="QY1" s="176" t="s">
        <v>1204</v>
      </c>
      <c r="QZ1" s="176" t="s">
        <v>1206</v>
      </c>
      <c r="RA1" s="176" t="s">
        <v>1208</v>
      </c>
      <c r="RB1" s="176" t="s">
        <v>1210</v>
      </c>
      <c r="RC1" s="176" t="s">
        <v>1212</v>
      </c>
      <c r="RD1" s="176" t="s">
        <v>1214</v>
      </c>
      <c r="RE1" s="176" t="s">
        <v>1216</v>
      </c>
      <c r="RF1" s="185" t="s">
        <v>361</v>
      </c>
      <c r="RG1" s="176" t="s">
        <v>362</v>
      </c>
      <c r="RH1" s="176" t="s">
        <v>1218</v>
      </c>
      <c r="RI1" s="176" t="s">
        <v>1220</v>
      </c>
      <c r="RJ1" s="185" t="s">
        <v>363</v>
      </c>
      <c r="RK1" s="176" t="s">
        <v>364</v>
      </c>
      <c r="RL1" s="176" t="s">
        <v>1222</v>
      </c>
      <c r="RM1" s="176" t="s">
        <v>1223</v>
      </c>
      <c r="RN1" s="176" t="s">
        <v>1224</v>
      </c>
      <c r="RO1" s="176" t="s">
        <v>1225</v>
      </c>
      <c r="RP1" s="176" t="s">
        <v>1227</v>
      </c>
      <c r="RQ1" s="176" t="s">
        <v>1228</v>
      </c>
      <c r="RR1" s="176" t="s">
        <v>1230</v>
      </c>
      <c r="RS1" s="176" t="s">
        <v>1231</v>
      </c>
      <c r="RT1" s="173" t="s">
        <v>368</v>
      </c>
      <c r="RU1" s="185" t="s">
        <v>369</v>
      </c>
      <c r="RV1" s="176" t="s">
        <v>370</v>
      </c>
      <c r="RW1" s="176" t="s">
        <v>1233</v>
      </c>
      <c r="RX1" s="176" t="s">
        <v>1235</v>
      </c>
      <c r="RY1" s="176" t="s">
        <v>371</v>
      </c>
      <c r="RZ1" s="176" t="s">
        <v>1237</v>
      </c>
      <c r="SA1" s="176" t="s">
        <v>1239</v>
      </c>
      <c r="SB1" s="176" t="s">
        <v>1241</v>
      </c>
      <c r="SC1" s="176" t="s">
        <v>1243</v>
      </c>
      <c r="SD1" s="185" t="s">
        <v>372</v>
      </c>
      <c r="SE1" s="176" t="s">
        <v>373</v>
      </c>
      <c r="SF1" s="176" t="s">
        <v>1245</v>
      </c>
      <c r="SG1" s="176" t="s">
        <v>1247</v>
      </c>
      <c r="SH1" s="176" t="s">
        <v>1249</v>
      </c>
      <c r="SI1" s="176" t="s">
        <v>1251</v>
      </c>
      <c r="SJ1" s="176" t="s">
        <v>1253</v>
      </c>
      <c r="SK1" s="176" t="s">
        <v>1255</v>
      </c>
      <c r="SL1" s="176" t="s">
        <v>1257</v>
      </c>
      <c r="SM1" s="176" t="s">
        <v>1259</v>
      </c>
      <c r="SN1" s="176" t="s">
        <v>1261</v>
      </c>
      <c r="SO1" s="176" t="s">
        <v>1263</v>
      </c>
      <c r="SP1" s="176" t="s">
        <v>1265</v>
      </c>
      <c r="SQ1" s="176" t="s">
        <v>1267</v>
      </c>
      <c r="SR1" s="176" t="s">
        <v>1269</v>
      </c>
      <c r="SS1" s="176" t="s">
        <v>1271</v>
      </c>
      <c r="ST1" s="176" t="s">
        <v>1273</v>
      </c>
      <c r="SU1" s="173" t="s">
        <v>374</v>
      </c>
      <c r="SV1" s="185" t="s">
        <v>375</v>
      </c>
      <c r="SW1" s="176" t="s">
        <v>376</v>
      </c>
      <c r="SX1" s="176" t="s">
        <v>1275</v>
      </c>
      <c r="SY1" s="176" t="s">
        <v>1277</v>
      </c>
      <c r="SZ1" s="176" t="s">
        <v>1279</v>
      </c>
      <c r="TA1" s="176" t="s">
        <v>1281</v>
      </c>
      <c r="TB1" s="176" t="s">
        <v>1283</v>
      </c>
      <c r="TC1" s="176" t="s">
        <v>377</v>
      </c>
      <c r="TD1" s="176" t="s">
        <v>1285</v>
      </c>
      <c r="TE1" s="176" t="s">
        <v>1287</v>
      </c>
      <c r="TF1" s="176" t="s">
        <v>1289</v>
      </c>
      <c r="TG1" s="176" t="s">
        <v>1291</v>
      </c>
      <c r="TH1" s="176" t="s">
        <v>1293</v>
      </c>
      <c r="TI1" s="176" t="s">
        <v>1295</v>
      </c>
      <c r="TJ1" s="185" t="s">
        <v>378</v>
      </c>
      <c r="TK1" s="176" t="s">
        <v>379</v>
      </c>
      <c r="TL1" s="176" t="s">
        <v>380</v>
      </c>
      <c r="TM1" s="176" t="s">
        <v>1297</v>
      </c>
      <c r="TN1" s="176" t="s">
        <v>1299</v>
      </c>
      <c r="TO1" s="176" t="s">
        <v>1300</v>
      </c>
      <c r="TP1" s="176" t="s">
        <v>1302</v>
      </c>
      <c r="TQ1" s="176" t="s">
        <v>1304</v>
      </c>
      <c r="TR1" s="176" t="s">
        <v>1306</v>
      </c>
      <c r="TS1" s="176" t="s">
        <v>1308</v>
      </c>
      <c r="TT1" s="176" t="s">
        <v>1310</v>
      </c>
      <c r="TU1" s="176" t="s">
        <v>1312</v>
      </c>
      <c r="TV1" s="176" t="s">
        <v>1314</v>
      </c>
      <c r="TW1" s="176" t="s">
        <v>1316</v>
      </c>
      <c r="TX1" s="176" t="s">
        <v>1318</v>
      </c>
      <c r="TY1" s="176" t="s">
        <v>1320</v>
      </c>
      <c r="TZ1" s="176" t="s">
        <v>1322</v>
      </c>
      <c r="UA1" s="176" t="s">
        <v>1324</v>
      </c>
      <c r="UB1" s="176" t="s">
        <v>1326</v>
      </c>
      <c r="UC1" s="173" t="s">
        <v>1328</v>
      </c>
      <c r="UD1" s="176" t="s">
        <v>1330</v>
      </c>
      <c r="UE1" s="176" t="s">
        <v>1332</v>
      </c>
      <c r="UF1" s="176" t="s">
        <v>1334</v>
      </c>
      <c r="UG1" s="176" t="s">
        <v>1336</v>
      </c>
      <c r="UH1" s="176" t="s">
        <v>1338</v>
      </c>
      <c r="UI1" s="179"/>
    </row>
    <row r="2" spans="1:555" s="118" customFormat="1" hidden="1" x14ac:dyDescent="0.25">
      <c r="A2" s="121" t="s">
        <v>1371</v>
      </c>
      <c r="B2" s="121" t="s">
        <v>1373</v>
      </c>
      <c r="C2" s="121" t="s">
        <v>474</v>
      </c>
      <c r="D2" s="121" t="s">
        <v>1372</v>
      </c>
      <c r="E2" s="121" t="s">
        <v>1374</v>
      </c>
      <c r="F2" s="121" t="s">
        <v>475</v>
      </c>
      <c r="G2" s="121" t="s">
        <v>1375</v>
      </c>
      <c r="H2" s="121" t="s">
        <v>1376</v>
      </c>
      <c r="I2" s="121" t="s">
        <v>1377</v>
      </c>
      <c r="J2" s="121" t="s">
        <v>1378</v>
      </c>
      <c r="K2" s="121" t="s">
        <v>1379</v>
      </c>
      <c r="L2" s="121" t="s">
        <v>1380</v>
      </c>
      <c r="M2" s="121" t="s">
        <v>1381</v>
      </c>
      <c r="N2" s="121" t="s">
        <v>1382</v>
      </c>
      <c r="S2" s="118" t="s">
        <v>130</v>
      </c>
      <c r="T2" s="118" t="s">
        <v>1473</v>
      </c>
      <c r="U2" s="118" t="s">
        <v>395</v>
      </c>
      <c r="V2" s="118" t="s">
        <v>413</v>
      </c>
      <c r="W2" s="118" t="s">
        <v>396</v>
      </c>
      <c r="X2" s="118" t="s">
        <v>397</v>
      </c>
      <c r="Y2" s="118" t="s">
        <v>398</v>
      </c>
      <c r="Z2" s="118" t="s">
        <v>399</v>
      </c>
      <c r="AA2" s="118" t="s">
        <v>400</v>
      </c>
      <c r="AB2" s="118" t="s">
        <v>401</v>
      </c>
      <c r="AC2" s="118" t="s">
        <v>402</v>
      </c>
      <c r="AD2" s="118" t="s">
        <v>403</v>
      </c>
      <c r="AE2" s="118" t="s">
        <v>404</v>
      </c>
      <c r="AF2" s="118" t="s">
        <v>405</v>
      </c>
      <c r="AH2" s="214" t="s">
        <v>423</v>
      </c>
      <c r="AI2" s="214" t="s">
        <v>424</v>
      </c>
      <c r="AJ2" s="214" t="s">
        <v>425</v>
      </c>
      <c r="AK2" s="214" t="s">
        <v>426</v>
      </c>
      <c r="AL2" s="214" t="s">
        <v>427</v>
      </c>
      <c r="AM2" s="214" t="s">
        <v>430</v>
      </c>
      <c r="AN2" s="214" t="s">
        <v>428</v>
      </c>
      <c r="AO2" s="214" t="s">
        <v>429</v>
      </c>
      <c r="AP2" s="214" t="s">
        <v>431</v>
      </c>
      <c r="AQ2" s="214" t="s">
        <v>432</v>
      </c>
      <c r="AR2" s="214" t="s">
        <v>433</v>
      </c>
      <c r="AS2" s="214" t="s">
        <v>434</v>
      </c>
      <c r="AT2" s="214" t="s">
        <v>435</v>
      </c>
      <c r="AU2" s="214" t="s">
        <v>436</v>
      </c>
      <c r="AV2" s="214" t="s">
        <v>437</v>
      </c>
      <c r="AW2" s="214" t="s">
        <v>438</v>
      </c>
      <c r="AX2" s="214" t="s">
        <v>439</v>
      </c>
      <c r="AY2" s="214" t="s">
        <v>440</v>
      </c>
      <c r="AZ2" s="214" t="s">
        <v>441</v>
      </c>
      <c r="BA2" s="214" t="s">
        <v>442</v>
      </c>
      <c r="BB2" s="214" t="s">
        <v>443</v>
      </c>
      <c r="BC2" s="214" t="s">
        <v>444</v>
      </c>
      <c r="BD2" s="214" t="s">
        <v>445</v>
      </c>
      <c r="BE2" s="214" t="s">
        <v>446</v>
      </c>
      <c r="BF2" s="214" t="s">
        <v>447</v>
      </c>
      <c r="BG2" s="214" t="s">
        <v>448</v>
      </c>
      <c r="BH2" s="214" t="s">
        <v>449</v>
      </c>
      <c r="BI2" s="214" t="s">
        <v>450</v>
      </c>
      <c r="BJ2" s="214" t="s">
        <v>451</v>
      </c>
      <c r="BK2" s="214" t="s">
        <v>452</v>
      </c>
      <c r="BL2" s="214" t="s">
        <v>453</v>
      </c>
      <c r="BM2" s="214" t="s">
        <v>454</v>
      </c>
      <c r="BN2" s="214" t="s">
        <v>455</v>
      </c>
      <c r="BO2" s="214" t="s">
        <v>456</v>
      </c>
      <c r="BP2" s="214" t="s">
        <v>457</v>
      </c>
      <c r="BQ2" s="214" t="s">
        <v>458</v>
      </c>
      <c r="BR2" s="214" t="s">
        <v>459</v>
      </c>
      <c r="BS2" s="214" t="s">
        <v>460</v>
      </c>
      <c r="BT2" s="214" t="s">
        <v>461</v>
      </c>
      <c r="BU2" s="214" t="s">
        <v>462</v>
      </c>
    </row>
    <row r="3" spans="1:555" s="118" customFormat="1" hidden="1" x14ac:dyDescent="0.25">
      <c r="A3" s="148"/>
      <c r="B3" s="148"/>
      <c r="C3" s="148"/>
      <c r="D3" s="148"/>
      <c r="E3" s="148"/>
      <c r="F3" s="148"/>
      <c r="G3" s="150"/>
      <c r="H3" s="150"/>
      <c r="I3" s="150"/>
      <c r="J3" s="150"/>
      <c r="K3" s="150"/>
      <c r="AH3" s="215">
        <v>2500</v>
      </c>
      <c r="AI3" s="215">
        <v>1900</v>
      </c>
      <c r="AJ3" s="215">
        <v>1650</v>
      </c>
      <c r="AK3" s="215">
        <v>1580</v>
      </c>
      <c r="AL3" s="215">
        <v>2250</v>
      </c>
      <c r="AM3" s="215">
        <v>1650</v>
      </c>
      <c r="AN3" s="215">
        <v>1400</v>
      </c>
      <c r="AO3" s="216">
        <v>1340</v>
      </c>
      <c r="AP3" s="216">
        <v>2000</v>
      </c>
      <c r="AQ3" s="216">
        <v>1400</v>
      </c>
      <c r="AR3" s="216">
        <v>1150</v>
      </c>
      <c r="AS3" s="216">
        <v>1100</v>
      </c>
      <c r="AT3" s="216">
        <v>1750</v>
      </c>
      <c r="AU3" s="216">
        <v>1150</v>
      </c>
      <c r="AV3" s="216">
        <v>900</v>
      </c>
      <c r="AW3" s="216">
        <v>860</v>
      </c>
      <c r="AX3" s="216">
        <v>1200</v>
      </c>
      <c r="AY3" s="118">
        <v>900</v>
      </c>
      <c r="AZ3" s="118">
        <v>650</v>
      </c>
      <c r="BA3" s="118">
        <v>620</v>
      </c>
      <c r="BB3" s="215">
        <v>5355</v>
      </c>
      <c r="BC3" s="215">
        <v>4935</v>
      </c>
      <c r="BD3" s="215">
        <v>6300</v>
      </c>
      <c r="BE3" s="215">
        <v>5880</v>
      </c>
      <c r="BF3" s="215">
        <v>4725</v>
      </c>
      <c r="BG3" s="215">
        <v>4305</v>
      </c>
      <c r="BH3" s="215">
        <v>5670</v>
      </c>
      <c r="BI3" s="216">
        <v>5250</v>
      </c>
      <c r="BJ3" s="216">
        <v>4095</v>
      </c>
      <c r="BK3" s="216">
        <v>3780</v>
      </c>
      <c r="BL3" s="216">
        <v>5040</v>
      </c>
      <c r="BM3" s="216">
        <v>4620</v>
      </c>
      <c r="BN3" s="216">
        <v>3465</v>
      </c>
      <c r="BO3" s="216">
        <v>3150</v>
      </c>
      <c r="BP3" s="216">
        <v>4410</v>
      </c>
      <c r="BQ3" s="216">
        <v>4095</v>
      </c>
      <c r="BR3" s="216">
        <v>3045</v>
      </c>
      <c r="BS3" s="118">
        <v>2835</v>
      </c>
      <c r="BT3" s="118">
        <v>3885</v>
      </c>
      <c r="BU3" s="118">
        <v>3570</v>
      </c>
    </row>
    <row r="5" spans="1:555" ht="60" customHeight="1" x14ac:dyDescent="0.25">
      <c r="C5" s="190" t="s">
        <v>250</v>
      </c>
      <c r="D5" s="164">
        <f>SUMIF(C:C,$C$10,D:D)</f>
        <v>374476.04</v>
      </c>
    </row>
    <row r="6" spans="1:555" x14ac:dyDescent="0.25">
      <c r="C6" s="70"/>
      <c r="D6" s="70"/>
      <c r="E6" s="70"/>
      <c r="F6" s="70"/>
      <c r="G6" s="70"/>
      <c r="H6" s="78"/>
      <c r="I6" s="70"/>
      <c r="J6" s="70"/>
    </row>
    <row r="7" spans="1:555" x14ac:dyDescent="0.25">
      <c r="C7" s="70" t="s">
        <v>41</v>
      </c>
      <c r="D7" s="70"/>
      <c r="E7" s="70"/>
      <c r="F7" s="70"/>
      <c r="G7" s="70"/>
      <c r="H7" s="78"/>
      <c r="I7" s="70"/>
      <c r="J7" s="70"/>
    </row>
    <row r="8" spans="1:555" x14ac:dyDescent="0.25">
      <c r="C8" s="70" t="s">
        <v>42</v>
      </c>
      <c r="D8" s="70"/>
      <c r="E8" s="70"/>
      <c r="F8" s="70"/>
      <c r="G8" s="70"/>
      <c r="H8" s="78"/>
      <c r="I8" s="70"/>
      <c r="J8" s="70"/>
    </row>
    <row r="9" spans="1:555" ht="15.75" thickBot="1" x14ac:dyDescent="0.3">
      <c r="B9" s="93"/>
      <c r="C9" s="172"/>
      <c r="D9" s="172"/>
      <c r="E9" s="172"/>
      <c r="F9" s="172"/>
      <c r="G9" s="172"/>
      <c r="H9" s="78"/>
      <c r="I9" s="172"/>
      <c r="J9" s="172"/>
      <c r="K9" s="108"/>
    </row>
    <row r="10" spans="1:555" ht="15.75" thickBot="1" x14ac:dyDescent="0.3">
      <c r="B10" s="93"/>
      <c r="C10" s="29" t="s">
        <v>43</v>
      </c>
      <c r="D10" s="30">
        <f>SUM(G17:G23)</f>
        <v>59999.64</v>
      </c>
      <c r="E10" s="93"/>
      <c r="F10" s="93"/>
      <c r="G10" s="93"/>
      <c r="H10" s="75"/>
      <c r="I10" s="75"/>
      <c r="J10" s="75"/>
      <c r="K10" s="108"/>
    </row>
    <row r="11" spans="1:555" x14ac:dyDescent="0.25">
      <c r="B11" s="93"/>
      <c r="C11" s="70"/>
      <c r="D11" s="31"/>
      <c r="E11" s="93"/>
      <c r="F11" s="93"/>
      <c r="G11" s="93"/>
      <c r="H11" s="75"/>
      <c r="I11" s="75"/>
      <c r="J11" s="75"/>
      <c r="K11" s="108"/>
    </row>
    <row r="12" spans="1:555" x14ac:dyDescent="0.25">
      <c r="B12" s="93"/>
      <c r="C12" s="70"/>
      <c r="D12" s="31"/>
      <c r="E12" s="93"/>
      <c r="F12" s="93"/>
      <c r="G12" s="93"/>
      <c r="H12" s="75"/>
      <c r="I12" s="75"/>
      <c r="J12" s="75"/>
      <c r="K12" s="108"/>
      <c r="N12" s="148"/>
    </row>
    <row r="13" spans="1:555" ht="16.5" thickBot="1" x14ac:dyDescent="0.3">
      <c r="B13" s="93"/>
      <c r="C13" s="200" t="s">
        <v>393</v>
      </c>
      <c r="D13" s="394" t="s">
        <v>1516</v>
      </c>
      <c r="E13" s="93"/>
      <c r="F13" s="93"/>
      <c r="G13" s="93"/>
      <c r="H13" s="75"/>
      <c r="I13" s="75"/>
      <c r="J13" s="75"/>
      <c r="K13" s="108"/>
      <c r="N13" s="148"/>
    </row>
    <row r="14" spans="1:555" ht="19.5" thickBot="1" x14ac:dyDescent="0.3">
      <c r="B14" s="93"/>
      <c r="C14" s="210"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 xml:space="preserve">1. Planificación de personal responsable por cada curso y modalidad. 2.Promoción de los cursos. 3. Contratación de la Empresa para tiraje de manuales. 4. Inscripción desa- rrollo del curso de vida universitaria. 5. Elaboración y entrega de Constancias a estudiantes 6. Informe Estadístico. </v>
      </c>
      <c r="D14" s="31"/>
      <c r="E14" s="93"/>
      <c r="F14" s="93"/>
      <c r="G14" s="93"/>
      <c r="H14" s="75"/>
      <c r="I14" s="75"/>
      <c r="J14" s="75"/>
      <c r="K14" s="108"/>
      <c r="N14" s="148"/>
    </row>
    <row r="15" spans="1:555" ht="19.5" thickBot="1" x14ac:dyDescent="0.3">
      <c r="B15" s="93"/>
      <c r="C15" s="210"/>
      <c r="D15" s="31"/>
      <c r="E15" s="93"/>
      <c r="F15" s="93"/>
      <c r="G15" s="93"/>
      <c r="H15" s="75"/>
      <c r="I15" s="75"/>
      <c r="J15" s="75"/>
      <c r="K15" s="108"/>
      <c r="N15" s="148"/>
    </row>
    <row r="16" spans="1:555" ht="30.75" thickBot="1" x14ac:dyDescent="0.3">
      <c r="B16" s="93"/>
      <c r="C16" s="558" t="s">
        <v>44</v>
      </c>
      <c r="D16" s="134" t="s">
        <v>45</v>
      </c>
      <c r="E16" s="514" t="s">
        <v>53</v>
      </c>
      <c r="F16" s="514" t="s">
        <v>55</v>
      </c>
      <c r="G16" s="559" t="s">
        <v>27</v>
      </c>
      <c r="H16" s="561" t="s">
        <v>132</v>
      </c>
      <c r="I16" s="514" t="s">
        <v>46</v>
      </c>
      <c r="J16" s="514" t="s">
        <v>133</v>
      </c>
      <c r="K16" s="124" t="s">
        <v>411</v>
      </c>
      <c r="L16" s="124" t="s">
        <v>412</v>
      </c>
      <c r="N16" s="148"/>
    </row>
    <row r="17" spans="2:14" x14ac:dyDescent="0.25">
      <c r="B17" s="93"/>
      <c r="C17" s="477" t="s">
        <v>47</v>
      </c>
      <c r="D17" s="605">
        <v>51</v>
      </c>
      <c r="E17" s="473">
        <v>3</v>
      </c>
      <c r="F17" s="560">
        <v>9999</v>
      </c>
      <c r="G17" s="479">
        <f t="shared" ref="G17:G23" si="0">E17*F17</f>
        <v>29997</v>
      </c>
      <c r="H17" s="160" t="s">
        <v>130</v>
      </c>
      <c r="I17" s="557" t="s">
        <v>703</v>
      </c>
      <c r="J17" s="481" t="str">
        <f>VLOOKUP(I17,[1]Presupuesto!$B$11:$C$587,2,0)</f>
        <v>SERVICIOS DE CAPACITACION.</v>
      </c>
      <c r="K17" s="503" t="s">
        <v>1374</v>
      </c>
      <c r="L17" s="112" t="s">
        <v>395</v>
      </c>
      <c r="N17" s="148"/>
    </row>
    <row r="18" spans="2:14" x14ac:dyDescent="0.25">
      <c r="B18" s="93"/>
      <c r="C18" s="477" t="s">
        <v>48</v>
      </c>
      <c r="D18" s="605"/>
      <c r="E18" s="478">
        <f>D17</f>
        <v>51</v>
      </c>
      <c r="F18" s="479">
        <v>117.64</v>
      </c>
      <c r="G18" s="479">
        <f t="shared" si="0"/>
        <v>5999.64</v>
      </c>
      <c r="H18" s="160" t="s">
        <v>130</v>
      </c>
      <c r="I18" s="557" t="s">
        <v>721</v>
      </c>
      <c r="J18" s="481" t="str">
        <f>VLOOKUP(I18,[1]Presupuesto!$B$11:$C$587,2,0)</f>
        <v>SERVICIOS DE IMPRENTA PUBLIC.Y REPRODUCCION</v>
      </c>
      <c r="K18" s="96" t="str">
        <f>$K$17</f>
        <v>Estudiantes y Graduados</v>
      </c>
      <c r="L18" s="96" t="s">
        <v>395</v>
      </c>
      <c r="N18" s="148"/>
    </row>
    <row r="19" spans="2:14" x14ac:dyDescent="0.25">
      <c r="B19" s="93"/>
      <c r="C19" s="477" t="s">
        <v>49</v>
      </c>
      <c r="D19" s="605"/>
      <c r="E19" s="478">
        <f>D17</f>
        <v>51</v>
      </c>
      <c r="F19" s="479">
        <v>115</v>
      </c>
      <c r="G19" s="479">
        <f t="shared" si="0"/>
        <v>5865</v>
      </c>
      <c r="H19" s="160" t="s">
        <v>130</v>
      </c>
      <c r="I19" s="557" t="s">
        <v>796</v>
      </c>
      <c r="J19" s="481" t="str">
        <f>VLOOKUP(I19,[1]Presupuesto!$B$11:$C$587,2,0)</f>
        <v>ALIMENTOS B EBIDAS PARA PERSONAS</v>
      </c>
      <c r="K19" s="96" t="str">
        <f t="shared" ref="K19:K23" si="1">$K$17</f>
        <v>Estudiantes y Graduados</v>
      </c>
      <c r="L19" s="96" t="s">
        <v>395</v>
      </c>
      <c r="N19" s="148"/>
    </row>
    <row r="20" spans="2:14" x14ac:dyDescent="0.25">
      <c r="B20" s="93"/>
      <c r="C20" s="477" t="s">
        <v>420</v>
      </c>
      <c r="D20" s="605"/>
      <c r="E20" s="473">
        <v>51</v>
      </c>
      <c r="F20" s="560">
        <v>260</v>
      </c>
      <c r="G20" s="479">
        <f t="shared" si="0"/>
        <v>13260</v>
      </c>
      <c r="H20" s="160" t="s">
        <v>130</v>
      </c>
      <c r="I20" s="557" t="s">
        <v>833</v>
      </c>
      <c r="J20" s="481" t="str">
        <f>VLOOKUP(I20,[1]Presupuesto!$B$11:$C$587,2,0)</f>
        <v>TEXTOS DE ENSE¥ANZA LIBRERÖA</v>
      </c>
      <c r="K20" s="96" t="str">
        <f t="shared" si="1"/>
        <v>Estudiantes y Graduados</v>
      </c>
      <c r="L20" s="96" t="s">
        <v>395</v>
      </c>
      <c r="N20" s="148"/>
    </row>
    <row r="21" spans="2:14" x14ac:dyDescent="0.25">
      <c r="B21" s="93"/>
      <c r="C21" s="477" t="s">
        <v>50</v>
      </c>
      <c r="D21" s="605"/>
      <c r="E21" s="478">
        <v>6</v>
      </c>
      <c r="F21" s="479">
        <v>83</v>
      </c>
      <c r="G21" s="479">
        <f t="shared" si="0"/>
        <v>498</v>
      </c>
      <c r="H21" s="160" t="s">
        <v>130</v>
      </c>
      <c r="I21" s="557" t="s">
        <v>819</v>
      </c>
      <c r="J21" s="481" t="str">
        <f>VLOOKUP(I21,[1]Presupuesto!$B$11:$C$587,2,0)</f>
        <v>PAPEL DE ESCRITORIO</v>
      </c>
      <c r="K21" s="96" t="str">
        <f t="shared" si="1"/>
        <v>Estudiantes y Graduados</v>
      </c>
      <c r="L21" s="96" t="s">
        <v>395</v>
      </c>
      <c r="N21" s="148"/>
    </row>
    <row r="22" spans="2:14" x14ac:dyDescent="0.25">
      <c r="B22" s="93"/>
      <c r="C22" s="477" t="s">
        <v>34</v>
      </c>
      <c r="D22" s="605"/>
      <c r="E22" s="478">
        <v>135</v>
      </c>
      <c r="F22" s="479">
        <v>18</v>
      </c>
      <c r="G22" s="479">
        <f t="shared" si="0"/>
        <v>2430</v>
      </c>
      <c r="H22" s="160" t="s">
        <v>130</v>
      </c>
      <c r="I22" s="557" t="s">
        <v>328</v>
      </c>
      <c r="J22" s="481" t="str">
        <f>VLOOKUP(I22,[1]Presupuesto!$B$11:$C$587,2,0)</f>
        <v>UTILES DE ESCRITORIO, OFICINA Y ENZE¥ANZA</v>
      </c>
      <c r="K22" s="96" t="str">
        <f t="shared" si="1"/>
        <v>Estudiantes y Graduados</v>
      </c>
      <c r="L22" s="96" t="s">
        <v>395</v>
      </c>
      <c r="N22" s="148"/>
    </row>
    <row r="23" spans="2:14" ht="15.75" thickBot="1" x14ac:dyDescent="0.3">
      <c r="B23" s="93"/>
      <c r="C23" s="477" t="s">
        <v>124</v>
      </c>
      <c r="D23" s="605"/>
      <c r="E23" s="478">
        <v>150</v>
      </c>
      <c r="F23" s="479">
        <v>13</v>
      </c>
      <c r="G23" s="479">
        <f t="shared" si="0"/>
        <v>1950</v>
      </c>
      <c r="H23" s="160" t="s">
        <v>130</v>
      </c>
      <c r="I23" s="557" t="s">
        <v>328</v>
      </c>
      <c r="J23" s="481" t="str">
        <f>VLOOKUP(I23,[1]Presupuesto!$B$11:$C$587,2,0)</f>
        <v>UTILES DE ESCRITORIO, OFICINA Y ENZE¥ANZA</v>
      </c>
      <c r="K23" s="504" t="str">
        <f t="shared" si="1"/>
        <v>Estudiantes y Graduados</v>
      </c>
      <c r="L23" s="504" t="s">
        <v>395</v>
      </c>
      <c r="N23" s="148"/>
    </row>
    <row r="24" spans="2:14" ht="18.75" x14ac:dyDescent="0.25">
      <c r="B24" s="93"/>
      <c r="C24" s="210"/>
      <c r="D24" s="31"/>
      <c r="E24" s="93"/>
      <c r="F24" s="93"/>
      <c r="G24" s="93"/>
      <c r="H24" s="493"/>
      <c r="I24" s="75"/>
      <c r="J24" s="75"/>
      <c r="K24" s="108"/>
      <c r="N24" s="148"/>
    </row>
    <row r="25" spans="2:14" ht="15.75" thickBot="1" x14ac:dyDescent="0.3">
      <c r="B25" s="93"/>
      <c r="C25" s="172"/>
      <c r="D25" s="172"/>
      <c r="E25" s="172"/>
      <c r="F25" s="172"/>
      <c r="G25" s="172"/>
      <c r="H25" s="78"/>
      <c r="I25" s="172"/>
      <c r="J25" s="172"/>
      <c r="K25" s="108"/>
      <c r="N25" s="148"/>
    </row>
    <row r="26" spans="2:14" ht="15.75" thickBot="1" x14ac:dyDescent="0.3">
      <c r="B26" s="93"/>
      <c r="C26" s="29" t="s">
        <v>43</v>
      </c>
      <c r="D26" s="30">
        <f>SUM(G33:G34)</f>
        <v>21600</v>
      </c>
      <c r="E26" s="93"/>
      <c r="F26" s="93"/>
      <c r="G26" s="93"/>
      <c r="H26" s="75"/>
      <c r="I26" s="75"/>
      <c r="J26" s="75"/>
      <c r="K26" s="108"/>
      <c r="N26" s="148"/>
    </row>
    <row r="27" spans="2:14" ht="15.75" thickBot="1" x14ac:dyDescent="0.3">
      <c r="B27" s="93"/>
      <c r="C27" s="70"/>
      <c r="D27" s="31"/>
      <c r="E27" s="93"/>
      <c r="F27" s="93"/>
      <c r="G27" s="93"/>
      <c r="H27" s="75"/>
      <c r="I27" s="75"/>
      <c r="J27" s="75"/>
      <c r="K27" s="108"/>
      <c r="N27" s="148"/>
    </row>
    <row r="28" spans="2:14" ht="15.75" thickBot="1" x14ac:dyDescent="0.3">
      <c r="B28" s="93"/>
      <c r="C28" s="70"/>
      <c r="D28" s="31"/>
      <c r="E28" s="93"/>
      <c r="F28" s="93"/>
      <c r="G28" s="93"/>
      <c r="H28" s="75"/>
      <c r="I28" s="75"/>
      <c r="J28" s="75"/>
      <c r="K28" s="108"/>
      <c r="N28" s="148"/>
    </row>
    <row r="29" spans="2:14" ht="16.5" thickBot="1" x14ac:dyDescent="0.3">
      <c r="B29" s="93"/>
      <c r="C29" s="200" t="s">
        <v>393</v>
      </c>
      <c r="D29" s="394" t="s">
        <v>1519</v>
      </c>
      <c r="E29" s="93"/>
      <c r="F29" s="93"/>
      <c r="G29" s="93"/>
      <c r="H29" s="75"/>
      <c r="I29" s="75"/>
      <c r="J29" s="75"/>
      <c r="K29" s="108"/>
      <c r="N29" s="148"/>
    </row>
    <row r="30" spans="2:14" ht="19.5" thickBot="1" x14ac:dyDescent="0.3">
      <c r="B30" s="93"/>
      <c r="C30" s="210" t="str">
        <f>IFERROR(VLOOKUP(D29,'[1]Desarrollo e Innov. Curricular'!$E:$F,2,FALSE),IFERROR(VLOOKUP(D29,[1]Investigación!$E:$F,2,FALSE),IFERROR(VLOOKUP(D29,'[1]Vinculación Univ. Sociedad'!$E:$F,2,FALSE),IFERROR(VLOOKUP(D29,'[1]Docencia y Profesorado Universi'!$E:$F,2,FALSE),IFERROR(VLOOKUP(D29,[1]Estudiantes!$E:$F,2,FALSE),IFERROR(VLOOKUP(D29,'[1]Gestion Administrativa'!$E:$F,2,FALSE),IFERROR(VLOOKUP(D29,'[1]Gestion Academica'!$E:$F,2,FALSE),IFERROR(VLOOKUP(D29,[1]Graduados!$E:$F,2,FALSE),IFERROR(VLOOKUP(D29,'[1]Gestión del Conocimiento'!$E:$F,2,FALSE),IFERROR(VLOOKUP(D29,[1]Gobernabilidad!$E:$F,2,FALSE),IFERROR(VLOOKUP(D29,'[1]NIVEL DE ES Y  SISTEMA NACIONAL'!$E:$F,2,FALSE),VLOOKUP(D29,'[1]Lo Esencial'!$E:$F,2,0))))))))))))</f>
        <v xml:space="preserve">1.Adquisición de Software para las pruebas psicométricas 2. acondicionamiento de espacio físico e instalación de computadoras.   3.Socialización y Promoción de los servicios previa cuota de venta de servicios establecida. 4. Atención de estudiantes por egresar de educación media y universitarios.  </v>
      </c>
      <c r="D30" s="31"/>
      <c r="E30" s="93"/>
      <c r="F30" s="93"/>
      <c r="G30" s="93"/>
      <c r="H30" s="75"/>
      <c r="I30" s="75"/>
      <c r="J30" s="75"/>
      <c r="K30" s="108"/>
      <c r="N30" s="148"/>
    </row>
    <row r="31" spans="2:14" ht="15.75" thickBot="1" x14ac:dyDescent="0.3">
      <c r="B31" s="93"/>
      <c r="C31" s="70"/>
      <c r="D31" s="31"/>
      <c r="E31" s="93"/>
      <c r="F31" s="93"/>
      <c r="G31" s="93"/>
      <c r="H31" s="75"/>
      <c r="I31" s="75"/>
      <c r="J31" s="75"/>
      <c r="K31" s="108"/>
      <c r="N31" s="148"/>
    </row>
    <row r="32" spans="2:14" ht="30.75" thickBot="1" x14ac:dyDescent="0.3">
      <c r="B32" s="93"/>
      <c r="C32" s="558" t="s">
        <v>44</v>
      </c>
      <c r="D32" s="134" t="s">
        <v>45</v>
      </c>
      <c r="E32" s="514" t="s">
        <v>53</v>
      </c>
      <c r="F32" s="514" t="s">
        <v>55</v>
      </c>
      <c r="G32" s="559" t="s">
        <v>27</v>
      </c>
      <c r="H32" s="561" t="s">
        <v>132</v>
      </c>
      <c r="I32" s="514" t="s">
        <v>46</v>
      </c>
      <c r="J32" s="514" t="s">
        <v>133</v>
      </c>
      <c r="K32" s="124" t="s">
        <v>411</v>
      </c>
      <c r="L32" s="124" t="s">
        <v>412</v>
      </c>
      <c r="N32" s="148"/>
    </row>
    <row r="33" spans="2:14" x14ac:dyDescent="0.25">
      <c r="B33" s="93"/>
      <c r="C33" s="477" t="s">
        <v>1752</v>
      </c>
      <c r="D33" s="605">
        <v>9</v>
      </c>
      <c r="E33" s="473">
        <v>9</v>
      </c>
      <c r="F33" s="560">
        <v>2000</v>
      </c>
      <c r="G33" s="479">
        <f t="shared" ref="G33:G34" si="2">E33*F33</f>
        <v>18000</v>
      </c>
      <c r="H33" s="160" t="s">
        <v>130</v>
      </c>
      <c r="I33" s="557" t="s">
        <v>765</v>
      </c>
      <c r="J33" s="481" t="str">
        <f>VLOOKUP(I33,[1]Presupuesto!$B$11:$C$587,2,0)</f>
        <v>VIATICOS NACIONALES</v>
      </c>
      <c r="K33" s="217" t="s">
        <v>1374</v>
      </c>
      <c r="L33" s="96" t="s">
        <v>395</v>
      </c>
      <c r="N33" s="148"/>
    </row>
    <row r="34" spans="2:14" x14ac:dyDescent="0.25">
      <c r="B34" s="93"/>
      <c r="C34" s="477" t="s">
        <v>1753</v>
      </c>
      <c r="D34" s="605"/>
      <c r="E34" s="478">
        <v>3</v>
      </c>
      <c r="F34" s="479">
        <v>1200</v>
      </c>
      <c r="G34" s="479">
        <f t="shared" si="2"/>
        <v>3600</v>
      </c>
      <c r="H34" s="160" t="s">
        <v>130</v>
      </c>
      <c r="I34" s="557" t="s">
        <v>765</v>
      </c>
      <c r="J34" s="481" t="str">
        <f>VLOOKUP(I34,[1]Presupuesto!$B$11:$C$587,2,0)</f>
        <v>VIATICOS NACIONALES</v>
      </c>
      <c r="K34" s="96" t="str">
        <f>$K$17</f>
        <v>Estudiantes y Graduados</v>
      </c>
      <c r="L34" s="96" t="s">
        <v>395</v>
      </c>
      <c r="N34" s="148"/>
    </row>
    <row r="35" spans="2:14" x14ac:dyDescent="0.25">
      <c r="B35" s="93"/>
      <c r="N35" s="148"/>
    </row>
    <row r="36" spans="2:14" ht="15.75" thickBot="1" x14ac:dyDescent="0.3">
      <c r="B36" s="93"/>
      <c r="C36" s="172"/>
      <c r="D36" s="172"/>
      <c r="E36" s="172"/>
      <c r="F36" s="172"/>
      <c r="G36" s="172"/>
      <c r="H36" s="78"/>
      <c r="I36" s="172"/>
      <c r="J36" s="172"/>
      <c r="K36" s="108"/>
      <c r="N36" s="148"/>
    </row>
    <row r="37" spans="2:14" ht="15.75" thickBot="1" x14ac:dyDescent="0.3">
      <c r="B37" s="93"/>
      <c r="C37" s="29" t="s">
        <v>43</v>
      </c>
      <c r="D37" s="30">
        <f>SUM(G44:G49)</f>
        <v>14999.4</v>
      </c>
      <c r="E37" s="93"/>
      <c r="F37" s="93"/>
      <c r="G37" s="93"/>
      <c r="H37" s="75"/>
      <c r="I37" s="75"/>
      <c r="J37" s="75"/>
      <c r="K37" s="108"/>
      <c r="N37" s="148"/>
    </row>
    <row r="38" spans="2:14" ht="15.75" thickBot="1" x14ac:dyDescent="0.3">
      <c r="B38" s="93"/>
      <c r="C38" s="70"/>
      <c r="D38" s="31"/>
      <c r="E38" s="93"/>
      <c r="F38" s="93"/>
      <c r="G38" s="93"/>
      <c r="H38" s="75"/>
      <c r="I38" s="75"/>
      <c r="J38" s="75"/>
      <c r="K38" s="108"/>
      <c r="N38" s="148"/>
    </row>
    <row r="39" spans="2:14" ht="15.75" thickBot="1" x14ac:dyDescent="0.3">
      <c r="B39" s="93"/>
      <c r="C39" s="70"/>
      <c r="D39" s="31"/>
      <c r="E39" s="93"/>
      <c r="F39" s="93"/>
      <c r="G39" s="93"/>
      <c r="H39" s="75"/>
      <c r="I39" s="75"/>
      <c r="J39" s="75"/>
      <c r="K39" s="108"/>
      <c r="N39" s="148"/>
    </row>
    <row r="40" spans="2:14" ht="16.5" thickBot="1" x14ac:dyDescent="0.3">
      <c r="B40" s="93"/>
      <c r="C40" s="200" t="s">
        <v>393</v>
      </c>
      <c r="D40" s="394" t="s">
        <v>1520</v>
      </c>
      <c r="E40" s="93"/>
      <c r="F40" s="93"/>
      <c r="G40" s="93"/>
      <c r="H40" s="75"/>
      <c r="I40" s="75"/>
      <c r="J40" s="75"/>
      <c r="K40" s="108"/>
      <c r="N40" s="148"/>
    </row>
    <row r="41" spans="2:14" ht="19.5" thickBot="1" x14ac:dyDescent="0.3">
      <c r="B41" s="93"/>
      <c r="C41" s="210" t="str">
        <f>IFERROR(VLOOKUP(D40,'[1]Desarrollo e Innov. Curricular'!$E:$F,2,FALSE),IFERROR(VLOOKUP(D40,[1]Investigación!$E:$F,2,FALSE),IFERROR(VLOOKUP(D40,'[1]Vinculación Univ. Sociedad'!$E:$F,2,FALSE),IFERROR(VLOOKUP(D40,'[1]Docencia y Profesorado Universi'!$E:$F,2,FALSE),IFERROR(VLOOKUP(D40,[1]Estudiantes!$E:$F,2,FALSE),IFERROR(VLOOKUP(D40,'[1]Gestion Administrativa'!$E:$F,2,FALSE),IFERROR(VLOOKUP(D40,'[1]Gestion Academica'!$E:$F,2,FALSE),IFERROR(VLOOKUP(D40,[1]Graduados!$E:$F,2,FALSE),IFERROR(VLOOKUP(D40,'[1]Gestión del Conocimiento'!$E:$F,2,FALSE),IFERROR(VLOOKUP(D40,[1]Gobernabilidad!$E:$F,2,FALSE),IFERROR(VLOOKUP(D40,'[1]NIVEL DE ES Y  SISTEMA NACIONAL'!$E:$F,2,FALSE),VLOOKUP(D40,'[1]Lo Esencial'!$E:$F,2,0))))))))))))</f>
        <v>1. Establecimiento de enlace con las carreras priorizadas . 2. Formacion de la malla curricular. 3 Captación y formación de asesores y tutores académicos. Captación y atención estudiantes en riesgo.</v>
      </c>
      <c r="D41" s="31"/>
      <c r="E41" s="93"/>
      <c r="F41" s="93"/>
      <c r="G41" s="93"/>
      <c r="H41" s="75"/>
      <c r="I41" s="75"/>
      <c r="J41" s="75"/>
      <c r="K41" s="108"/>
      <c r="N41" s="148"/>
    </row>
    <row r="42" spans="2:14" ht="15.75" thickBot="1" x14ac:dyDescent="0.3">
      <c r="B42" s="93"/>
      <c r="C42" s="70"/>
      <c r="D42" s="31"/>
      <c r="E42" s="93"/>
      <c r="F42" s="93"/>
      <c r="G42" s="93"/>
      <c r="H42" s="75"/>
      <c r="I42" s="75"/>
      <c r="J42" s="75"/>
      <c r="K42" s="108"/>
      <c r="N42" s="148"/>
    </row>
    <row r="43" spans="2:14" ht="30.75" thickBot="1" x14ac:dyDescent="0.3">
      <c r="B43" s="93"/>
      <c r="C43" s="558" t="s">
        <v>44</v>
      </c>
      <c r="D43" s="134" t="s">
        <v>45</v>
      </c>
      <c r="E43" s="514" t="s">
        <v>53</v>
      </c>
      <c r="F43" s="514" t="s">
        <v>55</v>
      </c>
      <c r="G43" s="559" t="s">
        <v>27</v>
      </c>
      <c r="H43" s="561" t="s">
        <v>132</v>
      </c>
      <c r="I43" s="514" t="s">
        <v>46</v>
      </c>
      <c r="J43" s="514" t="s">
        <v>133</v>
      </c>
      <c r="K43" s="124" t="s">
        <v>411</v>
      </c>
      <c r="L43" s="124" t="s">
        <v>412</v>
      </c>
      <c r="N43" s="148"/>
    </row>
    <row r="44" spans="2:14" x14ac:dyDescent="0.25">
      <c r="B44" s="93"/>
      <c r="C44" s="477" t="s">
        <v>47</v>
      </c>
      <c r="D44" s="605">
        <v>120</v>
      </c>
      <c r="E44" s="473"/>
      <c r="F44" s="560">
        <v>30000</v>
      </c>
      <c r="G44" s="479">
        <f t="shared" ref="G44:G49" si="3">E44*F44</f>
        <v>0</v>
      </c>
      <c r="H44" s="160" t="s">
        <v>1473</v>
      </c>
      <c r="I44" s="557" t="s">
        <v>703</v>
      </c>
      <c r="J44" s="481" t="str">
        <f>VLOOKUP(I44,[1]Presupuesto!$B$11:$C$587,2,0)</f>
        <v>SERVICIOS DE CAPACITACION.</v>
      </c>
      <c r="K44" s="217" t="s">
        <v>1374</v>
      </c>
      <c r="L44" s="96" t="s">
        <v>395</v>
      </c>
      <c r="N44" s="148"/>
    </row>
    <row r="45" spans="2:14" x14ac:dyDescent="0.25">
      <c r="B45" s="93"/>
      <c r="C45" s="477" t="s">
        <v>48</v>
      </c>
      <c r="D45" s="605"/>
      <c r="E45" s="478">
        <f>D44</f>
        <v>120</v>
      </c>
      <c r="F45" s="479">
        <v>45.1</v>
      </c>
      <c r="G45" s="479">
        <f t="shared" si="3"/>
        <v>5412</v>
      </c>
      <c r="H45" s="160" t="s">
        <v>1473</v>
      </c>
      <c r="I45" s="557" t="s">
        <v>721</v>
      </c>
      <c r="J45" s="481" t="str">
        <f>VLOOKUP(I45,[1]Presupuesto!$B$11:$C$587,2,0)</f>
        <v>SERVICIOS DE IMPRENTA PUBLIC.Y REPRODUCCION</v>
      </c>
      <c r="K45" s="96" t="str">
        <f>$K$17</f>
        <v>Estudiantes y Graduados</v>
      </c>
      <c r="L45" s="96" t="s">
        <v>395</v>
      </c>
      <c r="N45" s="148"/>
    </row>
    <row r="46" spans="2:14" x14ac:dyDescent="0.25">
      <c r="B46" s="93"/>
      <c r="C46" s="477" t="s">
        <v>49</v>
      </c>
      <c r="D46" s="605"/>
      <c r="E46" s="478">
        <f>D44</f>
        <v>120</v>
      </c>
      <c r="F46" s="479">
        <v>34.9</v>
      </c>
      <c r="G46" s="479">
        <f t="shared" si="3"/>
        <v>4188</v>
      </c>
      <c r="H46" s="160" t="s">
        <v>1473</v>
      </c>
      <c r="I46" s="557" t="s">
        <v>796</v>
      </c>
      <c r="J46" s="481" t="str">
        <f>VLOOKUP(I46,[1]Presupuesto!$B$11:$C$587,2,0)</f>
        <v>ALIMENTOS B EBIDAS PARA PERSONAS</v>
      </c>
      <c r="K46" s="96" t="str">
        <f t="shared" ref="K46:K49" si="4">$K$17</f>
        <v>Estudiantes y Graduados</v>
      </c>
      <c r="L46" s="96" t="s">
        <v>395</v>
      </c>
      <c r="N46" s="148"/>
    </row>
    <row r="47" spans="2:14" x14ac:dyDescent="0.25">
      <c r="B47" s="93"/>
      <c r="C47" s="477" t="s">
        <v>420</v>
      </c>
      <c r="D47" s="605"/>
      <c r="E47" s="473">
        <v>120</v>
      </c>
      <c r="F47" s="560">
        <v>34.9</v>
      </c>
      <c r="G47" s="479">
        <f t="shared" si="3"/>
        <v>4188</v>
      </c>
      <c r="H47" s="160" t="s">
        <v>1473</v>
      </c>
      <c r="I47" s="557" t="s">
        <v>833</v>
      </c>
      <c r="J47" s="481" t="str">
        <f>VLOOKUP(I47,[1]Presupuesto!$B$11:$C$587,2,0)</f>
        <v>TEXTOS DE ENSE¥ANZA LIBRERÖA</v>
      </c>
      <c r="K47" s="96" t="str">
        <f t="shared" si="4"/>
        <v>Estudiantes y Graduados</v>
      </c>
      <c r="L47" s="96" t="s">
        <v>395</v>
      </c>
      <c r="N47" s="148"/>
    </row>
    <row r="48" spans="2:14" x14ac:dyDescent="0.25">
      <c r="B48" s="93"/>
      <c r="C48" s="477" t="s">
        <v>50</v>
      </c>
      <c r="D48" s="605"/>
      <c r="E48" s="478">
        <v>3</v>
      </c>
      <c r="F48" s="479">
        <v>85</v>
      </c>
      <c r="G48" s="479">
        <f t="shared" si="3"/>
        <v>255</v>
      </c>
      <c r="H48" s="160" t="s">
        <v>1473</v>
      </c>
      <c r="I48" s="557" t="s">
        <v>819</v>
      </c>
      <c r="J48" s="481" t="str">
        <f>VLOOKUP(I48,[1]Presupuesto!$B$11:$C$587,2,0)</f>
        <v>PAPEL DE ESCRITORIO</v>
      </c>
      <c r="K48" s="96" t="str">
        <f t="shared" si="4"/>
        <v>Estudiantes y Graduados</v>
      </c>
      <c r="L48" s="96" t="s">
        <v>395</v>
      </c>
      <c r="N48" s="148"/>
    </row>
    <row r="49" spans="2:14" x14ac:dyDescent="0.25">
      <c r="B49" s="93"/>
      <c r="C49" s="477" t="s">
        <v>124</v>
      </c>
      <c r="D49" s="605"/>
      <c r="E49" s="478">
        <v>120</v>
      </c>
      <c r="F49" s="479">
        <v>7.97</v>
      </c>
      <c r="G49" s="479">
        <f t="shared" si="3"/>
        <v>956.4</v>
      </c>
      <c r="H49" s="160" t="s">
        <v>1473</v>
      </c>
      <c r="I49" s="557" t="s">
        <v>946</v>
      </c>
      <c r="J49" s="481" t="str">
        <f>VLOOKUP(I49,[1]Presupuesto!$B$11:$C$587,2,0)</f>
        <v>UTILES DE ESCRITORIO, OFICINA Y ENSE¥ANZA</v>
      </c>
      <c r="K49" s="96" t="str">
        <f t="shared" si="4"/>
        <v>Estudiantes y Graduados</v>
      </c>
      <c r="L49" s="96" t="s">
        <v>395</v>
      </c>
      <c r="N49" s="148"/>
    </row>
    <row r="50" spans="2:14" x14ac:dyDescent="0.25">
      <c r="B50" s="93"/>
      <c r="N50" s="148"/>
    </row>
    <row r="51" spans="2:14" ht="15.75" thickBot="1" x14ac:dyDescent="0.3">
      <c r="B51" s="93"/>
      <c r="C51" s="172"/>
      <c r="D51" s="172"/>
      <c r="E51" s="172"/>
      <c r="F51" s="172"/>
      <c r="G51" s="172"/>
      <c r="H51" s="78"/>
      <c r="I51" s="172"/>
      <c r="J51" s="172"/>
      <c r="K51" s="108"/>
      <c r="N51" s="148"/>
    </row>
    <row r="52" spans="2:14" ht="15.75" thickBot="1" x14ac:dyDescent="0.3">
      <c r="B52" s="93"/>
      <c r="C52" s="29" t="s">
        <v>43</v>
      </c>
      <c r="D52" s="30">
        <f>SUM(G59:G65)</f>
        <v>38925</v>
      </c>
      <c r="E52" s="93"/>
      <c r="F52" s="93"/>
      <c r="G52" s="93"/>
      <c r="H52" s="75"/>
      <c r="I52" s="75"/>
      <c r="J52" s="75"/>
      <c r="K52" s="108"/>
      <c r="N52" s="148"/>
    </row>
    <row r="53" spans="2:14" ht="32.25" customHeight="1" x14ac:dyDescent="0.25">
      <c r="B53" s="93"/>
      <c r="C53" s="70"/>
      <c r="D53" s="31"/>
      <c r="E53" s="93"/>
      <c r="F53" s="93"/>
      <c r="G53" s="93"/>
      <c r="H53" s="75"/>
      <c r="I53" s="75"/>
      <c r="J53" s="75"/>
      <c r="K53" s="108"/>
      <c r="N53" s="148"/>
    </row>
    <row r="54" spans="2:14" ht="15.75" thickBot="1" x14ac:dyDescent="0.3">
      <c r="B54" s="93"/>
      <c r="C54" s="70"/>
      <c r="D54" s="31"/>
      <c r="E54" s="93"/>
      <c r="F54" s="93"/>
      <c r="G54" s="93"/>
      <c r="H54" s="75"/>
      <c r="I54" s="75"/>
      <c r="J54" s="75"/>
      <c r="K54" s="108"/>
      <c r="N54" s="148"/>
    </row>
    <row r="55" spans="2:14" ht="16.5" thickBot="1" x14ac:dyDescent="0.3">
      <c r="B55" s="93"/>
      <c r="C55" s="200" t="s">
        <v>393</v>
      </c>
      <c r="D55" s="394" t="s">
        <v>1521</v>
      </c>
      <c r="E55" s="93"/>
      <c r="F55" s="93"/>
      <c r="G55" s="93"/>
      <c r="H55" s="75"/>
      <c r="I55" s="75"/>
      <c r="J55" s="75"/>
      <c r="K55" s="108"/>
      <c r="N55" s="148"/>
    </row>
    <row r="56" spans="2:14" ht="19.5" thickBot="1" x14ac:dyDescent="0.3">
      <c r="B56" s="93"/>
      <c r="C56" s="210" t="str">
        <f>IFERROR(VLOOKUP(D55,'[1]Desarrollo e Innov. Curricular'!$E:$F,2,FALSE),IFERROR(VLOOKUP(D55,[1]Investigación!$E:$F,2,FALSE),IFERROR(VLOOKUP(D55,'[1]Vinculación Univ. Sociedad'!$E:$F,2,FALSE),IFERROR(VLOOKUP(D55,'[1]Docencia y Profesorado Universi'!$E:$F,2,FALSE),IFERROR(VLOOKUP(D55,[1]Estudiantes!$E:$F,2,FALSE),IFERROR(VLOOKUP(D55,'[1]Gestion Administrativa'!$E:$F,2,FALSE),IFERROR(VLOOKUP(D55,'[1]Gestion Academica'!$E:$F,2,FALSE),IFERROR(VLOOKUP(D55,[1]Graduados!$E:$F,2,FALSE),IFERROR(VLOOKUP(D55,'[1]Gestión del Conocimiento'!$E:$F,2,FALSE),IFERROR(VLOOKUP(D55,[1]Gobernabilidad!$E:$F,2,FALSE),IFERROR(VLOOKUP(D55,'[1]NIVEL DE ES Y  SISTEMA NACIONAL'!$E:$F,2,FALSE),VLOOKUP(D55,'[1]Lo Esencial'!$E:$F,2,0))))))))))))</f>
        <v xml:space="preserve">1. Diagnóstico de servicios de Orientación y Asesoría Académica en CURLA y UNAH-VS. 2. Creación de capacidades mediante capacitación a personal enlace VOAE en CR seleccionados. </v>
      </c>
      <c r="D56" s="31"/>
      <c r="E56" s="93"/>
      <c r="F56" s="93"/>
      <c r="G56" s="93"/>
      <c r="H56" s="75"/>
      <c r="I56" s="75"/>
      <c r="J56" s="75"/>
      <c r="K56" s="108"/>
      <c r="N56" s="148"/>
    </row>
    <row r="57" spans="2:14" ht="15.75" thickBot="1" x14ac:dyDescent="0.3">
      <c r="B57" s="93"/>
      <c r="C57" s="70"/>
      <c r="D57" s="31"/>
      <c r="E57" s="93"/>
      <c r="F57" s="93"/>
      <c r="G57" s="93"/>
      <c r="H57" s="75"/>
      <c r="I57" s="75"/>
      <c r="J57" s="75"/>
      <c r="K57" s="108"/>
      <c r="N57" s="148"/>
    </row>
    <row r="58" spans="2:14" ht="30.75" thickBot="1" x14ac:dyDescent="0.3">
      <c r="B58" s="93"/>
      <c r="C58" s="558" t="s">
        <v>44</v>
      </c>
      <c r="D58" s="134" t="s">
        <v>45</v>
      </c>
      <c r="E58" s="514" t="s">
        <v>53</v>
      </c>
      <c r="F58" s="514" t="s">
        <v>55</v>
      </c>
      <c r="G58" s="559" t="s">
        <v>27</v>
      </c>
      <c r="H58" s="129" t="s">
        <v>132</v>
      </c>
      <c r="I58" s="124" t="s">
        <v>46</v>
      </c>
      <c r="J58" s="124" t="s">
        <v>133</v>
      </c>
      <c r="K58" s="124" t="s">
        <v>411</v>
      </c>
      <c r="L58" s="124" t="s">
        <v>412</v>
      </c>
      <c r="N58" s="148"/>
    </row>
    <row r="59" spans="2:14" ht="15.75" thickBot="1" x14ac:dyDescent="0.3">
      <c r="B59" s="93"/>
      <c r="C59" s="477" t="s">
        <v>47</v>
      </c>
      <c r="D59" s="605">
        <v>12</v>
      </c>
      <c r="E59" s="473"/>
      <c r="F59" s="560">
        <v>30000</v>
      </c>
      <c r="G59" s="479">
        <f t="shared" ref="G59:G65" si="5">E59*F59</f>
        <v>0</v>
      </c>
      <c r="H59" s="502" t="s">
        <v>130</v>
      </c>
      <c r="I59" s="531" t="s">
        <v>703</v>
      </c>
      <c r="J59" s="96" t="str">
        <f>VLOOKUP(I59,[1]Presupuesto!$B$11:$C$587,2,0)</f>
        <v>SERVICIOS DE CAPACITACION.</v>
      </c>
      <c r="K59" s="217" t="s">
        <v>1374</v>
      </c>
      <c r="L59" s="96" t="s">
        <v>395</v>
      </c>
      <c r="N59" s="148"/>
    </row>
    <row r="60" spans="2:14" ht="15.75" thickBot="1" x14ac:dyDescent="0.3">
      <c r="B60" s="93"/>
      <c r="C60" s="477" t="s">
        <v>1752</v>
      </c>
      <c r="D60" s="605"/>
      <c r="E60" s="473">
        <v>12</v>
      </c>
      <c r="F60" s="560">
        <v>2000</v>
      </c>
      <c r="G60" s="479">
        <f t="shared" si="5"/>
        <v>24000</v>
      </c>
      <c r="H60" s="502" t="s">
        <v>130</v>
      </c>
      <c r="I60" s="137" t="s">
        <v>765</v>
      </c>
      <c r="J60" s="96" t="str">
        <f>VLOOKUP(I60,[1]Presupuesto!$B$11:$C$587,2,0)</f>
        <v>VIATICOS NACIONALES</v>
      </c>
      <c r="K60" s="96" t="str">
        <f>$K$17</f>
        <v>Estudiantes y Graduados</v>
      </c>
      <c r="L60" s="96" t="s">
        <v>395</v>
      </c>
      <c r="N60" s="148"/>
    </row>
    <row r="61" spans="2:14" ht="15.75" thickBot="1" x14ac:dyDescent="0.3">
      <c r="B61" s="93"/>
      <c r="C61" s="477" t="s">
        <v>1753</v>
      </c>
      <c r="D61" s="605"/>
      <c r="E61" s="478">
        <v>5</v>
      </c>
      <c r="F61" s="479">
        <v>1200</v>
      </c>
      <c r="G61" s="479">
        <f t="shared" si="5"/>
        <v>6000</v>
      </c>
      <c r="H61" s="502" t="s">
        <v>130</v>
      </c>
      <c r="I61" s="137" t="s">
        <v>765</v>
      </c>
      <c r="J61" s="96" t="str">
        <f>VLOOKUP(I61,[1]Presupuesto!$B$11:$C$587,2,0)</f>
        <v>VIATICOS NACIONALES</v>
      </c>
      <c r="K61" s="96" t="str">
        <f t="shared" ref="K61:K65" si="6">$K$17</f>
        <v>Estudiantes y Graduados</v>
      </c>
      <c r="L61" s="96" t="s">
        <v>395</v>
      </c>
      <c r="N61" s="148"/>
    </row>
    <row r="62" spans="2:14" ht="15.75" thickBot="1" x14ac:dyDescent="0.3">
      <c r="B62" s="93"/>
      <c r="C62" s="477" t="s">
        <v>48</v>
      </c>
      <c r="D62" s="605"/>
      <c r="E62" s="478">
        <v>20</v>
      </c>
      <c r="F62" s="479">
        <v>100</v>
      </c>
      <c r="G62" s="479">
        <f t="shared" si="5"/>
        <v>2000</v>
      </c>
      <c r="H62" s="502" t="s">
        <v>130</v>
      </c>
      <c r="I62" s="137" t="s">
        <v>721</v>
      </c>
      <c r="J62" s="96" t="str">
        <f>VLOOKUP(I62,[1]Presupuesto!$B$11:$C$587,2,0)</f>
        <v>SERVICIOS DE IMPRENTA PUBLIC.Y REPRODUCCION</v>
      </c>
      <c r="K62" s="96" t="str">
        <f t="shared" si="6"/>
        <v>Estudiantes y Graduados</v>
      </c>
      <c r="L62" s="96" t="s">
        <v>395</v>
      </c>
      <c r="N62" s="148"/>
    </row>
    <row r="63" spans="2:14" ht="15.75" thickBot="1" x14ac:dyDescent="0.3">
      <c r="B63" s="93"/>
      <c r="C63" s="477" t="s">
        <v>49</v>
      </c>
      <c r="D63" s="605"/>
      <c r="E63" s="478">
        <v>50</v>
      </c>
      <c r="F63" s="479">
        <v>100</v>
      </c>
      <c r="G63" s="479">
        <f t="shared" si="5"/>
        <v>5000</v>
      </c>
      <c r="H63" s="502" t="s">
        <v>130</v>
      </c>
      <c r="I63" s="137" t="s">
        <v>796</v>
      </c>
      <c r="J63" s="96" t="str">
        <f>VLOOKUP(I63,[1]Presupuesto!$B$11:$C$587,2,0)</f>
        <v>ALIMENTOS B EBIDAS PARA PERSONAS</v>
      </c>
      <c r="K63" s="96" t="str">
        <f t="shared" si="6"/>
        <v>Estudiantes y Graduados</v>
      </c>
      <c r="L63" s="96" t="s">
        <v>395</v>
      </c>
    </row>
    <row r="64" spans="2:14" ht="15.75" thickBot="1" x14ac:dyDescent="0.3">
      <c r="B64" s="93"/>
      <c r="C64" s="477" t="s">
        <v>50</v>
      </c>
      <c r="D64" s="605"/>
      <c r="E64" s="478">
        <v>5</v>
      </c>
      <c r="F64" s="479">
        <v>85</v>
      </c>
      <c r="G64" s="479">
        <f t="shared" si="5"/>
        <v>425</v>
      </c>
      <c r="H64" s="502" t="s">
        <v>130</v>
      </c>
      <c r="I64" s="137" t="s">
        <v>819</v>
      </c>
      <c r="J64" s="96" t="str">
        <f>VLOOKUP(I64,[1]Presupuesto!$B$11:$C$587,2,0)</f>
        <v>PAPEL DE ESCRITORIO</v>
      </c>
      <c r="K64" s="96" t="str">
        <f t="shared" si="6"/>
        <v>Estudiantes y Graduados</v>
      </c>
      <c r="L64" s="96" t="s">
        <v>395</v>
      </c>
    </row>
    <row r="65" spans="3:12" x14ac:dyDescent="0.25">
      <c r="C65" s="477" t="s">
        <v>124</v>
      </c>
      <c r="D65" s="605"/>
      <c r="E65" s="478">
        <v>100</v>
      </c>
      <c r="F65" s="479">
        <v>15</v>
      </c>
      <c r="G65" s="479">
        <f t="shared" si="5"/>
        <v>1500</v>
      </c>
      <c r="H65" s="502" t="s">
        <v>130</v>
      </c>
      <c r="I65" s="137" t="s">
        <v>946</v>
      </c>
      <c r="J65" s="96" t="str">
        <f>VLOOKUP(I65,[1]Presupuesto!$B$11:$C$587,2,0)</f>
        <v>UTILES DE ESCRITORIO, OFICINA Y ENSE¥ANZA</v>
      </c>
      <c r="K65" s="96" t="str">
        <f t="shared" si="6"/>
        <v>Estudiantes y Graduados</v>
      </c>
      <c r="L65" s="96" t="s">
        <v>395</v>
      </c>
    </row>
    <row r="67" spans="3:12" ht="15.75" thickBot="1" x14ac:dyDescent="0.3">
      <c r="C67" s="172"/>
      <c r="D67" s="172"/>
      <c r="E67" s="172"/>
      <c r="F67" s="172"/>
      <c r="G67" s="172"/>
      <c r="H67" s="78"/>
      <c r="I67" s="172"/>
      <c r="J67" s="172"/>
      <c r="K67" s="108"/>
    </row>
    <row r="68" spans="3:12" ht="15.75" thickBot="1" x14ac:dyDescent="0.3">
      <c r="C68" s="29" t="s">
        <v>43</v>
      </c>
      <c r="D68" s="30">
        <f>SUM(G75:G79)</f>
        <v>10002</v>
      </c>
      <c r="E68" s="93"/>
      <c r="F68" s="93"/>
      <c r="G68" s="93"/>
      <c r="H68" s="75"/>
      <c r="I68" s="75"/>
      <c r="J68" s="75"/>
      <c r="K68" s="108"/>
    </row>
    <row r="69" spans="3:12" ht="15.75" thickBot="1" x14ac:dyDescent="0.3">
      <c r="C69" s="70"/>
      <c r="D69" s="31"/>
      <c r="E69" s="93"/>
      <c r="F69" s="93"/>
      <c r="G69" s="93"/>
      <c r="H69" s="75"/>
      <c r="I69" s="75"/>
      <c r="J69" s="75"/>
      <c r="K69" s="108"/>
    </row>
    <row r="70" spans="3:12" ht="15.75" thickBot="1" x14ac:dyDescent="0.3">
      <c r="C70" s="70"/>
      <c r="D70" s="31"/>
      <c r="E70" s="93"/>
      <c r="F70" s="93"/>
      <c r="G70" s="93"/>
      <c r="H70" s="75"/>
      <c r="I70" s="75"/>
      <c r="J70" s="75"/>
      <c r="K70" s="108"/>
    </row>
    <row r="71" spans="3:12" ht="16.5" thickBot="1" x14ac:dyDescent="0.3">
      <c r="C71" s="200" t="s">
        <v>393</v>
      </c>
      <c r="D71" s="394" t="s">
        <v>1522</v>
      </c>
      <c r="E71" s="93"/>
      <c r="F71" s="93"/>
      <c r="G71" s="93"/>
      <c r="H71" s="75"/>
      <c r="I71" s="75"/>
      <c r="J71" s="75"/>
      <c r="K71" s="108"/>
    </row>
    <row r="72" spans="3:12" ht="19.5" thickBot="1" x14ac:dyDescent="0.3">
      <c r="C72" s="210" t="str">
        <f>IFERROR(VLOOKUP(D71,'[1]Desarrollo e Innov. Curricular'!$E:$F,2,FALSE),IFERROR(VLOOKUP(D71,[1]Investigación!$E:$F,2,FALSE),IFERROR(VLOOKUP(D71,'[1]Vinculación Univ. Sociedad'!$E:$F,2,FALSE),IFERROR(VLOOKUP(D71,'[1]Docencia y Profesorado Universi'!$E:$F,2,FALSE),IFERROR(VLOOKUP(D71,[1]Estudiantes!$E:$F,2,FALSE),IFERROR(VLOOKUP(D71,'[1]Gestion Administrativa'!$E:$F,2,FALSE),IFERROR(VLOOKUP(D71,'[1]Gestion Academica'!$E:$F,2,FALSE),IFERROR(VLOOKUP(D71,[1]Graduados!$E:$F,2,FALSE),IFERROR(VLOOKUP(D71,'[1]Gestión del Conocimiento'!$E:$F,2,FALSE),IFERROR(VLOOKUP(D71,[1]Gobernabilidad!$E:$F,2,FALSE),IFERROR(VLOOKUP(D71,'[1]NIVEL DE ES Y  SISTEMA NACIONAL'!$E:$F,2,FALSE),VLOOKUP(D71,'[1]Lo Esencial'!$E:$F,2,0))))))))))))</f>
        <v xml:space="preserve">1. Firma de carta cooperación o entendimiento entre UNAH y STSS. Establecimiento de nexos con empresas privadas. 3. Montaje y adecuación física del la oficina de bolsa Universitaria de Empleo. 4. Base de datos de estudiantes universitarios por egresar o graduados. 5. Capacitación de estudiantes sobre alcances del proyecto y temáticas afines para la consecución de un empleo. 6. Desarrollo de Ferias de Empleo. </v>
      </c>
      <c r="D72" s="31"/>
      <c r="E72" s="93"/>
      <c r="F72" s="93"/>
      <c r="G72" s="93"/>
      <c r="H72" s="75"/>
      <c r="I72" s="75"/>
      <c r="J72" s="75"/>
      <c r="K72" s="108"/>
    </row>
    <row r="73" spans="3:12" ht="15.75" thickBot="1" x14ac:dyDescent="0.3">
      <c r="C73" s="70"/>
      <c r="D73" s="31"/>
      <c r="E73" s="93"/>
      <c r="F73" s="93"/>
      <c r="G73" s="93"/>
      <c r="H73" s="75"/>
      <c r="I73" s="75"/>
      <c r="J73" s="75"/>
      <c r="K73" s="108"/>
    </row>
    <row r="74" spans="3:12" ht="30.75" thickBot="1" x14ac:dyDescent="0.3">
      <c r="C74" s="558" t="s">
        <v>44</v>
      </c>
      <c r="D74" s="134" t="s">
        <v>45</v>
      </c>
      <c r="E74" s="514" t="s">
        <v>53</v>
      </c>
      <c r="F74" s="514" t="s">
        <v>55</v>
      </c>
      <c r="G74" s="559" t="s">
        <v>27</v>
      </c>
      <c r="H74" s="561" t="s">
        <v>132</v>
      </c>
      <c r="I74" s="514" t="s">
        <v>46</v>
      </c>
      <c r="J74" s="514" t="s">
        <v>133</v>
      </c>
      <c r="K74" s="124" t="s">
        <v>411</v>
      </c>
      <c r="L74" s="124" t="s">
        <v>412</v>
      </c>
    </row>
    <row r="75" spans="3:12" x14ac:dyDescent="0.25">
      <c r="C75" s="477" t="s">
        <v>47</v>
      </c>
      <c r="D75" s="605">
        <v>50</v>
      </c>
      <c r="E75" s="473"/>
      <c r="F75" s="560"/>
      <c r="G75" s="479">
        <f t="shared" ref="G75:G79" si="7">E75*F75</f>
        <v>0</v>
      </c>
      <c r="H75" s="160" t="s">
        <v>130</v>
      </c>
      <c r="I75" s="557" t="s">
        <v>703</v>
      </c>
      <c r="J75" s="481" t="str">
        <f>VLOOKUP(I75,[1]Presupuesto!$B$11:$C$587,2,0)</f>
        <v>SERVICIOS DE CAPACITACION.</v>
      </c>
      <c r="K75" s="217" t="s">
        <v>1374</v>
      </c>
      <c r="L75" s="96" t="s">
        <v>395</v>
      </c>
    </row>
    <row r="76" spans="3:12" x14ac:dyDescent="0.25">
      <c r="C76" s="477" t="s">
        <v>48</v>
      </c>
      <c r="D76" s="605"/>
      <c r="E76" s="478">
        <v>50</v>
      </c>
      <c r="F76" s="479">
        <v>33</v>
      </c>
      <c r="G76" s="479">
        <f t="shared" si="7"/>
        <v>1650</v>
      </c>
      <c r="H76" s="160" t="s">
        <v>130</v>
      </c>
      <c r="I76" s="557" t="s">
        <v>721</v>
      </c>
      <c r="J76" s="481" t="str">
        <f>VLOOKUP(I76,[1]Presupuesto!$B$11:$C$587,2,0)</f>
        <v>SERVICIOS DE IMPRENTA PUBLIC.Y REPRODUCCION</v>
      </c>
      <c r="K76" s="96" t="str">
        <f>$K$17</f>
        <v>Estudiantes y Graduados</v>
      </c>
      <c r="L76" s="96" t="s">
        <v>395</v>
      </c>
    </row>
    <row r="77" spans="3:12" x14ac:dyDescent="0.25">
      <c r="C77" s="477" t="s">
        <v>49</v>
      </c>
      <c r="D77" s="605"/>
      <c r="E77" s="478">
        <v>60</v>
      </c>
      <c r="F77" s="479">
        <v>100</v>
      </c>
      <c r="G77" s="479">
        <f t="shared" si="7"/>
        <v>6000</v>
      </c>
      <c r="H77" s="160" t="s">
        <v>130</v>
      </c>
      <c r="I77" s="557" t="s">
        <v>796</v>
      </c>
      <c r="J77" s="481" t="str">
        <f>VLOOKUP(I77,[1]Presupuesto!$B$11:$C$587,2,0)</f>
        <v>ALIMENTOS B EBIDAS PARA PERSONAS</v>
      </c>
      <c r="K77" s="96" t="str">
        <f t="shared" ref="K77:K79" si="8">$K$17</f>
        <v>Estudiantes y Graduados</v>
      </c>
      <c r="L77" s="96" t="s">
        <v>395</v>
      </c>
    </row>
    <row r="78" spans="3:12" x14ac:dyDescent="0.25">
      <c r="C78" s="477" t="s">
        <v>50</v>
      </c>
      <c r="D78" s="605"/>
      <c r="E78" s="478">
        <v>8</v>
      </c>
      <c r="F78" s="479">
        <v>85</v>
      </c>
      <c r="G78" s="479">
        <f t="shared" si="7"/>
        <v>680</v>
      </c>
      <c r="H78" s="160" t="s">
        <v>130</v>
      </c>
      <c r="I78" s="557" t="s">
        <v>819</v>
      </c>
      <c r="J78" s="481" t="str">
        <f>VLOOKUP(I78,[1]Presupuesto!$B$11:$C$587,2,0)</f>
        <v>PAPEL DE ESCRITORIO</v>
      </c>
      <c r="K78" s="96" t="str">
        <f t="shared" si="8"/>
        <v>Estudiantes y Graduados</v>
      </c>
      <c r="L78" s="96" t="s">
        <v>395</v>
      </c>
    </row>
    <row r="79" spans="3:12" x14ac:dyDescent="0.25">
      <c r="C79" s="477" t="s">
        <v>124</v>
      </c>
      <c r="D79" s="605"/>
      <c r="E79" s="478">
        <v>110</v>
      </c>
      <c r="F79" s="479">
        <v>15.2</v>
      </c>
      <c r="G79" s="479">
        <f t="shared" si="7"/>
        <v>1672</v>
      </c>
      <c r="H79" s="160" t="s">
        <v>130</v>
      </c>
      <c r="I79" s="557" t="s">
        <v>946</v>
      </c>
      <c r="J79" s="481" t="str">
        <f>VLOOKUP(I79,[1]Presupuesto!$B$11:$C$587,2,0)</f>
        <v>UTILES DE ESCRITORIO, OFICINA Y ENSE¥ANZA</v>
      </c>
      <c r="K79" s="96" t="str">
        <f t="shared" si="8"/>
        <v>Estudiantes y Graduados</v>
      </c>
      <c r="L79" s="96" t="s">
        <v>395</v>
      </c>
    </row>
    <row r="81" spans="3:12" x14ac:dyDescent="0.25">
      <c r="C81" s="172"/>
      <c r="D81" s="172"/>
      <c r="E81" s="172"/>
      <c r="F81" s="172"/>
      <c r="G81" s="172"/>
      <c r="H81" s="78"/>
      <c r="I81" s="172"/>
      <c r="J81" s="172"/>
      <c r="K81" s="108"/>
    </row>
    <row r="82" spans="3:12" ht="15.75" thickBot="1" x14ac:dyDescent="0.3">
      <c r="C82" s="29" t="s">
        <v>43</v>
      </c>
      <c r="D82" s="30">
        <f>SUM(G89:G98)</f>
        <v>45800</v>
      </c>
      <c r="E82" s="93"/>
      <c r="F82" s="93"/>
      <c r="G82" s="93"/>
      <c r="H82" s="75"/>
      <c r="I82" s="75"/>
      <c r="J82" s="75"/>
      <c r="K82" s="108"/>
    </row>
    <row r="83" spans="3:12" x14ac:dyDescent="0.25">
      <c r="C83" s="70"/>
      <c r="D83" s="31"/>
      <c r="E83" s="93"/>
      <c r="F83" s="93"/>
      <c r="G83" s="93"/>
      <c r="H83" s="75"/>
      <c r="I83" s="75"/>
      <c r="J83" s="75"/>
      <c r="K83" s="108"/>
    </row>
    <row r="84" spans="3:12" x14ac:dyDescent="0.25">
      <c r="C84" s="70"/>
      <c r="D84" s="31"/>
      <c r="E84" s="93"/>
      <c r="F84" s="93"/>
      <c r="G84" s="93"/>
      <c r="H84" s="75"/>
      <c r="I84" s="75"/>
      <c r="J84" s="75"/>
      <c r="K84" s="108"/>
    </row>
    <row r="85" spans="3:12" ht="15.75" x14ac:dyDescent="0.25">
      <c r="C85" s="200" t="s">
        <v>393</v>
      </c>
      <c r="D85" s="394" t="s">
        <v>1586</v>
      </c>
      <c r="E85" s="93"/>
      <c r="F85" s="93"/>
      <c r="G85" s="93"/>
      <c r="H85" s="75"/>
      <c r="I85" s="75"/>
      <c r="J85" s="75"/>
      <c r="K85" s="108"/>
    </row>
    <row r="86" spans="3:12" ht="18.75" x14ac:dyDescent="0.25">
      <c r="C86" s="210" t="str">
        <f>IFERROR(VLOOKUP(D85,'Desarrollo e Innov. Curricular'!$E:$F,2,FALSE),IFERROR(VLOOKUP(D85,'Investigación Científica'!$E:$F,2,FALSE),IFERROR(VLOOKUP(D85,'Vinculación Univ. Sociedad'!$E:$F,2,FALSE),IFERROR(VLOOKUP(D85,'Docencia y Profesorado Universi'!$E:$F,2,FALSE),IFERROR(VLOOKUP(D85,'Estudiantes y Graduados'!$E:$F,2,FALSE),IFERROR(VLOOKUP(D85,'Gestion Administrativa'!$E:$F,2,FALSE),IFERROR(VLOOKUP(D85,'Gestión Académica'!$E:$F,2,FALSE),IFERROR(VLOOKUP(D85,'Aseguramiento y M. Ambiental'!$E:$F,2,FALSE),IFERROR(VLOOKUP(D85,'Gestión del Conocimiento'!$E:$F,2,FALSE),IFERROR(VLOOKUP(D85,'Gobernabilidad y Procesos...'!$E:$F,2,FALSE),IFERROR(VLOOKUP(D85,'Gestión del Talento Humano'!$E:$F,2,FALSE),IFERROR(VLOOKUP(D85,'Internacionalización de la E.S.'!$E:$F,2,FALSE),IFERROR(VLOOKUP(D85,'Cultura de Innovación Insti...'!$E:$F,2,FALSE),VLOOKUP(D85,'Lo Esencial de la Reforma Univ.'!$E:$F,2,0))))))))))))))</f>
        <v>Capacitaciones de tematica psicologica aplicada al deporte brindadas por la Cámara de Comercio e Industria de Tegucigalpa.</v>
      </c>
      <c r="D86" s="31"/>
      <c r="E86" s="93"/>
      <c r="F86" s="93"/>
      <c r="G86" s="93"/>
      <c r="H86" s="75"/>
      <c r="I86" s="75"/>
      <c r="J86" s="75"/>
      <c r="K86" s="108"/>
    </row>
    <row r="87" spans="3:12" ht="15.75" thickBot="1" x14ac:dyDescent="0.3">
      <c r="C87" s="70"/>
      <c r="D87" s="31"/>
      <c r="E87" s="93"/>
      <c r="F87" s="93"/>
      <c r="G87" s="93"/>
      <c r="H87" s="75"/>
      <c r="I87" s="75"/>
      <c r="J87" s="75"/>
      <c r="K87" s="108"/>
    </row>
    <row r="88" spans="3:12" ht="30.75" thickBot="1" x14ac:dyDescent="0.3">
      <c r="C88" s="558" t="s">
        <v>44</v>
      </c>
      <c r="D88" s="134" t="s">
        <v>45</v>
      </c>
      <c r="E88" s="514" t="s">
        <v>53</v>
      </c>
      <c r="F88" s="514" t="s">
        <v>55</v>
      </c>
      <c r="G88" s="559" t="s">
        <v>27</v>
      </c>
      <c r="H88" s="561" t="s">
        <v>132</v>
      </c>
      <c r="I88" s="514" t="s">
        <v>46</v>
      </c>
      <c r="J88" s="514" t="s">
        <v>133</v>
      </c>
      <c r="K88" s="124" t="s">
        <v>411</v>
      </c>
      <c r="L88" s="124" t="s">
        <v>412</v>
      </c>
    </row>
    <row r="89" spans="3:12" x14ac:dyDescent="0.25">
      <c r="C89" s="477" t="s">
        <v>47</v>
      </c>
      <c r="D89" s="605">
        <v>800</v>
      </c>
      <c r="E89" s="478"/>
      <c r="F89" s="479">
        <v>0</v>
      </c>
      <c r="G89" s="479">
        <f t="shared" ref="G89:G97" si="9">E89*F89</f>
        <v>0</v>
      </c>
      <c r="H89" s="160" t="s">
        <v>130</v>
      </c>
      <c r="I89" s="557" t="s">
        <v>703</v>
      </c>
      <c r="J89" s="481" t="str">
        <f>VLOOKUP(I89,[2]Presupuesto!$B$11:$C$566,2,0)</f>
        <v>SERVICIOS DE CAPACITACION.</v>
      </c>
      <c r="K89" s="503" t="s">
        <v>1374</v>
      </c>
      <c r="L89" s="96" t="s">
        <v>395</v>
      </c>
    </row>
    <row r="90" spans="3:12" x14ac:dyDescent="0.25">
      <c r="C90" s="477" t="s">
        <v>48</v>
      </c>
      <c r="D90" s="605"/>
      <c r="E90" s="478">
        <v>0</v>
      </c>
      <c r="F90" s="479">
        <v>0</v>
      </c>
      <c r="G90" s="479">
        <f t="shared" si="9"/>
        <v>0</v>
      </c>
      <c r="H90" s="160" t="s">
        <v>130</v>
      </c>
      <c r="I90" s="557" t="s">
        <v>721</v>
      </c>
      <c r="J90" s="481" t="str">
        <f>VLOOKUP(I90,[2]Presupuesto!$B$11:$C$566,2,0)</f>
        <v>SERVICIOS DE IMPRENTA PUBLIC.Y REPRODUCCION</v>
      </c>
      <c r="K90" s="96" t="str">
        <f>$K$17</f>
        <v>Estudiantes y Graduados</v>
      </c>
      <c r="L90" s="96" t="s">
        <v>395</v>
      </c>
    </row>
    <row r="91" spans="3:12" x14ac:dyDescent="0.25">
      <c r="C91" s="477" t="s">
        <v>49</v>
      </c>
      <c r="D91" s="605"/>
      <c r="E91" s="478">
        <f>D89</f>
        <v>800</v>
      </c>
      <c r="F91" s="479">
        <v>50</v>
      </c>
      <c r="G91" s="479">
        <f t="shared" si="9"/>
        <v>40000</v>
      </c>
      <c r="H91" s="160" t="s">
        <v>130</v>
      </c>
      <c r="I91" s="557" t="s">
        <v>796</v>
      </c>
      <c r="J91" s="481" t="str">
        <f>VLOOKUP(I91,[2]Presupuesto!$B$11:$C$566,2,0)</f>
        <v>ALIMENTOS B EBIDAS PARA PERSONAS</v>
      </c>
      <c r="K91" s="96" t="str">
        <f t="shared" ref="K91:K98" si="10">$K$17</f>
        <v>Estudiantes y Graduados</v>
      </c>
      <c r="L91" s="96" t="s">
        <v>395</v>
      </c>
    </row>
    <row r="92" spans="3:12" x14ac:dyDescent="0.25">
      <c r="C92" s="477" t="s">
        <v>1965</v>
      </c>
      <c r="D92" s="605"/>
      <c r="E92" s="478">
        <v>0</v>
      </c>
      <c r="F92" s="479">
        <v>0</v>
      </c>
      <c r="G92" s="479">
        <f t="shared" si="9"/>
        <v>0</v>
      </c>
      <c r="H92" s="160" t="s">
        <v>130</v>
      </c>
      <c r="I92" s="557" t="s">
        <v>753</v>
      </c>
      <c r="J92" s="481" t="str">
        <f>VLOOKUP(I92,[2]Presupuesto!$B$11:$C$566,2,0)</f>
        <v>PASAJES NACIONALES</v>
      </c>
      <c r="K92" s="96" t="str">
        <f t="shared" si="10"/>
        <v>Estudiantes y Graduados</v>
      </c>
      <c r="L92" s="96" t="s">
        <v>395</v>
      </c>
    </row>
    <row r="93" spans="3:12" x14ac:dyDescent="0.25">
      <c r="C93" s="477" t="s">
        <v>420</v>
      </c>
      <c r="D93" s="605"/>
      <c r="E93" s="478">
        <v>0</v>
      </c>
      <c r="F93" s="479">
        <v>0</v>
      </c>
      <c r="G93" s="479">
        <f t="shared" si="9"/>
        <v>0</v>
      </c>
      <c r="H93" s="160" t="s">
        <v>130</v>
      </c>
      <c r="I93" s="557" t="s">
        <v>825</v>
      </c>
      <c r="J93" s="481" t="str">
        <f>VLOOKUP(I93,[2]Presupuesto!$B$11:$C$566,2,0)</f>
        <v>PRODUCTOS PAPEL Y CARTON</v>
      </c>
      <c r="K93" s="96" t="str">
        <f t="shared" si="10"/>
        <v>Estudiantes y Graduados</v>
      </c>
      <c r="L93" s="96" t="s">
        <v>395</v>
      </c>
    </row>
    <row r="94" spans="3:12" x14ac:dyDescent="0.25">
      <c r="C94" s="477" t="s">
        <v>50</v>
      </c>
      <c r="D94" s="605"/>
      <c r="E94" s="478">
        <f>(D89*25)/500</f>
        <v>40</v>
      </c>
      <c r="F94" s="479">
        <v>85</v>
      </c>
      <c r="G94" s="479">
        <f t="shared" si="9"/>
        <v>3400</v>
      </c>
      <c r="H94" s="160" t="s">
        <v>130</v>
      </c>
      <c r="I94" s="557" t="s">
        <v>825</v>
      </c>
      <c r="J94" s="481" t="str">
        <f>VLOOKUP(I94,[2]Presupuesto!$B$11:$C$566,2,0)</f>
        <v>PRODUCTOS PAPEL Y CARTON</v>
      </c>
      <c r="K94" s="96" t="str">
        <f t="shared" si="10"/>
        <v>Estudiantes y Graduados</v>
      </c>
      <c r="L94" s="96" t="s">
        <v>395</v>
      </c>
    </row>
    <row r="95" spans="3:12" x14ac:dyDescent="0.25">
      <c r="C95" s="477" t="s">
        <v>124</v>
      </c>
      <c r="D95" s="605"/>
      <c r="E95" s="478">
        <f>D89/12</f>
        <v>66.666666666666671</v>
      </c>
      <c r="F95" s="479">
        <v>36</v>
      </c>
      <c r="G95" s="479">
        <f t="shared" si="9"/>
        <v>2400</v>
      </c>
      <c r="H95" s="160" t="s">
        <v>130</v>
      </c>
      <c r="I95" s="557" t="s">
        <v>946</v>
      </c>
      <c r="J95" s="481" t="str">
        <f>VLOOKUP(I95,[2]Presupuesto!$B$11:$C$566,2,0)</f>
        <v>UTILES DE ESCRITORIO, OFICINA Y ENSE¥ANZA</v>
      </c>
      <c r="K95" s="96" t="str">
        <f t="shared" si="10"/>
        <v>Estudiantes y Graduados</v>
      </c>
      <c r="L95" s="96" t="s">
        <v>395</v>
      </c>
    </row>
    <row r="96" spans="3:12" x14ac:dyDescent="0.25">
      <c r="C96" s="477" t="s">
        <v>34</v>
      </c>
      <c r="D96" s="605"/>
      <c r="E96" s="478">
        <v>0</v>
      </c>
      <c r="F96" s="479">
        <v>0</v>
      </c>
      <c r="G96" s="479">
        <f t="shared" si="9"/>
        <v>0</v>
      </c>
      <c r="H96" s="160" t="s">
        <v>130</v>
      </c>
      <c r="I96" s="557" t="s">
        <v>946</v>
      </c>
      <c r="J96" s="481" t="str">
        <f>VLOOKUP(I96,[2]Presupuesto!$B$11:$C$566,2,0)</f>
        <v>UTILES DE ESCRITORIO, OFICINA Y ENSE¥ANZA</v>
      </c>
      <c r="K96" s="96" t="str">
        <f t="shared" si="10"/>
        <v>Estudiantes y Graduados</v>
      </c>
      <c r="L96" s="96" t="s">
        <v>395</v>
      </c>
    </row>
    <row r="97" spans="3:12" x14ac:dyDescent="0.25">
      <c r="C97" s="477" t="s">
        <v>1966</v>
      </c>
      <c r="D97" s="605"/>
      <c r="E97" s="478">
        <v>0</v>
      </c>
      <c r="F97" s="479">
        <v>0</v>
      </c>
      <c r="G97" s="479">
        <f t="shared" si="9"/>
        <v>0</v>
      </c>
      <c r="H97" s="160" t="s">
        <v>130</v>
      </c>
      <c r="I97" s="557" t="s">
        <v>946</v>
      </c>
      <c r="J97" s="481" t="str">
        <f>VLOOKUP(I97,[2]Presupuesto!$B$11:$C$566,2,0)</f>
        <v>UTILES DE ESCRITORIO, OFICINA Y ENSE¥ANZA</v>
      </c>
      <c r="K97" s="96" t="str">
        <f t="shared" si="10"/>
        <v>Estudiantes y Graduados</v>
      </c>
      <c r="L97" s="96" t="s">
        <v>395</v>
      </c>
    </row>
    <row r="98" spans="3:12" ht="15.75" thickBot="1" x14ac:dyDescent="0.3">
      <c r="C98" s="562" t="s">
        <v>433</v>
      </c>
      <c r="D98" s="563">
        <v>0</v>
      </c>
      <c r="E98" s="564">
        <v>0</v>
      </c>
      <c r="F98" s="479">
        <v>0</v>
      </c>
      <c r="G98" s="479">
        <f>D98*E98*F98</f>
        <v>0</v>
      </c>
      <c r="H98" s="160" t="s">
        <v>130</v>
      </c>
      <c r="I98" s="557" t="s">
        <v>767</v>
      </c>
      <c r="J98" s="481" t="str">
        <f>VLOOKUP(I98,[2]Presupuesto!$B$11:$C$566,2,0)</f>
        <v>VIATICOS NACIONALES</v>
      </c>
      <c r="K98" s="504" t="str">
        <f t="shared" si="10"/>
        <v>Estudiantes y Graduados</v>
      </c>
      <c r="L98" s="96" t="s">
        <v>395</v>
      </c>
    </row>
    <row r="99" spans="3:12" x14ac:dyDescent="0.25">
      <c r="C99" s="490"/>
      <c r="D99" s="494"/>
      <c r="E99" s="491"/>
      <c r="F99" s="492"/>
      <c r="G99" s="492"/>
      <c r="H99" s="493"/>
      <c r="I99" s="494"/>
      <c r="J99" s="494"/>
      <c r="K99" s="494"/>
      <c r="L99" s="494"/>
    </row>
    <row r="100" spans="3:12" ht="15.75" thickBot="1" x14ac:dyDescent="0.3">
      <c r="C100" s="172"/>
      <c r="D100" s="172"/>
      <c r="E100" s="172"/>
      <c r="F100" s="172"/>
      <c r="G100" s="172"/>
      <c r="H100" s="78"/>
      <c r="I100" s="172"/>
      <c r="J100" s="172"/>
      <c r="K100" s="108"/>
    </row>
    <row r="101" spans="3:12" ht="15.75" thickBot="1" x14ac:dyDescent="0.3">
      <c r="C101" s="29" t="s">
        <v>43</v>
      </c>
      <c r="D101" s="30">
        <f>SUM(G108:G112)</f>
        <v>75000</v>
      </c>
      <c r="E101" s="93"/>
      <c r="F101" s="93"/>
      <c r="G101" s="93"/>
      <c r="H101" s="75"/>
      <c r="I101" s="75"/>
      <c r="J101" s="75"/>
      <c r="K101" s="108"/>
    </row>
    <row r="102" spans="3:12" ht="15.75" thickBot="1" x14ac:dyDescent="0.3">
      <c r="C102" s="70"/>
      <c r="D102" s="31"/>
      <c r="E102" s="93"/>
      <c r="F102" s="93"/>
      <c r="G102" s="93"/>
      <c r="H102" s="75"/>
      <c r="I102" s="75"/>
      <c r="J102" s="75"/>
      <c r="K102" s="108"/>
    </row>
    <row r="103" spans="3:12" ht="15.75" thickBot="1" x14ac:dyDescent="0.3">
      <c r="C103" s="70" t="s">
        <v>1756</v>
      </c>
      <c r="D103" s="31"/>
      <c r="E103" s="93"/>
      <c r="F103" s="93"/>
      <c r="G103" s="93"/>
      <c r="H103" s="75"/>
      <c r="I103" s="75"/>
      <c r="J103" s="75"/>
      <c r="K103" s="108"/>
    </row>
    <row r="104" spans="3:12" ht="16.5" thickBot="1" x14ac:dyDescent="0.3">
      <c r="C104" s="200" t="s">
        <v>393</v>
      </c>
      <c r="D104" s="394" t="s">
        <v>1688</v>
      </c>
      <c r="E104" s="93"/>
      <c r="F104" s="93"/>
      <c r="G104" s="93"/>
      <c r="H104" s="75"/>
      <c r="I104" s="75"/>
      <c r="J104" s="75"/>
      <c r="K104" s="108"/>
    </row>
    <row r="105" spans="3:12" ht="19.5" thickBot="1" x14ac:dyDescent="0.3">
      <c r="C105" s="210" t="str">
        <f>IFERROR(VLOOKUP(D104,'[1]Desarrollo e Innov. Curricular'!$E:$F,2,FALSE),IFERROR(VLOOKUP(D104,[1]Investigación!$E:$F,2,FALSE),IFERROR(VLOOKUP(D104,'[1]Vinculación Univ. Sociedad'!$E:$F,2,FALSE),IFERROR(VLOOKUP(D104,'[1]Docencia y Profesorado Universi'!$E:$F,2,FALSE),IFERROR(VLOOKUP(D104,[1]Estudiantes!$E:$F,2,FALSE),IFERROR(VLOOKUP(D104,'[1]Gestion Administrativa'!$E:$F,2,FALSE),IFERROR(VLOOKUP(D104,'[1]Gestion Academica'!$E:$F,2,FALSE),IFERROR(VLOOKUP(D104,[1]Graduados!$E:$F,2,FALSE),IFERROR(VLOOKUP(D104,'[1]Gestión del Conocimiento'!$E:$F,2,FALSE),IFERROR(VLOOKUP(D104,[1]Gobernabilidad!$E:$F,2,FALSE),IFERROR(VLOOKUP(D104,'[1]NIVEL DE ES Y  SISTEMA NACIONAL'!$E:$F,2,FALSE),VLOOKUP(D104,'[1]Lo Esencial'!$E:$F,2,0))))))))))))</f>
        <v>1.Promocion de los diferentes estimulos educativos que ofrece PASEE                                       2. Recepcion, pre selección                  3.Selección de estudiantes.                                              4.Adjudicación.  5. Jornadas de Inducción</v>
      </c>
      <c r="D105" s="31"/>
      <c r="E105" s="93"/>
      <c r="F105" s="93"/>
      <c r="G105" s="93"/>
      <c r="H105" s="75"/>
      <c r="I105" s="75"/>
      <c r="J105" s="75"/>
      <c r="K105" s="108"/>
    </row>
    <row r="106" spans="3:12" ht="15.75" thickBot="1" x14ac:dyDescent="0.3">
      <c r="C106" s="70"/>
      <c r="D106" s="31"/>
      <c r="E106" s="93"/>
      <c r="F106" s="93"/>
      <c r="G106" s="93"/>
      <c r="H106" s="75"/>
      <c r="I106" s="75"/>
      <c r="J106" s="75"/>
      <c r="K106" s="108"/>
    </row>
    <row r="107" spans="3:12" ht="30.75" thickBot="1" x14ac:dyDescent="0.3">
      <c r="C107" s="558" t="s">
        <v>44</v>
      </c>
      <c r="D107" s="134" t="s">
        <v>45</v>
      </c>
      <c r="E107" s="514" t="s">
        <v>53</v>
      </c>
      <c r="F107" s="514" t="s">
        <v>55</v>
      </c>
      <c r="G107" s="559" t="s">
        <v>27</v>
      </c>
      <c r="H107" s="561" t="s">
        <v>132</v>
      </c>
      <c r="I107" s="514" t="s">
        <v>46</v>
      </c>
      <c r="J107" s="514" t="s">
        <v>133</v>
      </c>
      <c r="K107" s="124" t="s">
        <v>411</v>
      </c>
      <c r="L107" s="124" t="s">
        <v>412</v>
      </c>
    </row>
    <row r="108" spans="3:12" x14ac:dyDescent="0.25">
      <c r="C108" s="565" t="s">
        <v>1754</v>
      </c>
      <c r="D108" s="605">
        <v>10</v>
      </c>
      <c r="E108" s="473">
        <v>10</v>
      </c>
      <c r="F108" s="560">
        <v>7500</v>
      </c>
      <c r="G108" s="479">
        <f t="shared" ref="G108:G112" si="11">E108*F108</f>
        <v>75000</v>
      </c>
      <c r="H108" s="160" t="s">
        <v>130</v>
      </c>
      <c r="I108" s="557" t="s">
        <v>765</v>
      </c>
      <c r="J108" s="481" t="str">
        <f>VLOOKUP(I108,[1]Presupuesto!$B$11:$C$587,2,0)</f>
        <v>VIATICOS NACIONALES</v>
      </c>
      <c r="K108" s="217" t="s">
        <v>1374</v>
      </c>
      <c r="L108" s="96" t="s">
        <v>395</v>
      </c>
    </row>
    <row r="109" spans="3:12" x14ac:dyDescent="0.25">
      <c r="C109" s="477"/>
      <c r="D109" s="605"/>
      <c r="E109" s="478"/>
      <c r="F109" s="479">
        <v>4025</v>
      </c>
      <c r="G109" s="479">
        <f t="shared" si="11"/>
        <v>0</v>
      </c>
      <c r="H109" s="160" t="s">
        <v>130</v>
      </c>
      <c r="I109" s="557" t="s">
        <v>765</v>
      </c>
      <c r="J109" s="481" t="str">
        <f>VLOOKUP(I109,[1]Presupuesto!$B$11:$C$587,2,0)</f>
        <v>VIATICOS NACIONALES</v>
      </c>
      <c r="K109" s="96" t="str">
        <f>$K$17</f>
        <v>Estudiantes y Graduados</v>
      </c>
      <c r="L109" s="96" t="s">
        <v>395</v>
      </c>
    </row>
    <row r="110" spans="3:12" x14ac:dyDescent="0.25">
      <c r="C110" s="477"/>
      <c r="D110" s="605"/>
      <c r="E110" s="478"/>
      <c r="F110" s="479"/>
      <c r="G110" s="479">
        <f t="shared" si="11"/>
        <v>0</v>
      </c>
      <c r="H110" s="160" t="s">
        <v>130</v>
      </c>
      <c r="I110" s="481" t="s">
        <v>1338</v>
      </c>
      <c r="J110" s="481" t="str">
        <f>VLOOKUP(I110,[1]Presupuesto!$B$11:$C$587,2,0)</f>
        <v>OTROS INTERESES</v>
      </c>
      <c r="K110" s="96" t="str">
        <f t="shared" ref="K110:K112" si="12">$K$17</f>
        <v>Estudiantes y Graduados</v>
      </c>
      <c r="L110" s="96" t="s">
        <v>395</v>
      </c>
    </row>
    <row r="111" spans="3:12" x14ac:dyDescent="0.25">
      <c r="C111" s="477"/>
      <c r="D111" s="605"/>
      <c r="E111" s="478"/>
      <c r="F111" s="479"/>
      <c r="G111" s="479">
        <f t="shared" si="11"/>
        <v>0</v>
      </c>
      <c r="H111" s="160" t="s">
        <v>130</v>
      </c>
      <c r="I111" s="481" t="s">
        <v>1338</v>
      </c>
      <c r="J111" s="481" t="str">
        <f>VLOOKUP(I111,[1]Presupuesto!$B$11:$C$587,2,0)</f>
        <v>OTROS INTERESES</v>
      </c>
      <c r="K111" s="96" t="str">
        <f t="shared" si="12"/>
        <v>Estudiantes y Graduados</v>
      </c>
      <c r="L111" s="96" t="s">
        <v>395</v>
      </c>
    </row>
    <row r="112" spans="3:12" x14ac:dyDescent="0.25">
      <c r="C112" s="477"/>
      <c r="D112" s="605"/>
      <c r="E112" s="478"/>
      <c r="F112" s="479"/>
      <c r="G112" s="479">
        <f t="shared" si="11"/>
        <v>0</v>
      </c>
      <c r="H112" s="160" t="s">
        <v>130</v>
      </c>
      <c r="I112" s="481" t="s">
        <v>1338</v>
      </c>
      <c r="J112" s="481" t="str">
        <f>VLOOKUP(I112,[1]Presupuesto!$B$11:$C$587,2,0)</f>
        <v>OTROS INTERESES</v>
      </c>
      <c r="K112" s="96" t="str">
        <f t="shared" si="12"/>
        <v>Estudiantes y Graduados</v>
      </c>
      <c r="L112" s="96" t="s">
        <v>395</v>
      </c>
    </row>
    <row r="114" spans="3:12" ht="15.75" thickBot="1" x14ac:dyDescent="0.3"/>
    <row r="115" spans="3:12" ht="15.75" thickBot="1" x14ac:dyDescent="0.3">
      <c r="C115" s="172"/>
      <c r="D115" s="172"/>
      <c r="E115" s="172"/>
      <c r="F115" s="172"/>
      <c r="G115" s="172"/>
      <c r="H115" s="78"/>
      <c r="I115" s="172"/>
      <c r="J115" s="172"/>
      <c r="K115" s="108"/>
    </row>
    <row r="116" spans="3:12" ht="15.75" thickBot="1" x14ac:dyDescent="0.3">
      <c r="C116" s="29" t="s">
        <v>43</v>
      </c>
      <c r="D116" s="30">
        <f>SUM(G123:G127)</f>
        <v>32200</v>
      </c>
      <c r="E116" s="93"/>
      <c r="F116" s="93"/>
      <c r="G116" s="93"/>
      <c r="H116" s="75"/>
      <c r="I116" s="75"/>
      <c r="J116" s="75"/>
      <c r="K116" s="108"/>
    </row>
    <row r="117" spans="3:12" ht="15.75" thickBot="1" x14ac:dyDescent="0.3">
      <c r="C117" s="70"/>
      <c r="D117" s="31"/>
      <c r="E117" s="93"/>
      <c r="F117" s="93"/>
      <c r="G117" s="93"/>
      <c r="H117" s="75"/>
      <c r="I117" s="75"/>
      <c r="J117" s="75"/>
      <c r="K117" s="108"/>
    </row>
    <row r="118" spans="3:12" ht="15.75" thickBot="1" x14ac:dyDescent="0.3">
      <c r="C118" s="70" t="s">
        <v>1756</v>
      </c>
      <c r="D118" s="31"/>
      <c r="E118" s="93"/>
      <c r="F118" s="93"/>
      <c r="G118" s="93"/>
      <c r="H118" s="75"/>
      <c r="I118" s="75"/>
      <c r="J118" s="75"/>
      <c r="K118" s="108"/>
    </row>
    <row r="119" spans="3:12" ht="16.5" thickBot="1" x14ac:dyDescent="0.3">
      <c r="C119" s="200" t="s">
        <v>393</v>
      </c>
      <c r="D119" s="394" t="s">
        <v>1688</v>
      </c>
      <c r="E119" s="93"/>
      <c r="F119" s="93"/>
      <c r="G119" s="93"/>
      <c r="H119" s="75"/>
      <c r="I119" s="75"/>
      <c r="J119" s="75"/>
      <c r="K119" s="108"/>
    </row>
    <row r="120" spans="3:12" ht="19.5" thickBot="1" x14ac:dyDescent="0.3">
      <c r="C120" s="210" t="str">
        <f>IFERROR(VLOOKUP(D119,'[1]Desarrollo e Innov. Curricular'!$E:$F,2,FALSE),IFERROR(VLOOKUP(D119,[1]Investigación!$E:$F,2,FALSE),IFERROR(VLOOKUP(D119,'[1]Vinculación Univ. Sociedad'!$E:$F,2,FALSE),IFERROR(VLOOKUP(D119,'[1]Docencia y Profesorado Universi'!$E:$F,2,FALSE),IFERROR(VLOOKUP(D119,[1]Estudiantes!$E:$F,2,FALSE),IFERROR(VLOOKUP(D119,'[1]Gestion Administrativa'!$E:$F,2,FALSE),IFERROR(VLOOKUP(D119,'[1]Gestion Academica'!$E:$F,2,FALSE),IFERROR(VLOOKUP(D119,[1]Graduados!$E:$F,2,FALSE),IFERROR(VLOOKUP(D119,'[1]Gestión del Conocimiento'!$E:$F,2,FALSE),IFERROR(VLOOKUP(D119,[1]Gobernabilidad!$E:$F,2,FALSE),IFERROR(VLOOKUP(D119,'[1]NIVEL DE ES Y  SISTEMA NACIONAL'!$E:$F,2,FALSE),VLOOKUP(D119,'[1]Lo Esencial'!$E:$F,2,0))))))))))))</f>
        <v>1.Promocion de los diferentes estimulos educativos que ofrece PASEE                                       2. Recepcion, pre selección                  3.Selección de estudiantes.                                              4.Adjudicación.  5. Jornadas de Inducción</v>
      </c>
      <c r="D120" s="31"/>
      <c r="E120" s="93"/>
      <c r="F120" s="93"/>
      <c r="G120" s="93"/>
      <c r="H120" s="75"/>
      <c r="I120" s="75"/>
      <c r="J120" s="75"/>
      <c r="K120" s="108"/>
    </row>
    <row r="121" spans="3:12" ht="15.75" thickBot="1" x14ac:dyDescent="0.3">
      <c r="C121" s="70"/>
      <c r="D121" s="31"/>
      <c r="E121" s="93"/>
      <c r="F121" s="93"/>
      <c r="G121" s="93"/>
      <c r="H121" s="75"/>
      <c r="I121" s="75"/>
      <c r="J121" s="75"/>
      <c r="K121" s="108"/>
    </row>
    <row r="122" spans="3:12" ht="30.75" thickBot="1" x14ac:dyDescent="0.3">
      <c r="C122" s="122" t="s">
        <v>44</v>
      </c>
      <c r="D122" s="134" t="s">
        <v>45</v>
      </c>
      <c r="E122" s="124" t="s">
        <v>53</v>
      </c>
      <c r="F122" s="124" t="s">
        <v>55</v>
      </c>
      <c r="G122" s="123" t="s">
        <v>27</v>
      </c>
      <c r="H122" s="129" t="s">
        <v>132</v>
      </c>
      <c r="I122" s="124" t="s">
        <v>46</v>
      </c>
      <c r="J122" s="124" t="s">
        <v>133</v>
      </c>
      <c r="K122" s="124" t="s">
        <v>411</v>
      </c>
      <c r="L122" s="124" t="s">
        <v>412</v>
      </c>
    </row>
    <row r="123" spans="3:12" ht="15.75" thickBot="1" x14ac:dyDescent="0.3">
      <c r="C123" s="543" t="s">
        <v>1755</v>
      </c>
      <c r="D123" s="605">
        <v>8</v>
      </c>
      <c r="E123" s="336">
        <v>8</v>
      </c>
      <c r="F123" s="111">
        <v>4025</v>
      </c>
      <c r="G123" s="95">
        <f t="shared" ref="G123:G127" si="13">E123*F123</f>
        <v>32200</v>
      </c>
      <c r="H123" s="502" t="s">
        <v>130</v>
      </c>
      <c r="I123" s="96" t="s">
        <v>765</v>
      </c>
      <c r="J123" s="96" t="str">
        <f>VLOOKUP(I123,[1]Presupuesto!$B$11:$C$587,2,0)</f>
        <v>VIATICOS NACIONALES</v>
      </c>
      <c r="K123" s="217" t="s">
        <v>1374</v>
      </c>
      <c r="L123" s="96" t="s">
        <v>395</v>
      </c>
    </row>
    <row r="124" spans="3:12" ht="15.75" thickBot="1" x14ac:dyDescent="0.3">
      <c r="C124" s="167"/>
      <c r="D124" s="605"/>
      <c r="E124" s="195"/>
      <c r="F124" s="98">
        <v>4025</v>
      </c>
      <c r="G124" s="95">
        <f t="shared" si="13"/>
        <v>0</v>
      </c>
      <c r="H124" s="502" t="s">
        <v>130</v>
      </c>
      <c r="I124" s="96" t="s">
        <v>765</v>
      </c>
      <c r="J124" s="96" t="str">
        <f>VLOOKUP(I124,[1]Presupuesto!$B$11:$C$587,2,0)</f>
        <v>VIATICOS NACIONALES</v>
      </c>
      <c r="K124" s="96" t="str">
        <f>$K$17</f>
        <v>Estudiantes y Graduados</v>
      </c>
      <c r="L124" s="96" t="s">
        <v>395</v>
      </c>
    </row>
    <row r="125" spans="3:12" ht="15.75" thickBot="1" x14ac:dyDescent="0.3">
      <c r="C125" s="167"/>
      <c r="D125" s="605"/>
      <c r="E125" s="195"/>
      <c r="F125" s="98"/>
      <c r="G125" s="95">
        <f t="shared" si="13"/>
        <v>0</v>
      </c>
      <c r="H125" s="502" t="s">
        <v>130</v>
      </c>
      <c r="I125" s="96" t="s">
        <v>1338</v>
      </c>
      <c r="J125" s="96" t="str">
        <f>VLOOKUP(I125,[1]Presupuesto!$B$11:$C$587,2,0)</f>
        <v>OTROS INTERESES</v>
      </c>
      <c r="K125" s="96" t="str">
        <f t="shared" ref="K125:K127" si="14">$K$17</f>
        <v>Estudiantes y Graduados</v>
      </c>
      <c r="L125" s="96" t="s">
        <v>395</v>
      </c>
    </row>
    <row r="126" spans="3:12" ht="15.75" thickBot="1" x14ac:dyDescent="0.3">
      <c r="C126" s="167"/>
      <c r="D126" s="605"/>
      <c r="E126" s="195"/>
      <c r="F126" s="98"/>
      <c r="G126" s="95">
        <f t="shared" si="13"/>
        <v>0</v>
      </c>
      <c r="H126" s="502" t="s">
        <v>130</v>
      </c>
      <c r="I126" s="96" t="s">
        <v>1338</v>
      </c>
      <c r="J126" s="96" t="str">
        <f>VLOOKUP(I126,[1]Presupuesto!$B$11:$C$587,2,0)</f>
        <v>OTROS INTERESES</v>
      </c>
      <c r="K126" s="96" t="str">
        <f t="shared" si="14"/>
        <v>Estudiantes y Graduados</v>
      </c>
      <c r="L126" s="96" t="s">
        <v>395</v>
      </c>
    </row>
    <row r="127" spans="3:12" x14ac:dyDescent="0.25">
      <c r="C127" s="167"/>
      <c r="D127" s="605"/>
      <c r="E127" s="195"/>
      <c r="F127" s="98"/>
      <c r="G127" s="95">
        <f t="shared" si="13"/>
        <v>0</v>
      </c>
      <c r="H127" s="502" t="s">
        <v>130</v>
      </c>
      <c r="I127" s="96" t="s">
        <v>1338</v>
      </c>
      <c r="J127" s="96" t="str">
        <f>VLOOKUP(I127,[1]Presupuesto!$B$11:$C$587,2,0)</f>
        <v>OTROS INTERESES</v>
      </c>
      <c r="K127" s="96" t="str">
        <f t="shared" si="14"/>
        <v>Estudiantes y Graduados</v>
      </c>
      <c r="L127" s="96" t="s">
        <v>395</v>
      </c>
    </row>
    <row r="129" spans="3:12" ht="15.75" thickBot="1" x14ac:dyDescent="0.3">
      <c r="C129" s="172"/>
      <c r="D129" s="172"/>
      <c r="E129" s="172"/>
      <c r="F129" s="172"/>
      <c r="G129" s="172"/>
      <c r="H129" s="78"/>
      <c r="I129" s="172"/>
      <c r="J129" s="172"/>
      <c r="K129" s="108"/>
    </row>
    <row r="130" spans="3:12" ht="15.75" thickBot="1" x14ac:dyDescent="0.3">
      <c r="C130" s="29" t="s">
        <v>43</v>
      </c>
      <c r="D130" s="30">
        <f>SUM(G137:G141)</f>
        <v>22500</v>
      </c>
      <c r="E130" s="93"/>
      <c r="F130" s="93"/>
      <c r="G130" s="93"/>
      <c r="H130" s="75"/>
      <c r="I130" s="75"/>
      <c r="J130" s="75"/>
      <c r="K130" s="108"/>
    </row>
    <row r="131" spans="3:12" ht="15.75" thickBot="1" x14ac:dyDescent="0.3">
      <c r="C131" s="70"/>
      <c r="D131" s="31"/>
      <c r="E131" s="93"/>
      <c r="F131" s="93"/>
      <c r="G131" s="93"/>
      <c r="H131" s="75"/>
      <c r="I131" s="75"/>
      <c r="J131" s="75"/>
      <c r="K131" s="108"/>
    </row>
    <row r="132" spans="3:12" ht="15.75" thickBot="1" x14ac:dyDescent="0.3">
      <c r="C132" s="70" t="s">
        <v>1757</v>
      </c>
      <c r="D132" s="31"/>
      <c r="E132" s="93"/>
      <c r="F132" s="93"/>
      <c r="G132" s="93"/>
      <c r="H132" s="75"/>
      <c r="I132" s="75"/>
      <c r="J132" s="75"/>
      <c r="K132" s="108"/>
    </row>
    <row r="133" spans="3:12" ht="16.5" thickBot="1" x14ac:dyDescent="0.3">
      <c r="C133" s="200" t="s">
        <v>393</v>
      </c>
      <c r="D133" s="394" t="s">
        <v>1688</v>
      </c>
      <c r="E133" s="93"/>
      <c r="F133" s="93"/>
      <c r="G133" s="93"/>
      <c r="H133" s="75"/>
      <c r="I133" s="75"/>
      <c r="J133" s="75"/>
      <c r="K133" s="108"/>
    </row>
    <row r="134" spans="3:12" ht="19.5" thickBot="1" x14ac:dyDescent="0.3">
      <c r="C134" s="210" t="str">
        <f>IFERROR(VLOOKUP(D133,'[1]Desarrollo e Innov. Curricular'!$E:$F,2,FALSE),IFERROR(VLOOKUP(D133,[1]Investigación!$E:$F,2,FALSE),IFERROR(VLOOKUP(D133,'[1]Vinculación Univ. Sociedad'!$E:$F,2,FALSE),IFERROR(VLOOKUP(D133,'[1]Docencia y Profesorado Universi'!$E:$F,2,FALSE),IFERROR(VLOOKUP(D133,[1]Estudiantes!$E:$F,2,FALSE),IFERROR(VLOOKUP(D133,'[1]Gestion Administrativa'!$E:$F,2,FALSE),IFERROR(VLOOKUP(D133,'[1]Gestion Academica'!$E:$F,2,FALSE),IFERROR(VLOOKUP(D133,[1]Graduados!$E:$F,2,FALSE),IFERROR(VLOOKUP(D133,'[1]Gestión del Conocimiento'!$E:$F,2,FALSE),IFERROR(VLOOKUP(D133,[1]Gobernabilidad!$E:$F,2,FALSE),IFERROR(VLOOKUP(D133,'[1]NIVEL DE ES Y  SISTEMA NACIONAL'!$E:$F,2,FALSE),VLOOKUP(D133,'[1]Lo Esencial'!$E:$F,2,0))))))))))))</f>
        <v>1.Promocion de los diferentes estimulos educativos que ofrece PASEE                                       2. Recepcion, pre selección                  3.Selección de estudiantes.                                              4.Adjudicación.  5. Jornadas de Inducción</v>
      </c>
      <c r="D134" s="31"/>
      <c r="E134" s="93"/>
      <c r="F134" s="93"/>
      <c r="G134" s="93"/>
      <c r="H134" s="75"/>
      <c r="I134" s="75"/>
      <c r="J134" s="75"/>
      <c r="K134" s="108"/>
    </row>
    <row r="135" spans="3:12" ht="15.75" thickBot="1" x14ac:dyDescent="0.3">
      <c r="C135" s="70"/>
      <c r="D135" s="31"/>
      <c r="E135" s="93"/>
      <c r="F135" s="93"/>
      <c r="G135" s="93"/>
      <c r="H135" s="75"/>
      <c r="I135" s="75"/>
      <c r="J135" s="75"/>
      <c r="K135" s="108"/>
    </row>
    <row r="136" spans="3:12" ht="30.75" thickBot="1" x14ac:dyDescent="0.3">
      <c r="C136" s="122" t="s">
        <v>44</v>
      </c>
      <c r="D136" s="134" t="s">
        <v>45</v>
      </c>
      <c r="E136" s="124" t="s">
        <v>53</v>
      </c>
      <c r="F136" s="124" t="s">
        <v>55</v>
      </c>
      <c r="G136" s="123" t="s">
        <v>27</v>
      </c>
      <c r="H136" s="129" t="s">
        <v>132</v>
      </c>
      <c r="I136" s="124" t="s">
        <v>46</v>
      </c>
      <c r="J136" s="124" t="s">
        <v>133</v>
      </c>
      <c r="K136" s="124" t="s">
        <v>411</v>
      </c>
      <c r="L136" s="124" t="s">
        <v>412</v>
      </c>
    </row>
    <row r="137" spans="3:12" ht="15.75" thickBot="1" x14ac:dyDescent="0.3">
      <c r="C137" s="543" t="s">
        <v>1754</v>
      </c>
      <c r="D137" s="605">
        <v>5</v>
      </c>
      <c r="E137" s="336">
        <v>5</v>
      </c>
      <c r="F137" s="111">
        <v>4500</v>
      </c>
      <c r="G137" s="95">
        <f t="shared" ref="G137:G141" si="15">E137*F137</f>
        <v>22500</v>
      </c>
      <c r="H137" s="502" t="s">
        <v>130</v>
      </c>
      <c r="I137" s="96" t="s">
        <v>765</v>
      </c>
      <c r="J137" s="96" t="str">
        <f>VLOOKUP(I137,[1]Presupuesto!$B$11:$C$587,2,0)</f>
        <v>VIATICOS NACIONALES</v>
      </c>
      <c r="K137" s="217" t="s">
        <v>1374</v>
      </c>
      <c r="L137" s="96" t="s">
        <v>395</v>
      </c>
    </row>
    <row r="138" spans="3:12" ht="15.75" thickBot="1" x14ac:dyDescent="0.3">
      <c r="C138" s="167"/>
      <c r="D138" s="605"/>
      <c r="E138" s="195"/>
      <c r="F138" s="98">
        <v>4025</v>
      </c>
      <c r="G138" s="95">
        <f t="shared" si="15"/>
        <v>0</v>
      </c>
      <c r="H138" s="502" t="s">
        <v>130</v>
      </c>
      <c r="I138" s="96" t="s">
        <v>1338</v>
      </c>
      <c r="J138" s="96" t="str">
        <f>VLOOKUP(I138,[1]Presupuesto!$B$11:$C$587,2,0)</f>
        <v>OTROS INTERESES</v>
      </c>
      <c r="K138" s="96" t="str">
        <f>$K$17</f>
        <v>Estudiantes y Graduados</v>
      </c>
      <c r="L138" s="96" t="s">
        <v>395</v>
      </c>
    </row>
    <row r="139" spans="3:12" ht="15.75" thickBot="1" x14ac:dyDescent="0.3">
      <c r="C139" s="167"/>
      <c r="D139" s="605"/>
      <c r="E139" s="195"/>
      <c r="F139" s="98"/>
      <c r="G139" s="95">
        <f t="shared" si="15"/>
        <v>0</v>
      </c>
      <c r="H139" s="502" t="s">
        <v>130</v>
      </c>
      <c r="I139" s="96" t="s">
        <v>1338</v>
      </c>
      <c r="J139" s="96" t="str">
        <f>VLOOKUP(I139,[1]Presupuesto!$B$11:$C$587,2,0)</f>
        <v>OTROS INTERESES</v>
      </c>
      <c r="K139" s="96" t="str">
        <f t="shared" ref="K139:K141" si="16">$K$17</f>
        <v>Estudiantes y Graduados</v>
      </c>
      <c r="L139" s="96" t="s">
        <v>395</v>
      </c>
    </row>
    <row r="140" spans="3:12" ht="15.75" thickBot="1" x14ac:dyDescent="0.3">
      <c r="C140" s="167"/>
      <c r="D140" s="605"/>
      <c r="E140" s="195"/>
      <c r="F140" s="98"/>
      <c r="G140" s="95">
        <f t="shared" si="15"/>
        <v>0</v>
      </c>
      <c r="H140" s="502" t="s">
        <v>130</v>
      </c>
      <c r="I140" s="96" t="s">
        <v>1338</v>
      </c>
      <c r="J140" s="96" t="str">
        <f>VLOOKUP(I140,[1]Presupuesto!$B$11:$C$587,2,0)</f>
        <v>OTROS INTERESES</v>
      </c>
      <c r="K140" s="96" t="str">
        <f t="shared" si="16"/>
        <v>Estudiantes y Graduados</v>
      </c>
      <c r="L140" s="96" t="s">
        <v>395</v>
      </c>
    </row>
    <row r="141" spans="3:12" x14ac:dyDescent="0.25">
      <c r="C141" s="167"/>
      <c r="D141" s="605"/>
      <c r="E141" s="195"/>
      <c r="F141" s="98"/>
      <c r="G141" s="95">
        <f t="shared" si="15"/>
        <v>0</v>
      </c>
      <c r="H141" s="502" t="s">
        <v>130</v>
      </c>
      <c r="I141" s="96" t="s">
        <v>1338</v>
      </c>
      <c r="J141" s="96" t="str">
        <f>VLOOKUP(I141,[1]Presupuesto!$B$11:$C$587,2,0)</f>
        <v>OTROS INTERESES</v>
      </c>
      <c r="K141" s="96" t="str">
        <f t="shared" si="16"/>
        <v>Estudiantes y Graduados</v>
      </c>
      <c r="L141" s="96" t="s">
        <v>395</v>
      </c>
    </row>
    <row r="143" spans="3:12" ht="15.75" thickBot="1" x14ac:dyDescent="0.3">
      <c r="C143" s="172"/>
      <c r="D143" s="172"/>
      <c r="E143" s="172"/>
      <c r="F143" s="172"/>
      <c r="G143" s="172"/>
      <c r="H143" s="78"/>
      <c r="I143" s="172"/>
      <c r="J143" s="172"/>
      <c r="K143" s="108"/>
    </row>
    <row r="144" spans="3:12" ht="15.75" thickBot="1" x14ac:dyDescent="0.3">
      <c r="C144" s="29" t="s">
        <v>43</v>
      </c>
      <c r="D144" s="30">
        <f>SUM(G151:G155)</f>
        <v>18200</v>
      </c>
      <c r="E144" s="93"/>
      <c r="F144" s="93"/>
      <c r="G144" s="93"/>
      <c r="H144" s="75"/>
      <c r="I144" s="75"/>
      <c r="J144" s="75"/>
      <c r="K144" s="108"/>
    </row>
    <row r="145" spans="3:12" ht="15.75" thickBot="1" x14ac:dyDescent="0.3">
      <c r="C145" s="70"/>
      <c r="D145" s="31"/>
      <c r="E145" s="93"/>
      <c r="F145" s="93"/>
      <c r="G145" s="93"/>
      <c r="H145" s="75"/>
      <c r="I145" s="75"/>
      <c r="J145" s="75"/>
      <c r="K145" s="108"/>
    </row>
    <row r="146" spans="3:12" ht="15.75" thickBot="1" x14ac:dyDescent="0.3">
      <c r="C146" s="70" t="s">
        <v>1757</v>
      </c>
      <c r="D146" s="31"/>
      <c r="E146" s="93"/>
      <c r="F146" s="93"/>
      <c r="G146" s="93"/>
      <c r="H146" s="75"/>
      <c r="I146" s="75"/>
      <c r="J146" s="75"/>
      <c r="K146" s="108"/>
    </row>
    <row r="147" spans="3:12" ht="16.5" thickBot="1" x14ac:dyDescent="0.3">
      <c r="C147" s="200" t="s">
        <v>393</v>
      </c>
      <c r="D147" s="394" t="s">
        <v>1688</v>
      </c>
      <c r="E147" s="93"/>
      <c r="F147" s="93"/>
      <c r="G147" s="93"/>
      <c r="H147" s="75"/>
      <c r="I147" s="75"/>
      <c r="J147" s="75"/>
      <c r="K147" s="108"/>
    </row>
    <row r="148" spans="3:12" ht="19.5" thickBot="1" x14ac:dyDescent="0.3">
      <c r="C148" s="210" t="str">
        <f>IFERROR(VLOOKUP(D147,'Desarrollo e Innov. Curricular'!$E:$F,2,FALSE),IFERROR(VLOOKUP(D147,'Investigación Científica'!$E:$F,2,FALSE),IFERROR(VLOOKUP(D147,'Vinculación Univ. Sociedad'!$E:$F,2,FALSE),IFERROR(VLOOKUP(D147,'Docencia y Profesorado Universi'!$E:$F,2,FALSE),IFERROR(VLOOKUP(D147,'Estudiantes y Graduados'!$E:$F,2,FALSE),IFERROR(VLOOKUP(D147,'Gestion Administrativa'!$E:$F,2,FALSE),IFERROR(VLOOKUP(D147,'Gestión Académica'!$E:$F,2,FALSE),IFERROR(VLOOKUP(D147,'Aseguramiento y M. Ambiental'!$E:$F,2,FALSE),IFERROR(VLOOKUP(D147,'Gestión del Conocimiento'!$E:$F,2,FALSE),IFERROR(VLOOKUP(D147,'Gobernabilidad y Procesos...'!$E:$F,2,FALSE),IFERROR(VLOOKUP(D147,'Gestión del Talento Humano'!$E:$F,2,FALSE),IFERROR(VLOOKUP(D147,'Internacionalización de la E.S.'!$E:$F,2,FALSE),IFERROR(VLOOKUP(D147,'Cultura de Innovación Insti...'!$E:$F,2,FALSE),VLOOKUP(D147,'Lo Esencial de la Reforma Univ.'!$E:$F,2,0))))))))))))))</f>
        <v>1.Promocion de los diferentes estimulos educativos que ofrece PASEE                                       2. Recepcion, pre selección                  3.Selección de estudiantes.                                              4.Adjudicación.  5. Jornadas de Inducción</v>
      </c>
      <c r="D148" s="31"/>
      <c r="E148" s="93"/>
      <c r="F148" s="93"/>
      <c r="G148" s="93"/>
      <c r="H148" s="75"/>
      <c r="I148" s="75"/>
      <c r="J148" s="75"/>
      <c r="K148" s="108"/>
    </row>
    <row r="149" spans="3:12" ht="15.75" thickBot="1" x14ac:dyDescent="0.3">
      <c r="C149" s="70"/>
      <c r="D149" s="31"/>
      <c r="E149" s="93"/>
      <c r="F149" s="93"/>
      <c r="G149" s="93"/>
      <c r="H149" s="75"/>
      <c r="I149" s="75"/>
      <c r="J149" s="75"/>
      <c r="K149" s="108"/>
    </row>
    <row r="150" spans="3:12" ht="30.75" thickBot="1" x14ac:dyDescent="0.3">
      <c r="C150" s="122" t="s">
        <v>44</v>
      </c>
      <c r="D150" s="134" t="s">
        <v>45</v>
      </c>
      <c r="E150" s="124" t="s">
        <v>53</v>
      </c>
      <c r="F150" s="124" t="s">
        <v>55</v>
      </c>
      <c r="G150" s="123" t="s">
        <v>27</v>
      </c>
      <c r="H150" s="129" t="s">
        <v>132</v>
      </c>
      <c r="I150" s="124" t="s">
        <v>46</v>
      </c>
      <c r="J150" s="124" t="s">
        <v>133</v>
      </c>
      <c r="K150" s="124" t="s">
        <v>411</v>
      </c>
      <c r="L150" s="124" t="s">
        <v>412</v>
      </c>
    </row>
    <row r="151" spans="3:12" ht="15.75" thickBot="1" x14ac:dyDescent="0.3">
      <c r="C151" s="543" t="s">
        <v>1755</v>
      </c>
      <c r="D151" s="605">
        <v>4</v>
      </c>
      <c r="E151" s="336">
        <v>8</v>
      </c>
      <c r="F151" s="111">
        <v>2275</v>
      </c>
      <c r="G151" s="95">
        <f t="shared" ref="G151:G155" si="17">E151*F151</f>
        <v>18200</v>
      </c>
      <c r="H151" s="502" t="s">
        <v>130</v>
      </c>
      <c r="I151" s="96" t="s">
        <v>765</v>
      </c>
      <c r="J151" s="96" t="str">
        <f>VLOOKUP(I151,[1]Presupuesto!$B$11:$C$587,2,0)</f>
        <v>VIATICOS NACIONALES</v>
      </c>
      <c r="K151" s="217" t="s">
        <v>1374</v>
      </c>
      <c r="L151" s="96" t="s">
        <v>395</v>
      </c>
    </row>
    <row r="152" spans="3:12" ht="15.75" thickBot="1" x14ac:dyDescent="0.3">
      <c r="C152" s="167"/>
      <c r="D152" s="605"/>
      <c r="E152" s="195"/>
      <c r="F152" s="98">
        <v>4025</v>
      </c>
      <c r="G152" s="95">
        <f t="shared" si="17"/>
        <v>0</v>
      </c>
      <c r="H152" s="502" t="s">
        <v>130</v>
      </c>
      <c r="I152" s="96" t="s">
        <v>767</v>
      </c>
      <c r="J152" s="96" t="str">
        <f>VLOOKUP(I152,[1]Presupuesto!$B$11:$C$587,2,0)</f>
        <v>VIATICOS NACIONALES</v>
      </c>
      <c r="K152" s="96" t="str">
        <f>$K$17</f>
        <v>Estudiantes y Graduados</v>
      </c>
      <c r="L152" s="96" t="s">
        <v>395</v>
      </c>
    </row>
    <row r="153" spans="3:12" ht="15.75" thickBot="1" x14ac:dyDescent="0.3">
      <c r="C153" s="167"/>
      <c r="D153" s="605"/>
      <c r="E153" s="195"/>
      <c r="F153" s="98"/>
      <c r="G153" s="95">
        <f t="shared" si="17"/>
        <v>0</v>
      </c>
      <c r="H153" s="502" t="s">
        <v>130</v>
      </c>
      <c r="I153" s="96" t="s">
        <v>1338</v>
      </c>
      <c r="J153" s="96" t="str">
        <f>VLOOKUP(I153,[1]Presupuesto!$B$11:$C$587,2,0)</f>
        <v>OTROS INTERESES</v>
      </c>
      <c r="K153" s="96" t="str">
        <f t="shared" ref="K153:K155" si="18">$K$17</f>
        <v>Estudiantes y Graduados</v>
      </c>
      <c r="L153" s="96" t="s">
        <v>395</v>
      </c>
    </row>
    <row r="154" spans="3:12" ht="15.75" thickBot="1" x14ac:dyDescent="0.3">
      <c r="C154" s="167"/>
      <c r="D154" s="605"/>
      <c r="E154" s="195"/>
      <c r="F154" s="98"/>
      <c r="G154" s="95">
        <f t="shared" si="17"/>
        <v>0</v>
      </c>
      <c r="H154" s="502" t="s">
        <v>130</v>
      </c>
      <c r="I154" s="96" t="s">
        <v>1338</v>
      </c>
      <c r="J154" s="96" t="str">
        <f>VLOOKUP(I154,[1]Presupuesto!$B$11:$C$587,2,0)</f>
        <v>OTROS INTERESES</v>
      </c>
      <c r="K154" s="96" t="str">
        <f t="shared" si="18"/>
        <v>Estudiantes y Graduados</v>
      </c>
      <c r="L154" s="96" t="s">
        <v>395</v>
      </c>
    </row>
    <row r="155" spans="3:12" x14ac:dyDescent="0.25">
      <c r="C155" s="167"/>
      <c r="D155" s="605"/>
      <c r="E155" s="195"/>
      <c r="F155" s="98"/>
      <c r="G155" s="95">
        <f t="shared" si="17"/>
        <v>0</v>
      </c>
      <c r="H155" s="502" t="s">
        <v>130</v>
      </c>
      <c r="I155" s="96" t="s">
        <v>1338</v>
      </c>
      <c r="J155" s="96" t="str">
        <f>VLOOKUP(I155,[1]Presupuesto!$B$11:$C$587,2,0)</f>
        <v>OTROS INTERESES</v>
      </c>
      <c r="K155" s="96" t="str">
        <f t="shared" si="18"/>
        <v>Estudiantes y Graduados</v>
      </c>
      <c r="L155" s="96" t="s">
        <v>395</v>
      </c>
    </row>
    <row r="157" spans="3:12" ht="15.75" thickBot="1" x14ac:dyDescent="0.3"/>
    <row r="158" spans="3:12" ht="15.75" thickBot="1" x14ac:dyDescent="0.3">
      <c r="C158" s="172"/>
      <c r="D158" s="172"/>
      <c r="E158" s="172"/>
      <c r="F158" s="172"/>
      <c r="G158" s="172"/>
      <c r="H158" s="78"/>
      <c r="I158" s="172"/>
      <c r="J158" s="172"/>
      <c r="K158" s="108"/>
    </row>
    <row r="159" spans="3:12" ht="15.75" thickBot="1" x14ac:dyDescent="0.3">
      <c r="C159" s="29" t="s">
        <v>43</v>
      </c>
      <c r="D159" s="30">
        <f>SUM(G166:G170)</f>
        <v>26250</v>
      </c>
      <c r="E159" s="93"/>
      <c r="F159" s="93"/>
      <c r="G159" s="93"/>
      <c r="H159" s="75"/>
      <c r="I159" s="75"/>
      <c r="J159" s="75"/>
      <c r="K159" s="108"/>
    </row>
    <row r="160" spans="3:12" ht="15.75" thickBot="1" x14ac:dyDescent="0.3">
      <c r="C160" s="70"/>
      <c r="D160" s="31"/>
      <c r="E160" s="93"/>
      <c r="F160" s="93"/>
      <c r="G160" s="93"/>
      <c r="H160" s="75"/>
      <c r="I160" s="75"/>
      <c r="J160" s="75"/>
      <c r="K160" s="108"/>
    </row>
    <row r="161" spans="3:12" ht="15.75" thickBot="1" x14ac:dyDescent="0.3">
      <c r="C161" s="70" t="s">
        <v>2212</v>
      </c>
      <c r="D161" s="31"/>
      <c r="E161" s="93"/>
      <c r="F161" s="93"/>
      <c r="G161" s="93"/>
      <c r="H161" s="75"/>
      <c r="I161" s="75"/>
      <c r="J161" s="75"/>
      <c r="K161" s="108"/>
    </row>
    <row r="162" spans="3:12" ht="16.5" thickBot="1" x14ac:dyDescent="0.3">
      <c r="C162" s="200" t="s">
        <v>393</v>
      </c>
      <c r="D162" s="394" t="s">
        <v>1724</v>
      </c>
      <c r="E162" s="93"/>
      <c r="F162" s="93"/>
      <c r="G162" s="93"/>
      <c r="H162" s="75"/>
      <c r="I162" s="75"/>
      <c r="J162" s="75"/>
      <c r="K162" s="108"/>
    </row>
    <row r="163" spans="3:12" ht="19.5" thickBot="1" x14ac:dyDescent="0.3">
      <c r="C163" s="210" t="str">
        <f>IFERROR(VLOOKUP(D162,'Desarrollo e Innov. Curricular'!$E:$F,2,FALSE),IFERROR(VLOOKUP(D162,'Investigación Científica'!$E:$F,2,FALSE),IFERROR(VLOOKUP(D162,'Vinculación Univ. Sociedad'!$E:$F,2,FALSE),IFERROR(VLOOKUP(D162,'Docencia y Profesorado Universi'!$E:$F,2,FALSE),IFERROR(VLOOKUP(D162,'Estudiantes y Graduados'!$E:$F,2,FALSE),IFERROR(VLOOKUP(D162,'Gestion Administrativa'!$E:$F,2,FALSE),IFERROR(VLOOKUP(D162,'Gestión Académica'!$E:$F,2,FALSE),IFERROR(VLOOKUP(D162,'Aseguramiento y M. Ambiental'!$E:$F,2,FALSE),IFERROR(VLOOKUP(D162,'Gestión del Conocimiento'!$E:$F,2,FALSE),IFERROR(VLOOKUP(D162,'Gobernabilidad y Procesos...'!$E:$F,2,FALSE),IFERROR(VLOOKUP(D162,'Gestión del Talento Humano'!$E:$F,2,FALSE),IFERROR(VLOOKUP(D162,'Internacionalización de la E.S.'!$E:$F,2,FALSE),IFERROR(VLOOKUP(D162,'Cultura de Innovación Insti...'!$E:$F,2,FALSE),VLOOKUP(D162,'Lo Esencial de la Reforma Univ.'!$E:$F,2,0))))))))))))))</f>
        <v>1. Sensibilización a través de la capacitación sobre la atención a pueblos indigenas y diversidad sexual.</v>
      </c>
      <c r="D163" s="31"/>
      <c r="E163" s="93"/>
      <c r="F163" s="93"/>
      <c r="G163" s="93"/>
      <c r="H163" s="75"/>
      <c r="I163" s="75"/>
      <c r="J163" s="75"/>
      <c r="K163" s="108"/>
    </row>
    <row r="164" spans="3:12" ht="15.75" thickBot="1" x14ac:dyDescent="0.3">
      <c r="C164" s="70"/>
      <c r="D164" s="31"/>
      <c r="E164" s="93"/>
      <c r="F164" s="93"/>
      <c r="G164" s="93"/>
      <c r="H164" s="75"/>
      <c r="I164" s="75"/>
      <c r="J164" s="75"/>
      <c r="K164" s="108"/>
    </row>
    <row r="165" spans="3:12" ht="30.75" thickBot="1" x14ac:dyDescent="0.3">
      <c r="C165" s="558" t="s">
        <v>44</v>
      </c>
      <c r="D165" s="134" t="s">
        <v>45</v>
      </c>
      <c r="E165" s="514" t="s">
        <v>53</v>
      </c>
      <c r="F165" s="514" t="s">
        <v>55</v>
      </c>
      <c r="G165" s="559" t="s">
        <v>27</v>
      </c>
      <c r="H165" s="561" t="s">
        <v>132</v>
      </c>
      <c r="I165" s="514" t="s">
        <v>46</v>
      </c>
      <c r="J165" s="514" t="s">
        <v>133</v>
      </c>
      <c r="K165" s="124" t="s">
        <v>411</v>
      </c>
      <c r="L165" s="124" t="s">
        <v>412</v>
      </c>
    </row>
    <row r="166" spans="3:12" x14ac:dyDescent="0.25">
      <c r="C166" s="565" t="s">
        <v>1754</v>
      </c>
      <c r="D166" s="605">
        <v>4</v>
      </c>
      <c r="E166" s="473">
        <v>4</v>
      </c>
      <c r="F166" s="560">
        <v>6562.5</v>
      </c>
      <c r="G166" s="479">
        <f t="shared" ref="G166:G170" si="19">E166*F166</f>
        <v>26250</v>
      </c>
      <c r="H166" s="160" t="s">
        <v>1473</v>
      </c>
      <c r="I166" s="481" t="s">
        <v>765</v>
      </c>
      <c r="J166" s="481" t="str">
        <f>VLOOKUP(I166,[1]Presupuesto!$B$11:$C$587,2,0)</f>
        <v>VIATICOS NACIONALES</v>
      </c>
      <c r="K166" s="217" t="s">
        <v>1374</v>
      </c>
      <c r="L166" s="96" t="s">
        <v>395</v>
      </c>
    </row>
    <row r="167" spans="3:12" x14ac:dyDescent="0.25">
      <c r="C167" s="477"/>
      <c r="D167" s="605"/>
      <c r="E167" s="478"/>
      <c r="F167" s="479">
        <v>4025</v>
      </c>
      <c r="G167" s="479">
        <f t="shared" si="19"/>
        <v>0</v>
      </c>
      <c r="H167" s="160" t="s">
        <v>1473</v>
      </c>
      <c r="I167" s="481" t="s">
        <v>1338</v>
      </c>
      <c r="J167" s="481" t="str">
        <f>VLOOKUP(I167,[1]Presupuesto!$B$11:$C$587,2,0)</f>
        <v>OTROS INTERESES</v>
      </c>
      <c r="K167" s="96" t="str">
        <f>$K$17</f>
        <v>Estudiantes y Graduados</v>
      </c>
      <c r="L167" s="96" t="s">
        <v>395</v>
      </c>
    </row>
    <row r="168" spans="3:12" x14ac:dyDescent="0.25">
      <c r="C168" s="477"/>
      <c r="D168" s="605"/>
      <c r="E168" s="478"/>
      <c r="F168" s="479"/>
      <c r="G168" s="479">
        <f t="shared" si="19"/>
        <v>0</v>
      </c>
      <c r="H168" s="160" t="s">
        <v>1473</v>
      </c>
      <c r="I168" s="481" t="s">
        <v>1338</v>
      </c>
      <c r="J168" s="481" t="str">
        <f>VLOOKUP(I168,[1]Presupuesto!$B$11:$C$587,2,0)</f>
        <v>OTROS INTERESES</v>
      </c>
      <c r="K168" s="96" t="str">
        <f t="shared" ref="K168:K170" si="20">$K$17</f>
        <v>Estudiantes y Graduados</v>
      </c>
      <c r="L168" s="96" t="s">
        <v>395</v>
      </c>
    </row>
    <row r="169" spans="3:12" x14ac:dyDescent="0.25">
      <c r="C169" s="477"/>
      <c r="D169" s="605"/>
      <c r="E169" s="478"/>
      <c r="F169" s="479"/>
      <c r="G169" s="479">
        <f t="shared" si="19"/>
        <v>0</v>
      </c>
      <c r="H169" s="160" t="s">
        <v>1473</v>
      </c>
      <c r="I169" s="481" t="s">
        <v>1338</v>
      </c>
      <c r="J169" s="481" t="str">
        <f>VLOOKUP(I169,[1]Presupuesto!$B$11:$C$587,2,0)</f>
        <v>OTROS INTERESES</v>
      </c>
      <c r="K169" s="96" t="str">
        <f t="shared" si="20"/>
        <v>Estudiantes y Graduados</v>
      </c>
      <c r="L169" s="96" t="s">
        <v>395</v>
      </c>
    </row>
    <row r="170" spans="3:12" x14ac:dyDescent="0.25">
      <c r="C170" s="477"/>
      <c r="D170" s="605"/>
      <c r="E170" s="478"/>
      <c r="F170" s="479"/>
      <c r="G170" s="479">
        <f t="shared" si="19"/>
        <v>0</v>
      </c>
      <c r="H170" s="160" t="s">
        <v>1473</v>
      </c>
      <c r="I170" s="481" t="s">
        <v>1338</v>
      </c>
      <c r="J170" s="481" t="str">
        <f>VLOOKUP(I170,[1]Presupuesto!$B$11:$C$587,2,0)</f>
        <v>OTROS INTERESES</v>
      </c>
      <c r="K170" s="96" t="str">
        <f t="shared" si="20"/>
        <v>Estudiantes y Graduados</v>
      </c>
      <c r="L170" s="96" t="s">
        <v>395</v>
      </c>
    </row>
    <row r="172" spans="3:12" ht="15.75" thickBot="1" x14ac:dyDescent="0.3">
      <c r="C172" s="172"/>
      <c r="D172" s="172"/>
      <c r="E172" s="172"/>
      <c r="F172" s="172"/>
      <c r="G172" s="172"/>
      <c r="H172" s="78"/>
      <c r="I172" s="172"/>
      <c r="J172" s="172"/>
      <c r="K172" s="108"/>
    </row>
    <row r="173" spans="3:12" ht="15.75" thickBot="1" x14ac:dyDescent="0.3">
      <c r="C173" s="29" t="s">
        <v>43</v>
      </c>
      <c r="D173" s="30">
        <f>SUM(G180:G184)</f>
        <v>9000</v>
      </c>
      <c r="E173" s="93"/>
      <c r="F173" s="93"/>
      <c r="G173" s="93"/>
      <c r="H173" s="75"/>
      <c r="I173" s="75"/>
      <c r="J173" s="75"/>
      <c r="K173" s="108"/>
    </row>
    <row r="174" spans="3:12" ht="15.75" thickBot="1" x14ac:dyDescent="0.3">
      <c r="C174" s="70"/>
      <c r="D174" s="31"/>
      <c r="E174" s="93"/>
      <c r="F174" s="93"/>
      <c r="G174" s="93"/>
      <c r="H174" s="75"/>
      <c r="I174" s="75"/>
      <c r="J174" s="75"/>
      <c r="K174" s="108"/>
    </row>
    <row r="175" spans="3:12" ht="15.75" thickBot="1" x14ac:dyDescent="0.3">
      <c r="C175" s="70" t="s">
        <v>1757</v>
      </c>
      <c r="D175" s="31"/>
      <c r="E175" s="93"/>
      <c r="F175" s="93"/>
      <c r="G175" s="93"/>
      <c r="H175" s="75"/>
      <c r="I175" s="75"/>
      <c r="J175" s="75"/>
      <c r="K175" s="108"/>
    </row>
    <row r="176" spans="3:12" ht="16.5" thickBot="1" x14ac:dyDescent="0.3">
      <c r="C176" s="200" t="s">
        <v>393</v>
      </c>
      <c r="D176" s="394" t="s">
        <v>1724</v>
      </c>
      <c r="E176" s="93"/>
      <c r="F176" s="93"/>
      <c r="G176" s="93"/>
      <c r="H176" s="75"/>
      <c r="I176" s="75"/>
      <c r="J176" s="75"/>
      <c r="K176" s="108"/>
    </row>
    <row r="177" spans="3:12" ht="19.5" thickBot="1" x14ac:dyDescent="0.3">
      <c r="C177" s="210" t="str">
        <f>IFERROR(VLOOKUP(D176,'Desarrollo e Innov. Curricular'!$E:$F,2,FALSE),IFERROR(VLOOKUP(D176,'Investigación Científica'!$E:$F,2,FALSE),IFERROR(VLOOKUP(D176,'Vinculación Univ. Sociedad'!$E:$F,2,FALSE),IFERROR(VLOOKUP(D176,'Docencia y Profesorado Universi'!$E:$F,2,FALSE),IFERROR(VLOOKUP(D176,'Estudiantes y Graduados'!$E:$F,2,FALSE),IFERROR(VLOOKUP(D176,'Gestion Administrativa'!$E:$F,2,FALSE),IFERROR(VLOOKUP(D176,'Gestión Académica'!$E:$F,2,FALSE),IFERROR(VLOOKUP(D176,'Aseguramiento y M. Ambiental'!$E:$F,2,FALSE),IFERROR(VLOOKUP(D176,'Gestión del Conocimiento'!$E:$F,2,FALSE),IFERROR(VLOOKUP(D176,'Gobernabilidad y Procesos...'!$E:$F,2,FALSE),IFERROR(VLOOKUP(D176,'Gestión del Talento Humano'!$E:$F,2,FALSE),IFERROR(VLOOKUP(D176,'Internacionalización de la E.S.'!$E:$F,2,FALSE),IFERROR(VLOOKUP(D176,'Cultura de Innovación Insti...'!$E:$F,2,FALSE),VLOOKUP(D176,'Lo Esencial de la Reforma Univ.'!$E:$F,2,0))))))))))))))</f>
        <v>1. Sensibilización a través de la capacitación sobre la atención a pueblos indigenas y diversidad sexual.</v>
      </c>
      <c r="D177" s="31"/>
      <c r="E177" s="93"/>
      <c r="F177" s="93"/>
      <c r="G177" s="93"/>
      <c r="H177" s="75"/>
      <c r="I177" s="75"/>
      <c r="J177" s="75"/>
      <c r="K177" s="108"/>
    </row>
    <row r="178" spans="3:12" ht="15.75" thickBot="1" x14ac:dyDescent="0.3">
      <c r="C178" s="70"/>
      <c r="D178" s="31"/>
      <c r="E178" s="93"/>
      <c r="F178" s="93"/>
      <c r="G178" s="93"/>
      <c r="H178" s="75"/>
      <c r="I178" s="75"/>
      <c r="J178" s="75"/>
      <c r="K178" s="108"/>
    </row>
    <row r="179" spans="3:12" ht="30.75" thickBot="1" x14ac:dyDescent="0.3">
      <c r="C179" s="558" t="s">
        <v>44</v>
      </c>
      <c r="D179" s="134" t="s">
        <v>45</v>
      </c>
      <c r="E179" s="514" t="s">
        <v>53</v>
      </c>
      <c r="F179" s="514" t="s">
        <v>55</v>
      </c>
      <c r="G179" s="559" t="s">
        <v>27</v>
      </c>
      <c r="H179" s="561" t="s">
        <v>132</v>
      </c>
      <c r="I179" s="514" t="s">
        <v>46</v>
      </c>
      <c r="J179" s="514" t="s">
        <v>133</v>
      </c>
      <c r="K179" s="124" t="s">
        <v>411</v>
      </c>
      <c r="L179" s="124" t="s">
        <v>412</v>
      </c>
    </row>
    <row r="180" spans="3:12" x14ac:dyDescent="0.25">
      <c r="C180" s="565" t="s">
        <v>1754</v>
      </c>
      <c r="D180" s="605">
        <v>2</v>
      </c>
      <c r="E180" s="473">
        <v>2</v>
      </c>
      <c r="F180" s="560">
        <v>4500</v>
      </c>
      <c r="G180" s="479">
        <f t="shared" ref="G180:G184" si="21">E180*F180</f>
        <v>9000</v>
      </c>
      <c r="H180" s="160" t="s">
        <v>1473</v>
      </c>
      <c r="I180" s="481" t="s">
        <v>765</v>
      </c>
      <c r="J180" s="481" t="str">
        <f>VLOOKUP(I180,[1]Presupuesto!$B$11:$C$587,2,0)</f>
        <v>VIATICOS NACIONALES</v>
      </c>
      <c r="K180" s="217" t="s">
        <v>1374</v>
      </c>
      <c r="L180" s="96" t="s">
        <v>395</v>
      </c>
    </row>
    <row r="181" spans="3:12" x14ac:dyDescent="0.25">
      <c r="C181" s="477"/>
      <c r="D181" s="605"/>
      <c r="E181" s="478"/>
      <c r="F181" s="479">
        <v>4025</v>
      </c>
      <c r="G181" s="479">
        <f t="shared" si="21"/>
        <v>0</v>
      </c>
      <c r="H181" s="160" t="s">
        <v>1473</v>
      </c>
      <c r="I181" s="481" t="s">
        <v>767</v>
      </c>
      <c r="J181" s="481" t="str">
        <f>VLOOKUP(I181,[1]Presupuesto!$B$11:$C$587,2,0)</f>
        <v>VIATICOS NACIONALES</v>
      </c>
      <c r="K181" s="96" t="str">
        <f>$K$17</f>
        <v>Estudiantes y Graduados</v>
      </c>
      <c r="L181" s="96" t="s">
        <v>395</v>
      </c>
    </row>
    <row r="182" spans="3:12" x14ac:dyDescent="0.25">
      <c r="C182" s="477"/>
      <c r="D182" s="605"/>
      <c r="E182" s="478"/>
      <c r="F182" s="479"/>
      <c r="G182" s="479">
        <f t="shared" si="21"/>
        <v>0</v>
      </c>
      <c r="H182" s="160" t="s">
        <v>1473</v>
      </c>
      <c r="I182" s="481" t="s">
        <v>1338</v>
      </c>
      <c r="J182" s="481" t="str">
        <f>VLOOKUP(I182,[1]Presupuesto!$B$11:$C$587,2,0)</f>
        <v>OTROS INTERESES</v>
      </c>
      <c r="K182" s="96" t="str">
        <f t="shared" ref="K182:K184" si="22">$K$17</f>
        <v>Estudiantes y Graduados</v>
      </c>
      <c r="L182" s="96" t="s">
        <v>395</v>
      </c>
    </row>
    <row r="183" spans="3:12" x14ac:dyDescent="0.25">
      <c r="C183" s="477"/>
      <c r="D183" s="605"/>
      <c r="E183" s="478"/>
      <c r="F183" s="479"/>
      <c r="G183" s="479">
        <f t="shared" si="21"/>
        <v>0</v>
      </c>
      <c r="H183" s="160" t="s">
        <v>1473</v>
      </c>
      <c r="I183" s="481" t="s">
        <v>1338</v>
      </c>
      <c r="J183" s="481" t="str">
        <f>VLOOKUP(I183,[1]Presupuesto!$B$11:$C$587,2,0)</f>
        <v>OTROS INTERESES</v>
      </c>
      <c r="K183" s="96" t="str">
        <f t="shared" si="22"/>
        <v>Estudiantes y Graduados</v>
      </c>
      <c r="L183" s="96" t="s">
        <v>395</v>
      </c>
    </row>
    <row r="184" spans="3:12" x14ac:dyDescent="0.25">
      <c r="C184" s="477"/>
      <c r="D184" s="605"/>
      <c r="E184" s="478"/>
      <c r="F184" s="479"/>
      <c r="G184" s="479">
        <f t="shared" si="21"/>
        <v>0</v>
      </c>
      <c r="H184" s="160" t="s">
        <v>1473</v>
      </c>
      <c r="I184" s="481" t="s">
        <v>1338</v>
      </c>
      <c r="J184" s="481" t="str">
        <f>VLOOKUP(I184,[1]Presupuesto!$B$11:$C$587,2,0)</f>
        <v>OTROS INTERESES</v>
      </c>
      <c r="K184" s="96" t="str">
        <f t="shared" si="22"/>
        <v>Estudiantes y Graduados</v>
      </c>
      <c r="L184" s="96" t="s">
        <v>395</v>
      </c>
    </row>
    <row r="189" spans="3:12" x14ac:dyDescent="0.25">
      <c r="C189" s="544"/>
      <c r="D189" s="544"/>
      <c r="E189" s="544"/>
      <c r="F189" s="544"/>
      <c r="G189" s="544"/>
      <c r="H189" s="545"/>
      <c r="I189" s="544"/>
      <c r="J189" s="544"/>
    </row>
    <row r="190" spans="3:12" x14ac:dyDescent="0.25">
      <c r="C190" s="544"/>
      <c r="D190" s="544"/>
      <c r="E190" s="544"/>
      <c r="F190" s="544"/>
      <c r="G190" s="544"/>
      <c r="H190" s="545"/>
      <c r="I190" s="544"/>
      <c r="J190" s="544"/>
    </row>
    <row r="191" spans="3:12" x14ac:dyDescent="0.25">
      <c r="C191" s="544"/>
      <c r="D191" s="544"/>
      <c r="E191" s="544"/>
      <c r="F191" s="544"/>
      <c r="G191" s="544"/>
      <c r="H191" s="545"/>
      <c r="I191" s="544"/>
      <c r="J191" s="544"/>
    </row>
    <row r="192" spans="3:12" x14ac:dyDescent="0.25">
      <c r="C192" s="544"/>
      <c r="D192" s="544"/>
      <c r="E192" s="544"/>
      <c r="F192" s="544"/>
      <c r="G192" s="544"/>
      <c r="H192" s="545"/>
      <c r="I192" s="544"/>
      <c r="J192" s="544"/>
    </row>
    <row r="193" spans="3:10" x14ac:dyDescent="0.25">
      <c r="C193" s="544"/>
      <c r="D193" s="544"/>
      <c r="E193" s="544"/>
      <c r="F193" s="544"/>
      <c r="G193" s="544"/>
      <c r="H193" s="545"/>
      <c r="I193" s="544"/>
      <c r="J193" s="544"/>
    </row>
    <row r="194" spans="3:10" x14ac:dyDescent="0.25">
      <c r="C194" s="544"/>
      <c r="D194" s="544"/>
      <c r="E194" s="544"/>
      <c r="F194" s="544"/>
      <c r="G194" s="544"/>
      <c r="H194" s="545"/>
      <c r="I194" s="544"/>
      <c r="J194" s="544"/>
    </row>
    <row r="195" spans="3:10" x14ac:dyDescent="0.25">
      <c r="C195" s="544"/>
      <c r="D195" s="544"/>
      <c r="E195" s="544"/>
      <c r="F195" s="544"/>
      <c r="G195" s="544"/>
      <c r="H195" s="545"/>
      <c r="I195" s="544"/>
      <c r="J195" s="544"/>
    </row>
    <row r="196" spans="3:10" x14ac:dyDescent="0.25">
      <c r="C196" s="544"/>
      <c r="D196" s="544"/>
      <c r="E196" s="544"/>
      <c r="F196" s="544"/>
      <c r="G196" s="544"/>
      <c r="H196" s="545"/>
      <c r="I196" s="544"/>
      <c r="J196" s="544"/>
    </row>
    <row r="197" spans="3:10" x14ac:dyDescent="0.25">
      <c r="C197" s="544"/>
      <c r="D197" s="544"/>
      <c r="E197" s="544"/>
      <c r="F197" s="544"/>
      <c r="G197" s="544"/>
      <c r="H197" s="545"/>
      <c r="I197" s="544"/>
      <c r="J197" s="544"/>
    </row>
    <row r="198" spans="3:10" x14ac:dyDescent="0.25">
      <c r="C198" s="544"/>
      <c r="D198" s="544"/>
      <c r="E198" s="544"/>
      <c r="F198" s="544"/>
      <c r="G198" s="544"/>
      <c r="H198" s="545"/>
      <c r="I198" s="544"/>
      <c r="J198" s="544"/>
    </row>
    <row r="199" spans="3:10" x14ac:dyDescent="0.25">
      <c r="C199" s="544"/>
      <c r="D199" s="544"/>
      <c r="E199" s="544"/>
      <c r="F199" s="544"/>
      <c r="G199" s="544"/>
      <c r="H199" s="545"/>
      <c r="I199" s="544"/>
      <c r="J199" s="544"/>
    </row>
    <row r="200" spans="3:10" x14ac:dyDescent="0.25">
      <c r="C200" s="544"/>
      <c r="D200" s="544"/>
      <c r="E200" s="544"/>
      <c r="F200" s="544"/>
      <c r="G200" s="544"/>
      <c r="H200" s="545"/>
      <c r="I200" s="544"/>
      <c r="J200" s="544"/>
    </row>
    <row r="201" spans="3:10" x14ac:dyDescent="0.25">
      <c r="C201" s="544"/>
      <c r="D201" s="544"/>
      <c r="E201" s="544"/>
      <c r="F201" s="544"/>
      <c r="G201" s="544"/>
      <c r="H201" s="545"/>
      <c r="I201" s="544"/>
      <c r="J201" s="544"/>
    </row>
    <row r="202" spans="3:10" x14ac:dyDescent="0.25">
      <c r="C202" s="544"/>
      <c r="D202" s="544"/>
      <c r="E202" s="544"/>
      <c r="F202" s="544"/>
      <c r="G202" s="544"/>
      <c r="H202" s="545"/>
      <c r="I202" s="544"/>
      <c r="J202" s="544"/>
    </row>
    <row r="203" spans="3:10" x14ac:dyDescent="0.25">
      <c r="C203" s="544"/>
      <c r="D203" s="544"/>
      <c r="E203" s="544"/>
      <c r="F203" s="544"/>
      <c r="G203" s="544"/>
      <c r="H203" s="545"/>
      <c r="I203" s="544"/>
      <c r="J203" s="544"/>
    </row>
    <row r="204" spans="3:10" x14ac:dyDescent="0.25">
      <c r="C204" s="544"/>
      <c r="D204" s="544"/>
      <c r="E204" s="544"/>
      <c r="F204" s="544"/>
      <c r="G204" s="544"/>
      <c r="H204" s="545"/>
      <c r="I204" s="544"/>
      <c r="J204" s="544"/>
    </row>
    <row r="205" spans="3:10" x14ac:dyDescent="0.25">
      <c r="C205" s="544"/>
      <c r="D205" s="544"/>
      <c r="E205" s="544"/>
      <c r="F205" s="544"/>
      <c r="G205" s="544"/>
      <c r="H205" s="545"/>
      <c r="I205" s="544"/>
      <c r="J205" s="544"/>
    </row>
    <row r="206" spans="3:10" x14ac:dyDescent="0.25">
      <c r="C206" s="544"/>
      <c r="D206" s="544"/>
      <c r="E206" s="544"/>
      <c r="F206" s="544"/>
      <c r="G206" s="544"/>
      <c r="H206" s="545"/>
      <c r="I206" s="544"/>
      <c r="J206" s="544"/>
    </row>
    <row r="207" spans="3:10" x14ac:dyDescent="0.25">
      <c r="C207" s="544"/>
      <c r="D207" s="544"/>
      <c r="E207" s="544"/>
      <c r="F207" s="544"/>
      <c r="G207" s="544"/>
      <c r="H207" s="545"/>
      <c r="I207" s="544"/>
      <c r="J207" s="544"/>
    </row>
    <row r="208" spans="3:10" x14ac:dyDescent="0.25">
      <c r="C208" s="544"/>
      <c r="D208" s="544"/>
      <c r="E208" s="544"/>
      <c r="F208" s="544"/>
      <c r="G208" s="544"/>
      <c r="H208" s="545"/>
      <c r="I208" s="544"/>
      <c r="J208" s="544"/>
    </row>
    <row r="209" spans="3:10" x14ac:dyDescent="0.25">
      <c r="C209" s="544"/>
      <c r="D209" s="544"/>
      <c r="E209" s="544"/>
      <c r="F209" s="544"/>
      <c r="G209" s="544"/>
      <c r="H209" s="545"/>
      <c r="I209" s="544"/>
      <c r="J209" s="544"/>
    </row>
    <row r="210" spans="3:10" x14ac:dyDescent="0.25">
      <c r="C210" s="544"/>
      <c r="D210" s="544"/>
      <c r="E210" s="544"/>
      <c r="F210" s="544"/>
      <c r="G210" s="544"/>
      <c r="H210" s="545"/>
      <c r="I210" s="544"/>
      <c r="J210" s="544"/>
    </row>
    <row r="211" spans="3:10" x14ac:dyDescent="0.25">
      <c r="C211" s="544"/>
      <c r="D211" s="544"/>
      <c r="E211" s="544"/>
      <c r="F211" s="544"/>
      <c r="G211" s="544"/>
      <c r="H211" s="545"/>
      <c r="I211" s="544"/>
      <c r="J211" s="544"/>
    </row>
    <row r="212" spans="3:10" x14ac:dyDescent="0.25">
      <c r="C212" s="544"/>
      <c r="D212" s="544"/>
      <c r="E212" s="544"/>
      <c r="F212" s="544"/>
      <c r="G212" s="544"/>
      <c r="H212" s="545"/>
      <c r="I212" s="544"/>
      <c r="J212" s="544"/>
    </row>
    <row r="213" spans="3:10" x14ac:dyDescent="0.25">
      <c r="C213" s="544"/>
      <c r="D213" s="544"/>
      <c r="E213" s="544"/>
      <c r="F213" s="544"/>
      <c r="G213" s="544"/>
      <c r="H213" s="545"/>
      <c r="I213" s="544"/>
      <c r="J213" s="544"/>
    </row>
    <row r="214" spans="3:10" x14ac:dyDescent="0.25">
      <c r="C214" s="544"/>
      <c r="D214" s="544"/>
      <c r="E214" s="544"/>
      <c r="F214" s="544"/>
      <c r="G214" s="544"/>
      <c r="H214" s="545"/>
      <c r="I214" s="544"/>
      <c r="J214" s="544"/>
    </row>
    <row r="215" spans="3:10" x14ac:dyDescent="0.25">
      <c r="C215" s="544"/>
      <c r="D215" s="544"/>
      <c r="E215" s="544"/>
      <c r="F215" s="544"/>
      <c r="G215" s="544"/>
      <c r="H215" s="545"/>
      <c r="I215" s="544"/>
      <c r="J215" s="544"/>
    </row>
    <row r="216" spans="3:10" x14ac:dyDescent="0.25">
      <c r="C216" s="544"/>
      <c r="D216" s="544"/>
      <c r="E216" s="544"/>
      <c r="F216" s="544"/>
      <c r="G216" s="544"/>
      <c r="H216" s="545"/>
      <c r="I216" s="544"/>
      <c r="J216" s="544"/>
    </row>
    <row r="217" spans="3:10" x14ac:dyDescent="0.25">
      <c r="C217" s="544"/>
      <c r="D217" s="544"/>
      <c r="E217" s="544"/>
      <c r="F217" s="544"/>
      <c r="G217" s="544"/>
      <c r="H217" s="545"/>
      <c r="I217" s="544"/>
      <c r="J217" s="544"/>
    </row>
    <row r="218" spans="3:10" x14ac:dyDescent="0.25">
      <c r="C218" s="544"/>
      <c r="D218" s="544"/>
      <c r="E218" s="544"/>
      <c r="F218" s="544"/>
      <c r="G218" s="544"/>
      <c r="H218" s="545"/>
      <c r="I218" s="544"/>
      <c r="J218" s="544"/>
    </row>
    <row r="219" spans="3:10" x14ac:dyDescent="0.25">
      <c r="C219" s="544"/>
      <c r="D219" s="544"/>
      <c r="E219" s="544"/>
      <c r="F219" s="544"/>
      <c r="G219" s="544"/>
      <c r="H219" s="545"/>
      <c r="I219" s="544"/>
      <c r="J219" s="544"/>
    </row>
    <row r="220" spans="3:10" x14ac:dyDescent="0.25">
      <c r="C220" s="544"/>
      <c r="D220" s="544"/>
      <c r="E220" s="544"/>
      <c r="F220" s="544"/>
      <c r="G220" s="544"/>
      <c r="H220" s="545"/>
      <c r="I220" s="544"/>
      <c r="J220" s="544"/>
    </row>
    <row r="221" spans="3:10" x14ac:dyDescent="0.25">
      <c r="C221" s="544"/>
      <c r="D221" s="544"/>
      <c r="E221" s="544"/>
      <c r="F221" s="544"/>
      <c r="G221" s="544"/>
      <c r="H221" s="545"/>
      <c r="I221" s="544"/>
      <c r="J221" s="544"/>
    </row>
    <row r="222" spans="3:10" x14ac:dyDescent="0.25">
      <c r="C222" s="544"/>
      <c r="D222" s="544"/>
      <c r="E222" s="544"/>
      <c r="F222" s="544"/>
      <c r="G222" s="544"/>
      <c r="H222" s="545"/>
      <c r="I222" s="544"/>
      <c r="J222" s="544"/>
    </row>
  </sheetData>
  <autoFilter ref="I11:I224"/>
  <mergeCells count="12">
    <mergeCell ref="D166:D170"/>
    <mergeCell ref="D180:D184"/>
    <mergeCell ref="D75:D79"/>
    <mergeCell ref="D108:D112"/>
    <mergeCell ref="D123:D127"/>
    <mergeCell ref="D137:D141"/>
    <mergeCell ref="D89:D97"/>
    <mergeCell ref="D17:D23"/>
    <mergeCell ref="D33:D34"/>
    <mergeCell ref="D44:D49"/>
    <mergeCell ref="D59:D65"/>
    <mergeCell ref="D151:D155"/>
  </mergeCells>
  <dataValidations count="9">
    <dataValidation type="list" allowBlank="1" showInputMessage="1" showErrorMessage="1" errorTitle="¡Ingreso Inválido!" error="Seleccione una opción de la lista" promptTitle="Mes Requerido" prompt="Seleccione el mes en el que requiere el recurso." sqref="L180:L184 L17:L23 L33:L34 L44:L49 L59:L65 L89:L98 L108:L112 L123:L127 L137:L141 L151:L155 L166:L170 L75:L79 L99">
      <formula1>$U$2:$AF$2</formula1>
    </dataValidation>
    <dataValidation type="list" allowBlank="1" showInputMessage="1" showErrorMessage="1" errorTitle="¡Ingreso Inválido!" error="Verifique el valor ingresado._x000a_" sqref="I180:I184 I33:I34 I18:I23 I45:I49 I60:I65 I108:I112 I166:I170 I123:I127 I137:I141 I151:I155 I76:I79 I99">
      <formula1>$A$1:$VD$1</formula1>
    </dataValidation>
    <dataValidation type="list" allowBlank="1" showInputMessage="1" showErrorMessage="1" errorTitle="¡Ingreso Inválido!" error="Seleccione una opción de la lista." promptTitle="Dimensión Estratégica" prompt="Seleccione una opción de la lista." sqref="K17:K23 K33:K34 K44:K49 K59:K65 K180:K184 K108:K112 K123:K127 K137:K141 K151:K155 K166:K170 K75:K79 K99">
      <formula1>$A$2:$K$2</formula1>
    </dataValidation>
    <dataValidation type="list" allowBlank="1" showInputMessage="1" showErrorMessage="1" errorTitle="¡Ingreso no valido!" error="Favor ingrese un elemento de la lista." promptTitle="Tipo de Presupuesto" prompt="Seleccione una opción de la lista." sqref="H99">
      <formula1>$R$2:$S$2</formula1>
    </dataValidation>
    <dataValidation type="list" allowBlank="1" showInputMessage="1" showErrorMessage="1" errorTitle="¡Ingreso Inválido!" error="Verifique el valor ingresado._x000a_" sqref="I89:I98 I17 I44 I59 I75">
      <formula1>$A$1:$UI$1</formula1>
    </dataValidation>
    <dataValidation type="list" allowBlank="1" showInputMessage="1" showErrorMessage="1" errorTitle="¡Ingreso no valido!" error="Favor ingrese un elemento de la lista." promptTitle="Tipo de Presupuesto" prompt="Seleccione una opción de la lista." sqref="H89:H98 H17:H24 H166:H170 H151:H155 H137:H141 H123:H127 H108:H112 H180:H184 H59:H65 H33:H34 H75:H79">
      <formula1>$S$2:$T$2</formula1>
    </dataValidation>
    <dataValidation type="list" allowBlank="1" showInputMessage="1" showErrorMessage="1" errorTitle="¡Ingreso Inválido!" error="Seleccione una opción de la lista." promptTitle="Dimensión Estratégica" prompt="Seleccione una opción de la lista." sqref="K89:K98">
      <formula1>$A$2:$N$2</formula1>
    </dataValidation>
    <dataValidation type="list" allowBlank="1" showInputMessage="1" showErrorMessage="1" sqref="C98">
      <formula1>$AH$2:$BU$2</formula1>
    </dataValidation>
    <dataValidation type="list" allowBlank="1" showInputMessage="1" showErrorMessage="1" errorTitle="¡Ingreso Invalido!" error="Seleccione una opción de la lista" promptTitle="Tipo de Presupuesto" prompt="Seleccione una opción de la lista" sqref="H44:H49">
      <formula1>$R$2:$S$2</formula1>
    </dataValidation>
  </dataValidations>
  <pageMargins left="0.7" right="0.7" top="0.75" bottom="0.75" header="0.3" footer="0.3"/>
  <pageSetup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367"/>
  <sheetViews>
    <sheetView showGridLines="0" topLeftCell="A4" zoomScale="95" zoomScaleNormal="95" workbookViewId="0">
      <selection activeCell="D13" sqref="D13"/>
    </sheetView>
  </sheetViews>
  <sheetFormatPr baseColWidth="10" defaultColWidth="11.5703125" defaultRowHeight="15" x14ac:dyDescent="0.25"/>
  <cols>
    <col min="1" max="1" width="1.85546875" style="85" customWidth="1"/>
    <col min="2" max="2" width="7.85546875" style="85" customWidth="1"/>
    <col min="3" max="3" width="41.7109375" style="85" customWidth="1"/>
    <col min="4" max="4" width="29.28515625" style="76" customWidth="1"/>
    <col min="5" max="5" width="10.140625" style="85" customWidth="1"/>
    <col min="6" max="7" width="13.85546875" style="85" customWidth="1"/>
    <col min="8" max="8" width="13.85546875" style="76" customWidth="1"/>
    <col min="9" max="9" width="12.7109375" style="85" bestFit="1" customWidth="1"/>
    <col min="10" max="10" width="29.28515625" style="85" customWidth="1"/>
    <col min="11" max="11" width="30" style="85" customWidth="1"/>
    <col min="12" max="12" width="11.5703125" style="85"/>
    <col min="13" max="13" width="14.7109375" style="85" bestFit="1" customWidth="1"/>
    <col min="14" max="77" width="11.5703125" style="85"/>
    <col min="78" max="78" width="16.7109375" style="85" bestFit="1" customWidth="1"/>
    <col min="79" max="16384" width="11.5703125" style="85"/>
  </cols>
  <sheetData>
    <row r="1" spans="1:555" ht="26.25" hidden="1" x14ac:dyDescent="0.25">
      <c r="A1" s="182" t="s">
        <v>252</v>
      </c>
      <c r="B1" s="185" t="s">
        <v>253</v>
      </c>
      <c r="C1" s="176" t="s">
        <v>254</v>
      </c>
      <c r="D1" s="176" t="s">
        <v>500</v>
      </c>
      <c r="E1" s="176" t="s">
        <v>502</v>
      </c>
      <c r="F1" s="176" t="s">
        <v>504</v>
      </c>
      <c r="G1" s="176" t="s">
        <v>506</v>
      </c>
      <c r="H1" s="176" t="s">
        <v>508</v>
      </c>
      <c r="I1" s="176" t="s">
        <v>510</v>
      </c>
      <c r="J1" s="176" t="s">
        <v>255</v>
      </c>
      <c r="K1" s="176" t="s">
        <v>513</v>
      </c>
      <c r="L1" s="176" t="s">
        <v>256</v>
      </c>
      <c r="M1" s="176" t="s">
        <v>515</v>
      </c>
      <c r="N1" s="176" t="s">
        <v>517</v>
      </c>
      <c r="O1" s="176" t="s">
        <v>519</v>
      </c>
      <c r="P1" s="176" t="s">
        <v>257</v>
      </c>
      <c r="Q1" s="176" t="s">
        <v>520</v>
      </c>
      <c r="R1" s="176" t="s">
        <v>523</v>
      </c>
      <c r="S1" s="176" t="s">
        <v>258</v>
      </c>
      <c r="T1" s="176" t="s">
        <v>525</v>
      </c>
      <c r="U1" s="176" t="s">
        <v>259</v>
      </c>
      <c r="V1" s="176" t="s">
        <v>526</v>
      </c>
      <c r="W1" s="176" t="s">
        <v>527</v>
      </c>
      <c r="X1" s="176" t="s">
        <v>531</v>
      </c>
      <c r="Y1" s="176" t="s">
        <v>275</v>
      </c>
      <c r="Z1" s="176" t="s">
        <v>532</v>
      </c>
      <c r="AA1" s="176" t="s">
        <v>534</v>
      </c>
      <c r="AB1" s="176" t="s">
        <v>536</v>
      </c>
      <c r="AC1" s="176" t="s">
        <v>276</v>
      </c>
      <c r="AD1" s="176" t="s">
        <v>538</v>
      </c>
      <c r="AE1" s="176" t="s">
        <v>540</v>
      </c>
      <c r="AF1" s="176" t="s">
        <v>542</v>
      </c>
      <c r="AG1" s="176" t="s">
        <v>544</v>
      </c>
      <c r="AH1" s="176" t="s">
        <v>251</v>
      </c>
      <c r="AI1" s="176" t="s">
        <v>546</v>
      </c>
      <c r="AJ1" s="185" t="s">
        <v>260</v>
      </c>
      <c r="AK1" s="176" t="s">
        <v>548</v>
      </c>
      <c r="AL1" s="176" t="s">
        <v>261</v>
      </c>
      <c r="AM1" s="176" t="s">
        <v>550</v>
      </c>
      <c r="AN1" s="176" t="s">
        <v>552</v>
      </c>
      <c r="AO1" s="176" t="s">
        <v>262</v>
      </c>
      <c r="AP1" s="176" t="s">
        <v>554</v>
      </c>
      <c r="AQ1" s="176" t="s">
        <v>556</v>
      </c>
      <c r="AR1" s="176" t="s">
        <v>263</v>
      </c>
      <c r="AS1" s="176" t="s">
        <v>557</v>
      </c>
      <c r="AT1" s="176" t="s">
        <v>559</v>
      </c>
      <c r="AU1" s="176" t="s">
        <v>560</v>
      </c>
      <c r="AV1" s="176" t="s">
        <v>561</v>
      </c>
      <c r="AW1" s="176" t="s">
        <v>563</v>
      </c>
      <c r="AX1" s="176" t="s">
        <v>565</v>
      </c>
      <c r="AY1" s="176" t="s">
        <v>566</v>
      </c>
      <c r="AZ1" s="176" t="s">
        <v>264</v>
      </c>
      <c r="BA1" s="176" t="s">
        <v>568</v>
      </c>
      <c r="BB1" s="176" t="s">
        <v>570</v>
      </c>
      <c r="BC1" s="176" t="s">
        <v>572</v>
      </c>
      <c r="BD1" s="176" t="s">
        <v>574</v>
      </c>
      <c r="BE1" s="176" t="s">
        <v>576</v>
      </c>
      <c r="BF1" s="176" t="s">
        <v>578</v>
      </c>
      <c r="BG1" s="176" t="s">
        <v>580</v>
      </c>
      <c r="BH1" s="176" t="s">
        <v>582</v>
      </c>
      <c r="BI1" s="176" t="s">
        <v>277</v>
      </c>
      <c r="BJ1" s="176" t="s">
        <v>584</v>
      </c>
      <c r="BK1" s="176" t="s">
        <v>586</v>
      </c>
      <c r="BL1" s="176" t="s">
        <v>588</v>
      </c>
      <c r="BM1" s="176" t="s">
        <v>590</v>
      </c>
      <c r="BN1" s="176" t="s">
        <v>592</v>
      </c>
      <c r="BO1" s="176" t="s">
        <v>594</v>
      </c>
      <c r="BP1" s="176" t="s">
        <v>596</v>
      </c>
      <c r="BQ1" s="176" t="s">
        <v>598</v>
      </c>
      <c r="BR1" s="176" t="s">
        <v>600</v>
      </c>
      <c r="BS1" s="176" t="s">
        <v>602</v>
      </c>
      <c r="BT1" s="185" t="s">
        <v>265</v>
      </c>
      <c r="BU1" s="176" t="s">
        <v>266</v>
      </c>
      <c r="BV1" s="176" t="s">
        <v>604</v>
      </c>
      <c r="BW1" s="176" t="s">
        <v>267</v>
      </c>
      <c r="BX1" s="176" t="s">
        <v>606</v>
      </c>
      <c r="BY1" s="176" t="s">
        <v>608</v>
      </c>
      <c r="BZ1" s="185" t="s">
        <v>268</v>
      </c>
      <c r="CA1" s="176" t="s">
        <v>269</v>
      </c>
      <c r="CB1" s="176" t="s">
        <v>610</v>
      </c>
      <c r="CC1" s="176" t="s">
        <v>270</v>
      </c>
      <c r="CD1" s="176" t="s">
        <v>612</v>
      </c>
      <c r="CE1" s="176" t="s">
        <v>614</v>
      </c>
      <c r="CF1" s="176" t="s">
        <v>616</v>
      </c>
      <c r="CG1" s="185" t="s">
        <v>271</v>
      </c>
      <c r="CH1" s="176" t="s">
        <v>622</v>
      </c>
      <c r="CI1" s="176" t="s">
        <v>624</v>
      </c>
      <c r="CJ1" s="176" t="s">
        <v>272</v>
      </c>
      <c r="CK1" s="176" t="s">
        <v>618</v>
      </c>
      <c r="CL1" s="176" t="s">
        <v>620</v>
      </c>
      <c r="CM1" s="176" t="s">
        <v>273</v>
      </c>
      <c r="CN1" s="176" t="s">
        <v>626</v>
      </c>
      <c r="CO1" s="176" t="s">
        <v>274</v>
      </c>
      <c r="CP1" s="176" t="s">
        <v>627</v>
      </c>
      <c r="CQ1" s="173" t="s">
        <v>278</v>
      </c>
      <c r="CR1" s="185" t="s">
        <v>279</v>
      </c>
      <c r="CS1" s="176" t="s">
        <v>628</v>
      </c>
      <c r="CT1" s="176" t="s">
        <v>629</v>
      </c>
      <c r="CU1" s="176" t="s">
        <v>631</v>
      </c>
      <c r="CV1" s="176" t="s">
        <v>280</v>
      </c>
      <c r="CW1" s="176" t="s">
        <v>633</v>
      </c>
      <c r="CX1" s="176" t="s">
        <v>635</v>
      </c>
      <c r="CY1" s="176" t="s">
        <v>637</v>
      </c>
      <c r="CZ1" s="176" t="s">
        <v>639</v>
      </c>
      <c r="DA1" s="176" t="s">
        <v>641</v>
      </c>
      <c r="DB1" s="176" t="s">
        <v>643</v>
      </c>
      <c r="DC1" s="185" t="s">
        <v>281</v>
      </c>
      <c r="DD1" s="176" t="s">
        <v>282</v>
      </c>
      <c r="DE1" s="176" t="s">
        <v>645</v>
      </c>
      <c r="DF1" s="176" t="s">
        <v>283</v>
      </c>
      <c r="DG1" s="176" t="s">
        <v>647</v>
      </c>
      <c r="DH1" s="176" t="s">
        <v>649</v>
      </c>
      <c r="DI1" s="176" t="s">
        <v>651</v>
      </c>
      <c r="DJ1" s="176" t="s">
        <v>653</v>
      </c>
      <c r="DK1" s="176" t="s">
        <v>655</v>
      </c>
      <c r="DL1" s="176" t="s">
        <v>657</v>
      </c>
      <c r="DM1" s="176" t="s">
        <v>659</v>
      </c>
      <c r="DN1" s="176" t="s">
        <v>284</v>
      </c>
      <c r="DO1" s="176" t="s">
        <v>661</v>
      </c>
      <c r="DP1" s="176" t="s">
        <v>663</v>
      </c>
      <c r="DQ1" s="176" t="s">
        <v>665</v>
      </c>
      <c r="DR1" s="185" t="s">
        <v>285</v>
      </c>
      <c r="DS1" s="176" t="s">
        <v>667</v>
      </c>
      <c r="DT1" s="176" t="s">
        <v>286</v>
      </c>
      <c r="DU1" s="176" t="s">
        <v>669</v>
      </c>
      <c r="DV1" s="176" t="s">
        <v>287</v>
      </c>
      <c r="DW1" s="176" t="s">
        <v>671</v>
      </c>
      <c r="DX1" s="176" t="s">
        <v>673</v>
      </c>
      <c r="DY1" s="176" t="s">
        <v>675</v>
      </c>
      <c r="DZ1" s="176" t="s">
        <v>677</v>
      </c>
      <c r="EA1" s="176" t="s">
        <v>679</v>
      </c>
      <c r="EB1" s="176" t="s">
        <v>681</v>
      </c>
      <c r="EC1" s="176" t="s">
        <v>683</v>
      </c>
      <c r="ED1" s="176" t="s">
        <v>685</v>
      </c>
      <c r="EE1" s="176" t="s">
        <v>687</v>
      </c>
      <c r="EF1" s="176" t="s">
        <v>689</v>
      </c>
      <c r="EG1" s="176" t="s">
        <v>691</v>
      </c>
      <c r="EH1" s="185" t="s">
        <v>288</v>
      </c>
      <c r="EI1" s="176" t="s">
        <v>693</v>
      </c>
      <c r="EJ1" s="176" t="s">
        <v>289</v>
      </c>
      <c r="EK1" s="176" t="s">
        <v>695</v>
      </c>
      <c r="EL1" s="176" t="s">
        <v>697</v>
      </c>
      <c r="EM1" s="176" t="s">
        <v>290</v>
      </c>
      <c r="EN1" s="176" t="s">
        <v>699</v>
      </c>
      <c r="EO1" s="176" t="s">
        <v>701</v>
      </c>
      <c r="EP1" s="176" t="s">
        <v>291</v>
      </c>
      <c r="EQ1" s="176" t="s">
        <v>703</v>
      </c>
      <c r="ER1" s="176" t="s">
        <v>705</v>
      </c>
      <c r="ES1" s="176" t="s">
        <v>707</v>
      </c>
      <c r="ET1" s="176" t="s">
        <v>292</v>
      </c>
      <c r="EU1" s="176" t="s">
        <v>709</v>
      </c>
      <c r="EV1" s="176" t="s">
        <v>711</v>
      </c>
      <c r="EW1" s="185" t="s">
        <v>293</v>
      </c>
      <c r="EX1" s="176" t="s">
        <v>294</v>
      </c>
      <c r="EY1" s="176" t="s">
        <v>713</v>
      </c>
      <c r="EZ1" s="176" t="s">
        <v>715</v>
      </c>
      <c r="FA1" s="176" t="s">
        <v>717</v>
      </c>
      <c r="FB1" s="176" t="s">
        <v>719</v>
      </c>
      <c r="FC1" s="176" t="s">
        <v>295</v>
      </c>
      <c r="FD1" s="176" t="s">
        <v>721</v>
      </c>
      <c r="FE1" s="176" t="s">
        <v>723</v>
      </c>
      <c r="FF1" s="176" t="s">
        <v>725</v>
      </c>
      <c r="FG1" s="176" t="s">
        <v>727</v>
      </c>
      <c r="FH1" s="176" t="s">
        <v>729</v>
      </c>
      <c r="FI1" s="176" t="s">
        <v>296</v>
      </c>
      <c r="FJ1" s="176" t="s">
        <v>732</v>
      </c>
      <c r="FK1" s="176" t="s">
        <v>297</v>
      </c>
      <c r="FL1" s="176" t="s">
        <v>735</v>
      </c>
      <c r="FM1" s="176" t="s">
        <v>736</v>
      </c>
      <c r="FN1" s="176" t="s">
        <v>738</v>
      </c>
      <c r="FO1" s="176" t="s">
        <v>298</v>
      </c>
      <c r="FP1" s="176" t="s">
        <v>741</v>
      </c>
      <c r="FQ1" s="176" t="s">
        <v>742</v>
      </c>
      <c r="FR1" s="176" t="s">
        <v>744</v>
      </c>
      <c r="FS1" s="176" t="s">
        <v>299</v>
      </c>
      <c r="FT1" s="176" t="s">
        <v>747</v>
      </c>
      <c r="FU1" s="176" t="s">
        <v>749</v>
      </c>
      <c r="FV1" s="176" t="s">
        <v>751</v>
      </c>
      <c r="FW1" s="185" t="s">
        <v>300</v>
      </c>
      <c r="FX1" s="185" t="s">
        <v>301</v>
      </c>
      <c r="FY1" s="176" t="s">
        <v>307</v>
      </c>
      <c r="FZ1" s="176" t="s">
        <v>753</v>
      </c>
      <c r="GA1" s="176" t="s">
        <v>755</v>
      </c>
      <c r="GB1" s="176" t="s">
        <v>757</v>
      </c>
      <c r="GC1" s="176" t="s">
        <v>759</v>
      </c>
      <c r="GD1" s="176" t="s">
        <v>761</v>
      </c>
      <c r="GE1" s="176" t="s">
        <v>763</v>
      </c>
      <c r="GF1" s="185" t="s">
        <v>302</v>
      </c>
      <c r="GG1" s="176" t="s">
        <v>308</v>
      </c>
      <c r="GH1" s="176" t="s">
        <v>765</v>
      </c>
      <c r="GI1" s="176" t="s">
        <v>767</v>
      </c>
      <c r="GJ1" s="176" t="s">
        <v>768</v>
      </c>
      <c r="GK1" s="176" t="s">
        <v>309</v>
      </c>
      <c r="GL1" s="176" t="s">
        <v>771</v>
      </c>
      <c r="GM1" s="176" t="s">
        <v>772</v>
      </c>
      <c r="GN1" s="185" t="s">
        <v>303</v>
      </c>
      <c r="GO1" s="176" t="s">
        <v>304</v>
      </c>
      <c r="GP1" s="176" t="s">
        <v>774</v>
      </c>
      <c r="GQ1" s="176" t="s">
        <v>776</v>
      </c>
      <c r="GR1" s="176" t="s">
        <v>778</v>
      </c>
      <c r="GS1" s="176" t="s">
        <v>780</v>
      </c>
      <c r="GT1" s="176" t="s">
        <v>782</v>
      </c>
      <c r="GU1" s="185" t="s">
        <v>305</v>
      </c>
      <c r="GV1" s="176" t="s">
        <v>306</v>
      </c>
      <c r="GW1" s="176" t="s">
        <v>784</v>
      </c>
      <c r="GX1" s="176" t="s">
        <v>786</v>
      </c>
      <c r="GY1" s="176" t="s">
        <v>788</v>
      </c>
      <c r="GZ1" s="176" t="s">
        <v>790</v>
      </c>
      <c r="HA1" s="176" t="s">
        <v>792</v>
      </c>
      <c r="HB1" s="176" t="s">
        <v>794</v>
      </c>
      <c r="HC1" s="173" t="s">
        <v>310</v>
      </c>
      <c r="HD1" s="185" t="s">
        <v>311</v>
      </c>
      <c r="HE1" s="176" t="s">
        <v>312</v>
      </c>
      <c r="HF1" s="176" t="s">
        <v>796</v>
      </c>
      <c r="HG1" s="176" t="s">
        <v>798</v>
      </c>
      <c r="HH1" s="176" t="s">
        <v>800</v>
      </c>
      <c r="HI1" s="176" t="s">
        <v>802</v>
      </c>
      <c r="HJ1" s="176" t="s">
        <v>313</v>
      </c>
      <c r="HK1" s="176" t="s">
        <v>805</v>
      </c>
      <c r="HL1" s="176" t="s">
        <v>330</v>
      </c>
      <c r="HM1" s="176" t="s">
        <v>843</v>
      </c>
      <c r="HN1" s="176" t="s">
        <v>845</v>
      </c>
      <c r="HO1" s="176" t="s">
        <v>847</v>
      </c>
      <c r="HP1" s="185" t="s">
        <v>314</v>
      </c>
      <c r="HQ1" s="176" t="s">
        <v>807</v>
      </c>
      <c r="HR1" s="176" t="s">
        <v>809</v>
      </c>
      <c r="HS1" s="176" t="s">
        <v>315</v>
      </c>
      <c r="HT1" s="176" t="s">
        <v>812</v>
      </c>
      <c r="HU1" s="176" t="s">
        <v>814</v>
      </c>
      <c r="HV1" s="176" t="s">
        <v>815</v>
      </c>
      <c r="HW1" s="176" t="s">
        <v>817</v>
      </c>
      <c r="HX1" s="185" t="s">
        <v>316</v>
      </c>
      <c r="HY1" s="176" t="s">
        <v>819</v>
      </c>
      <c r="HZ1" s="176" t="s">
        <v>821</v>
      </c>
      <c r="IA1" s="176" t="s">
        <v>823</v>
      </c>
      <c r="IB1" s="176" t="s">
        <v>317</v>
      </c>
      <c r="IC1" s="176" t="s">
        <v>825</v>
      </c>
      <c r="ID1" s="176" t="s">
        <v>827</v>
      </c>
      <c r="IE1" s="176" t="s">
        <v>318</v>
      </c>
      <c r="IF1" s="176" t="s">
        <v>829</v>
      </c>
      <c r="IG1" s="176" t="s">
        <v>831</v>
      </c>
      <c r="IH1" s="176" t="s">
        <v>319</v>
      </c>
      <c r="II1" s="176" t="s">
        <v>833</v>
      </c>
      <c r="IJ1" s="176" t="s">
        <v>835</v>
      </c>
      <c r="IK1" s="176" t="s">
        <v>837</v>
      </c>
      <c r="IL1" s="176" t="s">
        <v>839</v>
      </c>
      <c r="IM1" s="176" t="s">
        <v>320</v>
      </c>
      <c r="IN1" s="176" t="s">
        <v>841</v>
      </c>
      <c r="IO1" s="185" t="s">
        <v>321</v>
      </c>
      <c r="IP1" s="176" t="s">
        <v>849</v>
      </c>
      <c r="IQ1" s="176" t="s">
        <v>851</v>
      </c>
      <c r="IR1" s="176" t="s">
        <v>322</v>
      </c>
      <c r="IS1" s="176" t="s">
        <v>853</v>
      </c>
      <c r="IT1" s="176" t="s">
        <v>855</v>
      </c>
      <c r="IU1" s="176" t="s">
        <v>857</v>
      </c>
      <c r="IV1" s="185" t="s">
        <v>323</v>
      </c>
      <c r="IW1" s="176" t="s">
        <v>859</v>
      </c>
      <c r="IX1" s="176" t="s">
        <v>324</v>
      </c>
      <c r="IY1" s="176" t="s">
        <v>862</v>
      </c>
      <c r="IZ1" s="176" t="s">
        <v>864</v>
      </c>
      <c r="JA1" s="176" t="s">
        <v>866</v>
      </c>
      <c r="JB1" s="176" t="s">
        <v>868</v>
      </c>
      <c r="JC1" s="176" t="s">
        <v>870</v>
      </c>
      <c r="JD1" s="176" t="s">
        <v>872</v>
      </c>
      <c r="JE1" s="176" t="s">
        <v>325</v>
      </c>
      <c r="JF1" s="176" t="s">
        <v>875</v>
      </c>
      <c r="JG1" s="176" t="s">
        <v>877</v>
      </c>
      <c r="JH1" s="176" t="s">
        <v>879</v>
      </c>
      <c r="JI1" s="176" t="s">
        <v>881</v>
      </c>
      <c r="JJ1" s="176" t="s">
        <v>883</v>
      </c>
      <c r="JK1" s="176" t="s">
        <v>885</v>
      </c>
      <c r="JL1" s="176" t="s">
        <v>887</v>
      </c>
      <c r="JM1" s="176" t="s">
        <v>889</v>
      </c>
      <c r="JN1" s="176" t="s">
        <v>326</v>
      </c>
      <c r="JO1" s="176" t="s">
        <v>892</v>
      </c>
      <c r="JP1" s="176" t="s">
        <v>894</v>
      </c>
      <c r="JQ1" s="176" t="s">
        <v>896</v>
      </c>
      <c r="JR1" s="176" t="s">
        <v>898</v>
      </c>
      <c r="JS1" s="176" t="s">
        <v>899</v>
      </c>
      <c r="JT1" s="176" t="s">
        <v>901</v>
      </c>
      <c r="JU1" s="176" t="s">
        <v>903</v>
      </c>
      <c r="JV1" s="176" t="s">
        <v>905</v>
      </c>
      <c r="JW1" s="176" t="s">
        <v>907</v>
      </c>
      <c r="JX1" s="176" t="s">
        <v>909</v>
      </c>
      <c r="JY1" s="176" t="s">
        <v>911</v>
      </c>
      <c r="JZ1" s="176" t="s">
        <v>913</v>
      </c>
      <c r="KA1" s="176" t="s">
        <v>915</v>
      </c>
      <c r="KB1" s="176" t="s">
        <v>917</v>
      </c>
      <c r="KC1" s="176" t="s">
        <v>919</v>
      </c>
      <c r="KD1" s="176" t="s">
        <v>921</v>
      </c>
      <c r="KE1" s="176" t="s">
        <v>923</v>
      </c>
      <c r="KF1" s="176" t="s">
        <v>925</v>
      </c>
      <c r="KG1" s="176" t="s">
        <v>927</v>
      </c>
      <c r="KH1" s="176" t="s">
        <v>929</v>
      </c>
      <c r="KI1" s="176" t="s">
        <v>931</v>
      </c>
      <c r="KJ1" s="176" t="s">
        <v>933</v>
      </c>
      <c r="KK1" s="176" t="s">
        <v>935</v>
      </c>
      <c r="KL1" s="176" t="s">
        <v>937</v>
      </c>
      <c r="KM1" s="176" t="s">
        <v>939</v>
      </c>
      <c r="KN1" s="176" t="s">
        <v>941</v>
      </c>
      <c r="KO1" s="185" t="s">
        <v>327</v>
      </c>
      <c r="KP1" s="176" t="s">
        <v>943</v>
      </c>
      <c r="KQ1" s="176" t="s">
        <v>328</v>
      </c>
      <c r="KR1" s="176" t="s">
        <v>946</v>
      </c>
      <c r="KS1" s="176" t="s">
        <v>948</v>
      </c>
      <c r="KT1" s="176" t="s">
        <v>950</v>
      </c>
      <c r="KU1" s="176" t="s">
        <v>952</v>
      </c>
      <c r="KV1" s="176" t="s">
        <v>329</v>
      </c>
      <c r="KW1" s="176" t="s">
        <v>955</v>
      </c>
      <c r="KX1" s="176" t="s">
        <v>957</v>
      </c>
      <c r="KY1" s="176" t="s">
        <v>959</v>
      </c>
      <c r="KZ1" s="176" t="s">
        <v>961</v>
      </c>
      <c r="LA1" s="176" t="s">
        <v>963</v>
      </c>
      <c r="LB1" s="176" t="s">
        <v>965</v>
      </c>
      <c r="LC1" s="176" t="s">
        <v>967</v>
      </c>
      <c r="LD1" s="173" t="s">
        <v>331</v>
      </c>
      <c r="LE1" s="185" t="s">
        <v>332</v>
      </c>
      <c r="LF1" s="176" t="s">
        <v>333</v>
      </c>
      <c r="LG1" s="176" t="s">
        <v>347</v>
      </c>
      <c r="LH1" s="176" t="s">
        <v>969</v>
      </c>
      <c r="LI1" s="176" t="s">
        <v>971</v>
      </c>
      <c r="LJ1" s="176" t="s">
        <v>973</v>
      </c>
      <c r="LK1" s="176" t="s">
        <v>975</v>
      </c>
      <c r="LL1" s="176" t="s">
        <v>348</v>
      </c>
      <c r="LM1" s="176" t="s">
        <v>977</v>
      </c>
      <c r="LN1" s="176" t="s">
        <v>349</v>
      </c>
      <c r="LO1" s="176" t="s">
        <v>979</v>
      </c>
      <c r="LP1" s="176" t="s">
        <v>334</v>
      </c>
      <c r="LQ1" s="176" t="s">
        <v>981</v>
      </c>
      <c r="LR1" s="176" t="s">
        <v>350</v>
      </c>
      <c r="LS1" s="176" t="s">
        <v>983</v>
      </c>
      <c r="LT1" s="176" t="s">
        <v>985</v>
      </c>
      <c r="LU1" s="176" t="s">
        <v>351</v>
      </c>
      <c r="LV1" s="185" t="s">
        <v>335</v>
      </c>
      <c r="LW1" s="176" t="s">
        <v>336</v>
      </c>
      <c r="LX1" s="176" t="s">
        <v>987</v>
      </c>
      <c r="LY1" s="176" t="s">
        <v>989</v>
      </c>
      <c r="LZ1" s="176" t="s">
        <v>990</v>
      </c>
      <c r="MA1" s="176" t="s">
        <v>992</v>
      </c>
      <c r="MB1" s="176" t="s">
        <v>993</v>
      </c>
      <c r="MC1" s="176" t="s">
        <v>995</v>
      </c>
      <c r="MD1" s="176" t="s">
        <v>997</v>
      </c>
      <c r="ME1" s="176" t="s">
        <v>999</v>
      </c>
      <c r="MF1" s="176" t="s">
        <v>1001</v>
      </c>
      <c r="MG1" s="176" t="s">
        <v>337</v>
      </c>
      <c r="MH1" s="176" t="s">
        <v>1004</v>
      </c>
      <c r="MI1" s="176" t="s">
        <v>1005</v>
      </c>
      <c r="MJ1" s="176" t="s">
        <v>1007</v>
      </c>
      <c r="MK1" s="176" t="s">
        <v>338</v>
      </c>
      <c r="ML1" s="176" t="s">
        <v>1010</v>
      </c>
      <c r="MM1" s="176" t="s">
        <v>1011</v>
      </c>
      <c r="MN1" s="176" t="s">
        <v>1013</v>
      </c>
      <c r="MO1" s="176" t="s">
        <v>1015</v>
      </c>
      <c r="MP1" s="176" t="s">
        <v>339</v>
      </c>
      <c r="MQ1" s="176" t="s">
        <v>1018</v>
      </c>
      <c r="MR1" s="176" t="s">
        <v>1020</v>
      </c>
      <c r="MS1" s="176" t="s">
        <v>1022</v>
      </c>
      <c r="MT1" s="176" t="s">
        <v>1024</v>
      </c>
      <c r="MU1" s="176" t="s">
        <v>340</v>
      </c>
      <c r="MV1" s="176" t="s">
        <v>1027</v>
      </c>
      <c r="MW1" s="176" t="s">
        <v>1029</v>
      </c>
      <c r="MX1" s="176" t="s">
        <v>1031</v>
      </c>
      <c r="MY1" s="176" t="s">
        <v>1033</v>
      </c>
      <c r="MZ1" s="176" t="s">
        <v>1035</v>
      </c>
      <c r="NA1" s="176" t="s">
        <v>1037</v>
      </c>
      <c r="NB1" s="176" t="s">
        <v>1039</v>
      </c>
      <c r="NC1" s="176" t="s">
        <v>1041</v>
      </c>
      <c r="ND1" s="176" t="s">
        <v>1043</v>
      </c>
      <c r="NE1" s="176" t="s">
        <v>1045</v>
      </c>
      <c r="NF1" s="176" t="s">
        <v>1047</v>
      </c>
      <c r="NG1" s="176" t="s">
        <v>1048</v>
      </c>
      <c r="NH1" s="185" t="s">
        <v>341</v>
      </c>
      <c r="NI1" s="176" t="s">
        <v>342</v>
      </c>
      <c r="NJ1" s="176" t="s">
        <v>1050</v>
      </c>
      <c r="NK1" s="176" t="s">
        <v>1052</v>
      </c>
      <c r="NL1" s="176" t="s">
        <v>1054</v>
      </c>
      <c r="NM1" s="176" t="s">
        <v>1056</v>
      </c>
      <c r="NN1" s="185" t="s">
        <v>343</v>
      </c>
      <c r="NO1" s="176" t="s">
        <v>344</v>
      </c>
      <c r="NP1" s="176" t="s">
        <v>1057</v>
      </c>
      <c r="NQ1" s="176" t="s">
        <v>345</v>
      </c>
      <c r="NR1" s="176" t="s">
        <v>1059</v>
      </c>
      <c r="NS1" s="176" t="s">
        <v>1061</v>
      </c>
      <c r="NT1" s="176" t="s">
        <v>346</v>
      </c>
      <c r="NU1" s="176" t="s">
        <v>1063</v>
      </c>
      <c r="NV1" s="173" t="s">
        <v>352</v>
      </c>
      <c r="NW1" s="185" t="s">
        <v>353</v>
      </c>
      <c r="NX1" s="176" t="s">
        <v>354</v>
      </c>
      <c r="NY1" s="176" t="s">
        <v>1066</v>
      </c>
      <c r="NZ1" s="176" t="s">
        <v>1068</v>
      </c>
      <c r="OA1" s="176" t="s">
        <v>355</v>
      </c>
      <c r="OB1" s="176" t="s">
        <v>365</v>
      </c>
      <c r="OC1" s="176" t="s">
        <v>1070</v>
      </c>
      <c r="OD1" s="176" t="s">
        <v>1072</v>
      </c>
      <c r="OE1" s="176" t="s">
        <v>1074</v>
      </c>
      <c r="OF1" s="176" t="s">
        <v>1076</v>
      </c>
      <c r="OG1" s="176" t="s">
        <v>1078</v>
      </c>
      <c r="OH1" s="176" t="s">
        <v>1080</v>
      </c>
      <c r="OI1" s="176" t="s">
        <v>1082</v>
      </c>
      <c r="OJ1" s="176" t="s">
        <v>1084</v>
      </c>
      <c r="OK1" s="176" t="s">
        <v>1086</v>
      </c>
      <c r="OL1" s="176" t="s">
        <v>1088</v>
      </c>
      <c r="OM1" s="176" t="s">
        <v>1090</v>
      </c>
      <c r="ON1" s="176" t="s">
        <v>1092</v>
      </c>
      <c r="OO1" s="176" t="s">
        <v>1094</v>
      </c>
      <c r="OP1" s="176" t="s">
        <v>1096</v>
      </c>
      <c r="OQ1" s="176" t="s">
        <v>1098</v>
      </c>
      <c r="OR1" s="176" t="s">
        <v>1100</v>
      </c>
      <c r="OS1" s="176" t="s">
        <v>1102</v>
      </c>
      <c r="OT1" s="176" t="s">
        <v>1104</v>
      </c>
      <c r="OU1" s="176" t="s">
        <v>1106</v>
      </c>
      <c r="OV1" s="176" t="s">
        <v>1108</v>
      </c>
      <c r="OW1" s="176" t="s">
        <v>1110</v>
      </c>
      <c r="OX1" s="176" t="s">
        <v>1112</v>
      </c>
      <c r="OY1" s="176" t="s">
        <v>366</v>
      </c>
      <c r="OZ1" s="176" t="s">
        <v>1115</v>
      </c>
      <c r="PA1" s="176" t="s">
        <v>1117</v>
      </c>
      <c r="PB1" s="176" t="s">
        <v>1118</v>
      </c>
      <c r="PC1" s="176" t="s">
        <v>1120</v>
      </c>
      <c r="PD1" s="176" t="s">
        <v>1122</v>
      </c>
      <c r="PE1" s="176" t="s">
        <v>1124</v>
      </c>
      <c r="PF1" s="176" t="s">
        <v>1126</v>
      </c>
      <c r="PG1" s="176" t="s">
        <v>1128</v>
      </c>
      <c r="PH1" s="176" t="s">
        <v>1130</v>
      </c>
      <c r="PI1" s="176" t="s">
        <v>1132</v>
      </c>
      <c r="PJ1" s="176" t="s">
        <v>1134</v>
      </c>
      <c r="PK1" s="176" t="s">
        <v>1136</v>
      </c>
      <c r="PL1" s="176" t="s">
        <v>1138</v>
      </c>
      <c r="PM1" s="176" t="s">
        <v>1140</v>
      </c>
      <c r="PN1" s="176" t="s">
        <v>1142</v>
      </c>
      <c r="PO1" s="176" t="s">
        <v>1144</v>
      </c>
      <c r="PP1" s="176" t="s">
        <v>1146</v>
      </c>
      <c r="PQ1" s="176" t="s">
        <v>1148</v>
      </c>
      <c r="PR1" s="176" t="s">
        <v>1150</v>
      </c>
      <c r="PS1" s="176" t="s">
        <v>1152</v>
      </c>
      <c r="PT1" s="176" t="s">
        <v>1154</v>
      </c>
      <c r="PU1" s="176" t="s">
        <v>1156</v>
      </c>
      <c r="PV1" s="176" t="s">
        <v>1158</v>
      </c>
      <c r="PW1" s="176" t="s">
        <v>1160</v>
      </c>
      <c r="PX1" s="176" t="s">
        <v>1162</v>
      </c>
      <c r="PY1" s="176" t="s">
        <v>1164</v>
      </c>
      <c r="PZ1" s="176" t="s">
        <v>356</v>
      </c>
      <c r="QA1" s="176" t="s">
        <v>1166</v>
      </c>
      <c r="QB1" s="176" t="s">
        <v>1168</v>
      </c>
      <c r="QC1" s="176" t="s">
        <v>1170</v>
      </c>
      <c r="QD1" s="176" t="s">
        <v>1172</v>
      </c>
      <c r="QE1" s="176" t="s">
        <v>1174</v>
      </c>
      <c r="QF1" s="185" t="s">
        <v>357</v>
      </c>
      <c r="QG1" s="176" t="s">
        <v>358</v>
      </c>
      <c r="QH1" s="176" t="s">
        <v>1176</v>
      </c>
      <c r="QI1" s="176" t="s">
        <v>1178</v>
      </c>
      <c r="QJ1" s="176" t="s">
        <v>1180</v>
      </c>
      <c r="QK1" s="176" t="s">
        <v>1182</v>
      </c>
      <c r="QL1" s="176" t="s">
        <v>1184</v>
      </c>
      <c r="QM1" s="176" t="s">
        <v>1186</v>
      </c>
      <c r="QN1" s="185" t="s">
        <v>359</v>
      </c>
      <c r="QO1" s="176" t="s">
        <v>1188</v>
      </c>
      <c r="QP1" s="176" t="s">
        <v>360</v>
      </c>
      <c r="QQ1" s="176" t="s">
        <v>367</v>
      </c>
      <c r="QR1" s="176" t="s">
        <v>1190</v>
      </c>
      <c r="QS1" s="176" t="s">
        <v>1192</v>
      </c>
      <c r="QT1" s="176" t="s">
        <v>1194</v>
      </c>
      <c r="QU1" s="176" t="s">
        <v>1196</v>
      </c>
      <c r="QV1" s="176" t="s">
        <v>1198</v>
      </c>
      <c r="QW1" s="176" t="s">
        <v>1200</v>
      </c>
      <c r="QX1" s="176" t="s">
        <v>1202</v>
      </c>
      <c r="QY1" s="176" t="s">
        <v>1204</v>
      </c>
      <c r="QZ1" s="176" t="s">
        <v>1206</v>
      </c>
      <c r="RA1" s="176" t="s">
        <v>1208</v>
      </c>
      <c r="RB1" s="176" t="s">
        <v>1210</v>
      </c>
      <c r="RC1" s="176" t="s">
        <v>1212</v>
      </c>
      <c r="RD1" s="176" t="s">
        <v>1214</v>
      </c>
      <c r="RE1" s="176" t="s">
        <v>1216</v>
      </c>
      <c r="RF1" s="185" t="s">
        <v>361</v>
      </c>
      <c r="RG1" s="176" t="s">
        <v>362</v>
      </c>
      <c r="RH1" s="176" t="s">
        <v>1218</v>
      </c>
      <c r="RI1" s="176" t="s">
        <v>1220</v>
      </c>
      <c r="RJ1" s="185" t="s">
        <v>363</v>
      </c>
      <c r="RK1" s="176" t="s">
        <v>364</v>
      </c>
      <c r="RL1" s="176" t="s">
        <v>1222</v>
      </c>
      <c r="RM1" s="176" t="s">
        <v>1223</v>
      </c>
      <c r="RN1" s="176" t="s">
        <v>1224</v>
      </c>
      <c r="RO1" s="176" t="s">
        <v>1225</v>
      </c>
      <c r="RP1" s="176" t="s">
        <v>1227</v>
      </c>
      <c r="RQ1" s="176" t="s">
        <v>1228</v>
      </c>
      <c r="RR1" s="176" t="s">
        <v>1230</v>
      </c>
      <c r="RS1" s="176" t="s">
        <v>1231</v>
      </c>
      <c r="RT1" s="173" t="s">
        <v>368</v>
      </c>
      <c r="RU1" s="185" t="s">
        <v>369</v>
      </c>
      <c r="RV1" s="176" t="s">
        <v>370</v>
      </c>
      <c r="RW1" s="176" t="s">
        <v>1233</v>
      </c>
      <c r="RX1" s="176" t="s">
        <v>1235</v>
      </c>
      <c r="RY1" s="176" t="s">
        <v>371</v>
      </c>
      <c r="RZ1" s="176" t="s">
        <v>1237</v>
      </c>
      <c r="SA1" s="176" t="s">
        <v>1239</v>
      </c>
      <c r="SB1" s="176" t="s">
        <v>1241</v>
      </c>
      <c r="SC1" s="176" t="s">
        <v>1243</v>
      </c>
      <c r="SD1" s="185" t="s">
        <v>372</v>
      </c>
      <c r="SE1" s="176" t="s">
        <v>373</v>
      </c>
      <c r="SF1" s="176" t="s">
        <v>1245</v>
      </c>
      <c r="SG1" s="176" t="s">
        <v>1247</v>
      </c>
      <c r="SH1" s="176" t="s">
        <v>1249</v>
      </c>
      <c r="SI1" s="176" t="s">
        <v>1251</v>
      </c>
      <c r="SJ1" s="176" t="s">
        <v>1253</v>
      </c>
      <c r="SK1" s="176" t="s">
        <v>1255</v>
      </c>
      <c r="SL1" s="176" t="s">
        <v>1257</v>
      </c>
      <c r="SM1" s="176" t="s">
        <v>1259</v>
      </c>
      <c r="SN1" s="176" t="s">
        <v>1261</v>
      </c>
      <c r="SO1" s="176" t="s">
        <v>1263</v>
      </c>
      <c r="SP1" s="176" t="s">
        <v>1265</v>
      </c>
      <c r="SQ1" s="176" t="s">
        <v>1267</v>
      </c>
      <c r="SR1" s="176" t="s">
        <v>1269</v>
      </c>
      <c r="SS1" s="176" t="s">
        <v>1271</v>
      </c>
      <c r="ST1" s="176" t="s">
        <v>1273</v>
      </c>
      <c r="SU1" s="173" t="s">
        <v>374</v>
      </c>
      <c r="SV1" s="185" t="s">
        <v>375</v>
      </c>
      <c r="SW1" s="176" t="s">
        <v>376</v>
      </c>
      <c r="SX1" s="176" t="s">
        <v>1275</v>
      </c>
      <c r="SY1" s="176" t="s">
        <v>1277</v>
      </c>
      <c r="SZ1" s="176" t="s">
        <v>1279</v>
      </c>
      <c r="TA1" s="176" t="s">
        <v>1281</v>
      </c>
      <c r="TB1" s="176" t="s">
        <v>1283</v>
      </c>
      <c r="TC1" s="176" t="s">
        <v>377</v>
      </c>
      <c r="TD1" s="176" t="s">
        <v>1285</v>
      </c>
      <c r="TE1" s="176" t="s">
        <v>1287</v>
      </c>
      <c r="TF1" s="176" t="s">
        <v>1289</v>
      </c>
      <c r="TG1" s="176" t="s">
        <v>1291</v>
      </c>
      <c r="TH1" s="176" t="s">
        <v>1293</v>
      </c>
      <c r="TI1" s="176" t="s">
        <v>1295</v>
      </c>
      <c r="TJ1" s="185" t="s">
        <v>378</v>
      </c>
      <c r="TK1" s="176" t="s">
        <v>379</v>
      </c>
      <c r="TL1" s="176" t="s">
        <v>380</v>
      </c>
      <c r="TM1" s="176" t="s">
        <v>1297</v>
      </c>
      <c r="TN1" s="176" t="s">
        <v>1299</v>
      </c>
      <c r="TO1" s="176" t="s">
        <v>1300</v>
      </c>
      <c r="TP1" s="176" t="s">
        <v>1302</v>
      </c>
      <c r="TQ1" s="176" t="s">
        <v>1304</v>
      </c>
      <c r="TR1" s="176" t="s">
        <v>1306</v>
      </c>
      <c r="TS1" s="176" t="s">
        <v>1308</v>
      </c>
      <c r="TT1" s="176" t="s">
        <v>1310</v>
      </c>
      <c r="TU1" s="176" t="s">
        <v>1312</v>
      </c>
      <c r="TV1" s="176" t="s">
        <v>1314</v>
      </c>
      <c r="TW1" s="176" t="s">
        <v>1316</v>
      </c>
      <c r="TX1" s="176" t="s">
        <v>1318</v>
      </c>
      <c r="TY1" s="176" t="s">
        <v>1320</v>
      </c>
      <c r="TZ1" s="176" t="s">
        <v>1322</v>
      </c>
      <c r="UA1" s="176" t="s">
        <v>1324</v>
      </c>
      <c r="UB1" s="176" t="s">
        <v>1326</v>
      </c>
      <c r="UC1" s="173" t="s">
        <v>1328</v>
      </c>
      <c r="UD1" s="176" t="s">
        <v>1330</v>
      </c>
      <c r="UE1" s="176" t="s">
        <v>1332</v>
      </c>
      <c r="UF1" s="176" t="s">
        <v>1334</v>
      </c>
      <c r="UG1" s="176" t="s">
        <v>1336</v>
      </c>
      <c r="UH1" s="176" t="s">
        <v>1338</v>
      </c>
      <c r="UI1" s="179"/>
    </row>
    <row r="2" spans="1:555" s="118" customFormat="1" hidden="1" x14ac:dyDescent="0.25">
      <c r="A2" s="118" t="s">
        <v>1371</v>
      </c>
      <c r="B2" s="118" t="s">
        <v>1373</v>
      </c>
      <c r="C2" s="118" t="s">
        <v>474</v>
      </c>
      <c r="D2" s="155" t="s">
        <v>1372</v>
      </c>
      <c r="E2" s="118" t="s">
        <v>1374</v>
      </c>
      <c r="F2" s="118" t="s">
        <v>475</v>
      </c>
      <c r="G2" s="118" t="s">
        <v>1375</v>
      </c>
      <c r="H2" s="155" t="s">
        <v>1376</v>
      </c>
      <c r="I2" s="118" t="s">
        <v>1377</v>
      </c>
      <c r="J2" s="118" t="s">
        <v>1378</v>
      </c>
      <c r="K2" s="118" t="s">
        <v>1379</v>
      </c>
      <c r="L2" s="118" t="s">
        <v>1380</v>
      </c>
      <c r="M2" s="118" t="s">
        <v>1381</v>
      </c>
      <c r="N2" s="118" t="s">
        <v>1382</v>
      </c>
      <c r="R2" s="118" t="s">
        <v>130</v>
      </c>
      <c r="S2" s="118" t="s">
        <v>1473</v>
      </c>
      <c r="U2" s="118" t="s">
        <v>395</v>
      </c>
      <c r="V2" s="118" t="s">
        <v>413</v>
      </c>
      <c r="W2" s="118" t="s">
        <v>396</v>
      </c>
      <c r="X2" s="118" t="s">
        <v>397</v>
      </c>
      <c r="Y2" s="118" t="s">
        <v>398</v>
      </c>
      <c r="Z2" s="118" t="s">
        <v>399</v>
      </c>
      <c r="AA2" s="118" t="s">
        <v>400</v>
      </c>
      <c r="AB2" s="118" t="s">
        <v>401</v>
      </c>
      <c r="AC2" s="118" t="s">
        <v>402</v>
      </c>
      <c r="AD2" s="118" t="s">
        <v>403</v>
      </c>
      <c r="AE2" s="118" t="s">
        <v>404</v>
      </c>
      <c r="AF2" s="118" t="s">
        <v>405</v>
      </c>
      <c r="AH2" s="118" t="s">
        <v>423</v>
      </c>
      <c r="AI2" s="118" t="s">
        <v>424</v>
      </c>
      <c r="AJ2" s="118" t="s">
        <v>425</v>
      </c>
      <c r="AK2" s="118" t="s">
        <v>426</v>
      </c>
      <c r="AL2" s="118" t="s">
        <v>427</v>
      </c>
      <c r="AM2" s="118" t="s">
        <v>430</v>
      </c>
      <c r="AN2" s="118" t="s">
        <v>428</v>
      </c>
      <c r="AO2" s="118" t="s">
        <v>429</v>
      </c>
      <c r="AP2" s="118" t="s">
        <v>431</v>
      </c>
      <c r="AQ2" s="118" t="s">
        <v>432</v>
      </c>
      <c r="AR2" s="118" t="s">
        <v>433</v>
      </c>
      <c r="AS2" s="118" t="s">
        <v>434</v>
      </c>
      <c r="AT2" s="118" t="s">
        <v>435</v>
      </c>
      <c r="AU2" s="118" t="s">
        <v>436</v>
      </c>
      <c r="AV2" s="118" t="s">
        <v>437</v>
      </c>
      <c r="AW2" s="118" t="s">
        <v>438</v>
      </c>
      <c r="AX2" s="118" t="s">
        <v>439</v>
      </c>
      <c r="AY2" s="118" t="s">
        <v>440</v>
      </c>
      <c r="AZ2" s="118" t="s">
        <v>441</v>
      </c>
      <c r="BA2" s="118" t="s">
        <v>442</v>
      </c>
      <c r="BB2" s="118" t="s">
        <v>443</v>
      </c>
      <c r="BC2" s="118" t="s">
        <v>444</v>
      </c>
      <c r="BD2" s="118" t="s">
        <v>445</v>
      </c>
      <c r="BE2" s="118" t="s">
        <v>446</v>
      </c>
      <c r="BF2" s="118" t="s">
        <v>447</v>
      </c>
      <c r="BG2" s="118" t="s">
        <v>448</v>
      </c>
      <c r="BH2" s="118" t="s">
        <v>449</v>
      </c>
      <c r="BI2" s="118" t="s">
        <v>450</v>
      </c>
      <c r="BJ2" s="118" t="s">
        <v>451</v>
      </c>
      <c r="BK2" s="118" t="s">
        <v>452</v>
      </c>
      <c r="BL2" s="118" t="s">
        <v>453</v>
      </c>
      <c r="BM2" s="118" t="s">
        <v>454</v>
      </c>
      <c r="BN2" s="118" t="s">
        <v>455</v>
      </c>
      <c r="BO2" s="118" t="s">
        <v>456</v>
      </c>
      <c r="BP2" s="118" t="s">
        <v>457</v>
      </c>
      <c r="BQ2" s="118" t="s">
        <v>458</v>
      </c>
      <c r="BR2" s="118" t="s">
        <v>459</v>
      </c>
      <c r="BS2" s="118" t="s">
        <v>460</v>
      </c>
      <c r="BT2" s="118" t="s">
        <v>461</v>
      </c>
      <c r="BU2" s="118" t="s">
        <v>462</v>
      </c>
      <c r="BZ2" s="85" t="s">
        <v>486</v>
      </c>
      <c r="CA2" s="85" t="s">
        <v>487</v>
      </c>
      <c r="CB2" s="85" t="s">
        <v>488</v>
      </c>
      <c r="CC2" s="85" t="s">
        <v>489</v>
      </c>
      <c r="CD2" s="85" t="s">
        <v>490</v>
      </c>
      <c r="CE2" s="85" t="s">
        <v>491</v>
      </c>
      <c r="CF2" s="85" t="s">
        <v>492</v>
      </c>
      <c r="CG2" s="85" t="s">
        <v>493</v>
      </c>
      <c r="CH2" s="85" t="s">
        <v>494</v>
      </c>
      <c r="CI2" s="85" t="s">
        <v>495</v>
      </c>
      <c r="CJ2" s="85" t="s">
        <v>496</v>
      </c>
      <c r="CK2" s="85" t="s">
        <v>497</v>
      </c>
      <c r="CL2" s="85" t="s">
        <v>498</v>
      </c>
      <c r="CM2" s="85" t="s">
        <v>499</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BZ3" s="310">
        <v>41436.800000000003</v>
      </c>
      <c r="CA3" s="310">
        <v>37669.82</v>
      </c>
      <c r="CB3" s="310">
        <v>33902.839999999997</v>
      </c>
      <c r="CC3" s="310">
        <v>30135.85</v>
      </c>
      <c r="CD3" s="310">
        <v>28252.36</v>
      </c>
      <c r="CE3" s="310">
        <v>26368.87</v>
      </c>
      <c r="CF3" s="310">
        <v>17893.16</v>
      </c>
      <c r="CG3" s="310">
        <v>16951.419999999998</v>
      </c>
      <c r="CH3" s="310">
        <v>13184.44</v>
      </c>
      <c r="CI3" s="310">
        <v>15032.56</v>
      </c>
      <c r="CJ3" s="310">
        <v>13264.02</v>
      </c>
      <c r="CK3" s="310">
        <v>12379.75</v>
      </c>
      <c r="CL3" s="310">
        <v>439.49</v>
      </c>
      <c r="CM3" s="310">
        <v>1904.46</v>
      </c>
    </row>
    <row r="5" spans="1:555" ht="52.5" x14ac:dyDescent="0.25">
      <c r="C5" s="190" t="s">
        <v>129</v>
      </c>
      <c r="D5" s="164">
        <f>SUMIF(C:C,$C$10,D:D)</f>
        <v>5308100</v>
      </c>
      <c r="CA5" s="310"/>
    </row>
    <row r="6" spans="1:555" x14ac:dyDescent="0.25">
      <c r="CA6" s="310"/>
    </row>
    <row r="7" spans="1:555" x14ac:dyDescent="0.25">
      <c r="CA7" s="310"/>
    </row>
    <row r="8" spans="1:555" x14ac:dyDescent="0.25">
      <c r="C8" s="70" t="s">
        <v>52</v>
      </c>
      <c r="D8" s="78"/>
      <c r="E8" s="70"/>
      <c r="F8" s="70"/>
      <c r="G8" s="70"/>
      <c r="H8" s="78"/>
      <c r="I8" s="70"/>
      <c r="J8" s="70"/>
      <c r="CA8" s="310"/>
    </row>
    <row r="9" spans="1:555" ht="15.75" thickBot="1" x14ac:dyDescent="0.3">
      <c r="C9" s="94"/>
      <c r="D9" s="78"/>
      <c r="E9" s="94"/>
      <c r="F9" s="94"/>
      <c r="G9" s="94"/>
      <c r="H9" s="78"/>
      <c r="I9" s="94"/>
      <c r="J9" s="117"/>
      <c r="CA9" s="310"/>
    </row>
    <row r="10" spans="1:555" ht="15.75" thickBot="1" x14ac:dyDescent="0.3">
      <c r="C10" s="69" t="s">
        <v>43</v>
      </c>
      <c r="D10" s="30">
        <f>SUM(G17:G67)</f>
        <v>210000</v>
      </c>
      <c r="E10" s="93"/>
      <c r="F10" s="93"/>
      <c r="G10" s="93"/>
      <c r="H10" s="75"/>
      <c r="I10" s="75"/>
      <c r="J10" s="75"/>
      <c r="CA10" s="310"/>
    </row>
    <row r="11" spans="1:555" x14ac:dyDescent="0.25">
      <c r="B11" s="172"/>
      <c r="D11" s="31"/>
      <c r="E11" s="93"/>
      <c r="F11" s="93"/>
      <c r="G11" s="93"/>
      <c r="H11" s="75"/>
      <c r="I11" s="75"/>
      <c r="J11" s="75"/>
      <c r="CA11" s="310"/>
    </row>
    <row r="12" spans="1:555" x14ac:dyDescent="0.25">
      <c r="B12" s="172"/>
      <c r="D12" s="31"/>
      <c r="E12" s="93"/>
      <c r="F12" s="93"/>
      <c r="G12" s="93"/>
      <c r="H12" s="75"/>
      <c r="I12" s="75"/>
      <c r="J12" s="75"/>
      <c r="CA12" s="310"/>
    </row>
    <row r="13" spans="1:555" ht="15.75" x14ac:dyDescent="0.25">
      <c r="C13" s="200" t="s">
        <v>393</v>
      </c>
      <c r="D13" s="201" t="s">
        <v>1519</v>
      </c>
      <c r="E13" s="93"/>
      <c r="F13" s="93"/>
      <c r="G13" s="93"/>
      <c r="H13" s="75"/>
      <c r="I13" s="75"/>
      <c r="J13" s="75"/>
      <c r="CA13" s="310"/>
    </row>
    <row r="14" spans="1:555" ht="18.75" x14ac:dyDescent="0.25">
      <c r="C14" s="210"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 xml:space="preserve">1.Adquisición de Software para las pruebas psicométricas 2. acondicionamiento de espacio físico e instalación de computadoras.   3.Socialización y Promoción de los servicios previa cuota de venta de servicios establecida. 4. Atención de estudiantes por egresar de educación media y universitarios.  </v>
      </c>
      <c r="D14" s="31"/>
      <c r="E14" s="93"/>
      <c r="F14" s="93"/>
      <c r="G14" s="93"/>
      <c r="H14" s="75"/>
      <c r="I14" s="75"/>
      <c r="J14" s="75"/>
      <c r="CA14" s="310"/>
    </row>
    <row r="15" spans="1:555" ht="15.75" thickBot="1" x14ac:dyDescent="0.3">
      <c r="C15" s="94"/>
      <c r="D15" s="31"/>
      <c r="E15" s="93"/>
      <c r="F15" s="93"/>
      <c r="G15" s="93"/>
      <c r="H15" s="75"/>
      <c r="I15" s="75"/>
      <c r="J15" s="75"/>
      <c r="CA15" s="310"/>
    </row>
    <row r="16" spans="1:555" ht="30.75" thickBot="1" x14ac:dyDescent="0.3">
      <c r="C16" s="130" t="s">
        <v>44</v>
      </c>
      <c r="D16" s="134" t="s">
        <v>53</v>
      </c>
      <c r="E16" s="166" t="s">
        <v>54</v>
      </c>
      <c r="F16" s="134" t="s">
        <v>55</v>
      </c>
      <c r="G16" s="131" t="s">
        <v>27</v>
      </c>
      <c r="H16" s="129" t="s">
        <v>132</v>
      </c>
      <c r="I16" s="132" t="s">
        <v>46</v>
      </c>
      <c r="J16" s="132" t="s">
        <v>133</v>
      </c>
      <c r="K16" s="132" t="s">
        <v>411</v>
      </c>
      <c r="L16" s="132" t="s">
        <v>412</v>
      </c>
      <c r="CA16" s="310"/>
    </row>
    <row r="17" spans="3:79" ht="15.75" hidden="1" thickBot="1" x14ac:dyDescent="0.3">
      <c r="C17" s="133" t="s">
        <v>486</v>
      </c>
      <c r="D17" s="194"/>
      <c r="E17" s="147">
        <v>12</v>
      </c>
      <c r="F17" s="311">
        <f>HLOOKUP($C17,$BZ$2:$CM$3,2,0)</f>
        <v>41436.800000000003</v>
      </c>
      <c r="G17" s="109">
        <f>D17*E17*F17</f>
        <v>0</v>
      </c>
      <c r="H17" s="161"/>
      <c r="I17" s="110" t="s">
        <v>500</v>
      </c>
      <c r="J17" s="110" t="str">
        <f>VLOOKUP(I17,[3]Presupuesto!$B$11:$C$565,2,0)</f>
        <v>SUELDOS Y SALARIOS PERMANENTES</v>
      </c>
      <c r="K17" s="217" t="s">
        <v>1374</v>
      </c>
      <c r="L17" s="96" t="s">
        <v>395</v>
      </c>
      <c r="CA17" s="310"/>
    </row>
    <row r="18" spans="3:79" hidden="1" x14ac:dyDescent="0.25">
      <c r="C18" s="167" t="s">
        <v>56</v>
      </c>
      <c r="D18" s="158"/>
      <c r="E18" s="149">
        <v>0</v>
      </c>
      <c r="F18" s="98">
        <f>IF(E17=0,"",(G17/E17)/12*E17)</f>
        <v>0</v>
      </c>
      <c r="G18" s="95">
        <f>F18</f>
        <v>0</v>
      </c>
      <c r="H18" s="159" t="s">
        <v>1473</v>
      </c>
      <c r="I18" s="112" t="s">
        <v>520</v>
      </c>
      <c r="J18" s="112" t="str">
        <f>VLOOKUP(I18,[3]Presupuesto!$B$11:$C$565,2,0)</f>
        <v>AGUINALDO Y DECIMO CUARTO MES</v>
      </c>
      <c r="K18" s="217" t="s">
        <v>1374</v>
      </c>
      <c r="L18" s="96" t="s">
        <v>395</v>
      </c>
      <c r="CA18" s="310"/>
    </row>
    <row r="19" spans="3:79" ht="15.75" hidden="1" thickBot="1" x14ac:dyDescent="0.3">
      <c r="C19" s="168" t="s">
        <v>57</v>
      </c>
      <c r="D19" s="158"/>
      <c r="E19" s="149">
        <v>0</v>
      </c>
      <c r="F19" s="113">
        <f>IF(E17&lt;6,"",((E17-6)/12)*(G17/E17))</f>
        <v>0</v>
      </c>
      <c r="G19" s="95">
        <f>F19</f>
        <v>0</v>
      </c>
      <c r="H19" s="159"/>
      <c r="I19" s="99" t="s">
        <v>523</v>
      </c>
      <c r="J19" s="99" t="str">
        <f>VLOOKUP(I19,[3]Presupuesto!$B$11:$C$565,2,0)</f>
        <v>DECIMOCUARTO MES</v>
      </c>
      <c r="K19" s="217" t="s">
        <v>1374</v>
      </c>
      <c r="L19" s="96" t="s">
        <v>395</v>
      </c>
      <c r="CA19" s="310"/>
    </row>
    <row r="20" spans="3:79" ht="15.75" hidden="1" thickBot="1" x14ac:dyDescent="0.3">
      <c r="C20" s="133" t="s">
        <v>487</v>
      </c>
      <c r="D20" s="194"/>
      <c r="E20" s="147">
        <v>12</v>
      </c>
      <c r="F20" s="311">
        <f>HLOOKUP($C20,$BZ$2:$CM$3,2,0)</f>
        <v>37669.82</v>
      </c>
      <c r="G20" s="109">
        <f>D20*E20*F20</f>
        <v>0</v>
      </c>
      <c r="H20" s="161"/>
      <c r="I20" s="110" t="s">
        <v>500</v>
      </c>
      <c r="J20" s="110" t="str">
        <f>VLOOKUP(I20,[3]Presupuesto!$B$11:$C$565,2,0)</f>
        <v>SUELDOS Y SALARIOS PERMANENTES</v>
      </c>
      <c r="K20" s="217" t="s">
        <v>1374</v>
      </c>
      <c r="L20" s="96" t="s">
        <v>395</v>
      </c>
    </row>
    <row r="21" spans="3:79" hidden="1" x14ac:dyDescent="0.25">
      <c r="C21" s="167" t="s">
        <v>56</v>
      </c>
      <c r="D21" s="158"/>
      <c r="E21" s="149">
        <v>0</v>
      </c>
      <c r="F21" s="98">
        <f>IF(E20=0,"",(G20/E20)/12*E20)</f>
        <v>0</v>
      </c>
      <c r="G21" s="95">
        <f>F21</f>
        <v>0</v>
      </c>
      <c r="H21" s="159"/>
      <c r="I21" s="112" t="s">
        <v>520</v>
      </c>
      <c r="J21" s="112" t="str">
        <f>VLOOKUP(I21,[3]Presupuesto!$B$11:$C$565,2,0)</f>
        <v>AGUINALDO Y DECIMO CUARTO MES</v>
      </c>
      <c r="K21" s="217" t="s">
        <v>1374</v>
      </c>
      <c r="L21" s="96" t="s">
        <v>395</v>
      </c>
    </row>
    <row r="22" spans="3:79" ht="15.75" hidden="1" thickBot="1" x14ac:dyDescent="0.3">
      <c r="C22" s="168" t="s">
        <v>57</v>
      </c>
      <c r="D22" s="158"/>
      <c r="E22" s="149">
        <v>0</v>
      </c>
      <c r="F22" s="113">
        <f>IF(E20&lt;6,"",((E20-6)/12)*(G20/E20))</f>
        <v>0</v>
      </c>
      <c r="G22" s="95">
        <f>F22</f>
        <v>0</v>
      </c>
      <c r="H22" s="159"/>
      <c r="I22" s="99" t="s">
        <v>523</v>
      </c>
      <c r="J22" s="99" t="str">
        <f>VLOOKUP(I22,[3]Presupuesto!$B$11:$C$565,2,0)</f>
        <v>DECIMOCUARTO MES</v>
      </c>
      <c r="K22" s="217" t="s">
        <v>1374</v>
      </c>
      <c r="L22" s="96" t="s">
        <v>395</v>
      </c>
    </row>
    <row r="23" spans="3:79" ht="15.75" hidden="1" thickBot="1" x14ac:dyDescent="0.3">
      <c r="C23" s="133" t="s">
        <v>488</v>
      </c>
      <c r="D23" s="194"/>
      <c r="E23" s="147">
        <v>12</v>
      </c>
      <c r="F23" s="311">
        <f>HLOOKUP($C23,$BZ$2:$CM$3,2,0)</f>
        <v>33902.839999999997</v>
      </c>
      <c r="G23" s="109">
        <f>D23*E23*F23</f>
        <v>0</v>
      </c>
      <c r="H23" s="161"/>
      <c r="I23" s="110" t="s">
        <v>500</v>
      </c>
      <c r="J23" s="110" t="str">
        <f>VLOOKUP(I23,[3]Presupuesto!$B$11:$C$565,2,0)</f>
        <v>SUELDOS Y SALARIOS PERMANENTES</v>
      </c>
      <c r="K23" s="217" t="s">
        <v>1374</v>
      </c>
      <c r="L23" s="96" t="s">
        <v>395</v>
      </c>
    </row>
    <row r="24" spans="3:79" hidden="1" x14ac:dyDescent="0.25">
      <c r="C24" s="167" t="s">
        <v>56</v>
      </c>
      <c r="D24" s="158"/>
      <c r="E24" s="149">
        <v>0</v>
      </c>
      <c r="F24" s="98">
        <f>IF(E23=0,"",(G23/E23)/12*E23)</f>
        <v>0</v>
      </c>
      <c r="G24" s="95">
        <f>F24</f>
        <v>0</v>
      </c>
      <c r="H24" s="159"/>
      <c r="I24" s="112" t="s">
        <v>520</v>
      </c>
      <c r="J24" s="112" t="str">
        <f>VLOOKUP(I24,[3]Presupuesto!$B$11:$C$565,2,0)</f>
        <v>AGUINALDO Y DECIMO CUARTO MES</v>
      </c>
      <c r="K24" s="217" t="s">
        <v>1374</v>
      </c>
      <c r="L24" s="96" t="s">
        <v>395</v>
      </c>
    </row>
    <row r="25" spans="3:79" ht="15.75" hidden="1" thickBot="1" x14ac:dyDescent="0.3">
      <c r="C25" s="168" t="s">
        <v>57</v>
      </c>
      <c r="D25" s="158"/>
      <c r="E25" s="149">
        <v>0</v>
      </c>
      <c r="F25" s="113">
        <f>IF(E23&lt;6,"",((E23-6)/12)*(G23/E23))</f>
        <v>0</v>
      </c>
      <c r="G25" s="95">
        <f>F25</f>
        <v>0</v>
      </c>
      <c r="H25" s="159"/>
      <c r="I25" s="99" t="s">
        <v>523</v>
      </c>
      <c r="J25" s="99" t="str">
        <f>VLOOKUP(I25,[3]Presupuesto!$B$11:$C$565,2,0)</f>
        <v>DECIMOCUARTO MES</v>
      </c>
      <c r="K25" s="217" t="s">
        <v>1374</v>
      </c>
      <c r="L25" s="96" t="s">
        <v>395</v>
      </c>
    </row>
    <row r="26" spans="3:79" ht="15.75" hidden="1" thickBot="1" x14ac:dyDescent="0.3">
      <c r="C26" s="133" t="s">
        <v>489</v>
      </c>
      <c r="D26" s="194"/>
      <c r="E26" s="147">
        <v>12</v>
      </c>
      <c r="F26" s="311">
        <f>HLOOKUP($C26,$BZ$2:$CM$3,2,0)</f>
        <v>30135.85</v>
      </c>
      <c r="G26" s="109">
        <f>D26*E26*F26</f>
        <v>0</v>
      </c>
      <c r="H26" s="161"/>
      <c r="I26" s="110" t="s">
        <v>500</v>
      </c>
      <c r="J26" s="110" t="str">
        <f>VLOOKUP(I26,[3]Presupuesto!$B$11:$C$565,2,0)</f>
        <v>SUELDOS Y SALARIOS PERMANENTES</v>
      </c>
      <c r="K26" s="217" t="s">
        <v>1374</v>
      </c>
      <c r="L26" s="96" t="s">
        <v>395</v>
      </c>
    </row>
    <row r="27" spans="3:79" hidden="1" x14ac:dyDescent="0.25">
      <c r="C27" s="167" t="s">
        <v>56</v>
      </c>
      <c r="D27" s="158"/>
      <c r="E27" s="149">
        <v>0</v>
      </c>
      <c r="F27" s="98">
        <f>IF(E26=0,"",(G26/E26)/12*E26)</f>
        <v>0</v>
      </c>
      <c r="G27" s="95">
        <f>F27</f>
        <v>0</v>
      </c>
      <c r="H27" s="159"/>
      <c r="I27" s="112" t="s">
        <v>520</v>
      </c>
      <c r="J27" s="112" t="str">
        <f>VLOOKUP(I27,[3]Presupuesto!$B$11:$C$565,2,0)</f>
        <v>AGUINALDO Y DECIMO CUARTO MES</v>
      </c>
      <c r="K27" s="217" t="s">
        <v>1374</v>
      </c>
      <c r="L27" s="96" t="s">
        <v>395</v>
      </c>
    </row>
    <row r="28" spans="3:79" ht="15.75" hidden="1" thickBot="1" x14ac:dyDescent="0.3">
      <c r="C28" s="168" t="s">
        <v>57</v>
      </c>
      <c r="D28" s="158"/>
      <c r="E28" s="149">
        <v>0</v>
      </c>
      <c r="F28" s="113">
        <f>IF(E26&lt;6,"",((E26-6)/12)*(G26/E26))</f>
        <v>0</v>
      </c>
      <c r="G28" s="95">
        <f>F28</f>
        <v>0</v>
      </c>
      <c r="H28" s="159"/>
      <c r="I28" s="99" t="s">
        <v>523</v>
      </c>
      <c r="J28" s="99" t="str">
        <f>VLOOKUP(I28,[3]Presupuesto!$B$11:$C$565,2,0)</f>
        <v>DECIMOCUARTO MES</v>
      </c>
      <c r="K28" s="217" t="s">
        <v>1374</v>
      </c>
      <c r="L28" s="96" t="s">
        <v>395</v>
      </c>
    </row>
    <row r="29" spans="3:79" ht="15.75" hidden="1" thickBot="1" x14ac:dyDescent="0.3">
      <c r="C29" s="133" t="s">
        <v>490</v>
      </c>
      <c r="D29" s="194"/>
      <c r="E29" s="147">
        <v>12</v>
      </c>
      <c r="F29" s="311">
        <f>HLOOKUP($C29,$BZ$2:$CM$3,2,0)</f>
        <v>28252.36</v>
      </c>
      <c r="G29" s="109">
        <f>D29*E29*F29</f>
        <v>0</v>
      </c>
      <c r="H29" s="161"/>
      <c r="I29" s="110" t="s">
        <v>500</v>
      </c>
      <c r="J29" s="110" t="str">
        <f>VLOOKUP(I29,[3]Presupuesto!$B$11:$C$565,2,0)</f>
        <v>SUELDOS Y SALARIOS PERMANENTES</v>
      </c>
      <c r="K29" s="217" t="s">
        <v>1374</v>
      </c>
      <c r="L29" s="96" t="s">
        <v>395</v>
      </c>
    </row>
    <row r="30" spans="3:79" hidden="1" x14ac:dyDescent="0.25">
      <c r="C30" s="167" t="s">
        <v>56</v>
      </c>
      <c r="D30" s="158"/>
      <c r="E30" s="149">
        <v>0</v>
      </c>
      <c r="F30" s="98">
        <f>IF(E29=0,"",(G29/E29)/12*E29)</f>
        <v>0</v>
      </c>
      <c r="G30" s="95">
        <f>F30</f>
        <v>0</v>
      </c>
      <c r="H30" s="159"/>
      <c r="I30" s="112" t="s">
        <v>520</v>
      </c>
      <c r="J30" s="112" t="str">
        <f>VLOOKUP(I30,[3]Presupuesto!$B$11:$C$565,2,0)</f>
        <v>AGUINALDO Y DECIMO CUARTO MES</v>
      </c>
      <c r="K30" s="217" t="s">
        <v>1374</v>
      </c>
      <c r="L30" s="96" t="s">
        <v>395</v>
      </c>
    </row>
    <row r="31" spans="3:79" ht="15.75" hidden="1" thickBot="1" x14ac:dyDescent="0.3">
      <c r="C31" s="168" t="s">
        <v>57</v>
      </c>
      <c r="D31" s="158"/>
      <c r="E31" s="149">
        <v>0</v>
      </c>
      <c r="F31" s="113">
        <f>IF(E29&lt;6,"",((E29-6)/12)*(G29/E29))</f>
        <v>0</v>
      </c>
      <c r="G31" s="95">
        <f>F31</f>
        <v>0</v>
      </c>
      <c r="H31" s="159"/>
      <c r="I31" s="99" t="s">
        <v>523</v>
      </c>
      <c r="J31" s="99" t="str">
        <f>VLOOKUP(I31,[3]Presupuesto!$B$11:$C$565,2,0)</f>
        <v>DECIMOCUARTO MES</v>
      </c>
      <c r="K31" s="217" t="s">
        <v>1374</v>
      </c>
      <c r="L31" s="96" t="s">
        <v>395</v>
      </c>
    </row>
    <row r="32" spans="3:79" ht="15.75" hidden="1" thickBot="1" x14ac:dyDescent="0.3">
      <c r="C32" s="133" t="s">
        <v>491</v>
      </c>
      <c r="D32" s="194"/>
      <c r="E32" s="147">
        <v>12</v>
      </c>
      <c r="F32" s="311">
        <f>HLOOKUP($C32,$BZ$2:$CM$3,2,0)</f>
        <v>26368.87</v>
      </c>
      <c r="G32" s="109">
        <f>D32*E32*F32</f>
        <v>0</v>
      </c>
      <c r="H32" s="161"/>
      <c r="I32" s="110" t="s">
        <v>500</v>
      </c>
      <c r="J32" s="110" t="str">
        <f>VLOOKUP(I32,[3]Presupuesto!$B$11:$C$565,2,0)</f>
        <v>SUELDOS Y SALARIOS PERMANENTES</v>
      </c>
      <c r="K32" s="217" t="s">
        <v>1374</v>
      </c>
      <c r="L32" s="96" t="s">
        <v>395</v>
      </c>
    </row>
    <row r="33" spans="3:12" hidden="1" x14ac:dyDescent="0.25">
      <c r="C33" s="167" t="s">
        <v>56</v>
      </c>
      <c r="D33" s="158"/>
      <c r="E33" s="149">
        <v>0</v>
      </c>
      <c r="F33" s="98">
        <f>IF(E32=0,"",(G32/E32)/12*E32)</f>
        <v>0</v>
      </c>
      <c r="G33" s="95">
        <f>F33</f>
        <v>0</v>
      </c>
      <c r="H33" s="159"/>
      <c r="I33" s="112" t="s">
        <v>520</v>
      </c>
      <c r="J33" s="112" t="str">
        <f>VLOOKUP(I33,[3]Presupuesto!$B$11:$C$565,2,0)</f>
        <v>AGUINALDO Y DECIMO CUARTO MES</v>
      </c>
      <c r="K33" s="217" t="s">
        <v>1374</v>
      </c>
      <c r="L33" s="96" t="s">
        <v>395</v>
      </c>
    </row>
    <row r="34" spans="3:12" ht="15.75" hidden="1" thickBot="1" x14ac:dyDescent="0.3">
      <c r="C34" s="168" t="s">
        <v>57</v>
      </c>
      <c r="D34" s="158"/>
      <c r="E34" s="149">
        <v>0</v>
      </c>
      <c r="F34" s="113">
        <f>IF(E32&lt;6,"",((E32-6)/12)*(G32/E32))</f>
        <v>0</v>
      </c>
      <c r="G34" s="95">
        <f>F34</f>
        <v>0</v>
      </c>
      <c r="H34" s="159"/>
      <c r="I34" s="99" t="s">
        <v>523</v>
      </c>
      <c r="J34" s="99" t="str">
        <f>VLOOKUP(I34,[3]Presupuesto!$B$11:$C$565,2,0)</f>
        <v>DECIMOCUARTO MES</v>
      </c>
      <c r="K34" s="217" t="s">
        <v>1374</v>
      </c>
      <c r="L34" s="96" t="s">
        <v>395</v>
      </c>
    </row>
    <row r="35" spans="3:12" ht="15.75" hidden="1" thickBot="1" x14ac:dyDescent="0.3">
      <c r="C35" s="133" t="s">
        <v>492</v>
      </c>
      <c r="D35" s="194"/>
      <c r="E35" s="147">
        <v>12</v>
      </c>
      <c r="F35" s="311">
        <f>HLOOKUP($C35,$BZ$2:$CM$3,2,0)</f>
        <v>17893.16</v>
      </c>
      <c r="G35" s="109">
        <f>D35*E35*F35</f>
        <v>0</v>
      </c>
      <c r="H35" s="161"/>
      <c r="I35" s="110" t="s">
        <v>500</v>
      </c>
      <c r="J35" s="110" t="str">
        <f>VLOOKUP(I35,[3]Presupuesto!$B$11:$C$565,2,0)</f>
        <v>SUELDOS Y SALARIOS PERMANENTES</v>
      </c>
      <c r="K35" s="217" t="s">
        <v>1374</v>
      </c>
      <c r="L35" s="96" t="s">
        <v>395</v>
      </c>
    </row>
    <row r="36" spans="3:12" hidden="1" x14ac:dyDescent="0.25">
      <c r="C36" s="167" t="s">
        <v>56</v>
      </c>
      <c r="D36" s="158"/>
      <c r="E36" s="149">
        <v>0</v>
      </c>
      <c r="F36" s="98">
        <f>IF(E35=0,"",(G35/E35)/12*E35)</f>
        <v>0</v>
      </c>
      <c r="G36" s="95">
        <f>F36</f>
        <v>0</v>
      </c>
      <c r="H36" s="159"/>
      <c r="I36" s="112" t="s">
        <v>520</v>
      </c>
      <c r="J36" s="112" t="str">
        <f>VLOOKUP(I36,[3]Presupuesto!$B$11:$C$565,2,0)</f>
        <v>AGUINALDO Y DECIMO CUARTO MES</v>
      </c>
      <c r="K36" s="217" t="s">
        <v>1374</v>
      </c>
      <c r="L36" s="96" t="s">
        <v>395</v>
      </c>
    </row>
    <row r="37" spans="3:12" ht="15.75" hidden="1" thickBot="1" x14ac:dyDescent="0.3">
      <c r="C37" s="168" t="s">
        <v>57</v>
      </c>
      <c r="D37" s="158"/>
      <c r="E37" s="149">
        <v>0</v>
      </c>
      <c r="F37" s="113">
        <f>IF(E35&lt;6,"",((E35-6)/12)*(G35/E35))</f>
        <v>0</v>
      </c>
      <c r="G37" s="95">
        <f>F37</f>
        <v>0</v>
      </c>
      <c r="H37" s="159"/>
      <c r="I37" s="99" t="s">
        <v>523</v>
      </c>
      <c r="J37" s="99" t="str">
        <f>VLOOKUP(I37,[3]Presupuesto!$B$11:$C$565,2,0)</f>
        <v>DECIMOCUARTO MES</v>
      </c>
      <c r="K37" s="217" t="s">
        <v>1374</v>
      </c>
      <c r="L37" s="96" t="s">
        <v>395</v>
      </c>
    </row>
    <row r="38" spans="3:12" ht="15.75" hidden="1" thickBot="1" x14ac:dyDescent="0.3">
      <c r="C38" s="133" t="s">
        <v>493</v>
      </c>
      <c r="D38" s="194"/>
      <c r="E38" s="147">
        <v>12</v>
      </c>
      <c r="F38" s="311">
        <f>HLOOKUP($C38,$BZ$2:$CM$3,2,0)</f>
        <v>16951.419999999998</v>
      </c>
      <c r="G38" s="109">
        <f>D38*E38*F38</f>
        <v>0</v>
      </c>
      <c r="H38" s="161"/>
      <c r="I38" s="110" t="s">
        <v>500</v>
      </c>
      <c r="J38" s="110" t="str">
        <f>VLOOKUP(I38,[3]Presupuesto!$B$11:$C$565,2,0)</f>
        <v>SUELDOS Y SALARIOS PERMANENTES</v>
      </c>
      <c r="K38" s="217" t="s">
        <v>1374</v>
      </c>
      <c r="L38" s="96" t="s">
        <v>395</v>
      </c>
    </row>
    <row r="39" spans="3:12" hidden="1" x14ac:dyDescent="0.25">
      <c r="C39" s="167" t="s">
        <v>56</v>
      </c>
      <c r="D39" s="158"/>
      <c r="E39" s="149">
        <v>0</v>
      </c>
      <c r="F39" s="98">
        <f>IF(E38=0,"",(G38/E38)/12*E38)</f>
        <v>0</v>
      </c>
      <c r="G39" s="95">
        <f>F39</f>
        <v>0</v>
      </c>
      <c r="H39" s="159"/>
      <c r="I39" s="112" t="s">
        <v>520</v>
      </c>
      <c r="J39" s="112" t="str">
        <f>VLOOKUP(I39,[3]Presupuesto!$B$11:$C$565,2,0)</f>
        <v>AGUINALDO Y DECIMO CUARTO MES</v>
      </c>
      <c r="K39" s="217" t="s">
        <v>1374</v>
      </c>
      <c r="L39" s="96" t="s">
        <v>395</v>
      </c>
    </row>
    <row r="40" spans="3:12" ht="15.75" hidden="1" thickBot="1" x14ac:dyDescent="0.3">
      <c r="C40" s="168" t="s">
        <v>57</v>
      </c>
      <c r="D40" s="158"/>
      <c r="E40" s="149">
        <v>0</v>
      </c>
      <c r="F40" s="113">
        <f>IF(E38&lt;6,"",((E38-6)/12)*(G38/E38))</f>
        <v>0</v>
      </c>
      <c r="G40" s="95">
        <f>F40</f>
        <v>0</v>
      </c>
      <c r="H40" s="159"/>
      <c r="I40" s="99" t="s">
        <v>523</v>
      </c>
      <c r="J40" s="99" t="str">
        <f>VLOOKUP(I40,[3]Presupuesto!$B$11:$C$565,2,0)</f>
        <v>DECIMOCUARTO MES</v>
      </c>
      <c r="K40" s="217" t="s">
        <v>1374</v>
      </c>
      <c r="L40" s="96" t="s">
        <v>395</v>
      </c>
    </row>
    <row r="41" spans="3:12" ht="15.75" hidden="1" thickBot="1" x14ac:dyDescent="0.3">
      <c r="C41" s="133" t="s">
        <v>494</v>
      </c>
      <c r="D41" s="194"/>
      <c r="E41" s="147">
        <v>12</v>
      </c>
      <c r="F41" s="311">
        <f>HLOOKUP($C41,$BZ$2:$CM$3,2,0)</f>
        <v>13184.44</v>
      </c>
      <c r="G41" s="109">
        <f>D41*E41*F41</f>
        <v>0</v>
      </c>
      <c r="H41" s="161"/>
      <c r="I41" s="110" t="s">
        <v>500</v>
      </c>
      <c r="J41" s="110" t="str">
        <f>VLOOKUP(I41,[3]Presupuesto!$B$11:$C$565,2,0)</f>
        <v>SUELDOS Y SALARIOS PERMANENTES</v>
      </c>
      <c r="K41" s="217" t="s">
        <v>1374</v>
      </c>
      <c r="L41" s="96" t="s">
        <v>395</v>
      </c>
    </row>
    <row r="42" spans="3:12" hidden="1" x14ac:dyDescent="0.25">
      <c r="C42" s="167" t="s">
        <v>56</v>
      </c>
      <c r="D42" s="158"/>
      <c r="E42" s="149">
        <v>0</v>
      </c>
      <c r="F42" s="98">
        <f>IF(E41=0,"",(G41/E41)/12*E41)</f>
        <v>0</v>
      </c>
      <c r="G42" s="95">
        <f>F42</f>
        <v>0</v>
      </c>
      <c r="H42" s="159"/>
      <c r="I42" s="112" t="s">
        <v>520</v>
      </c>
      <c r="J42" s="112" t="str">
        <f>VLOOKUP(I42,[3]Presupuesto!$B$11:$C$565,2,0)</f>
        <v>AGUINALDO Y DECIMO CUARTO MES</v>
      </c>
      <c r="K42" s="217" t="s">
        <v>1374</v>
      </c>
      <c r="L42" s="96" t="s">
        <v>395</v>
      </c>
    </row>
    <row r="43" spans="3:12" ht="15.75" hidden="1" thickBot="1" x14ac:dyDescent="0.3">
      <c r="C43" s="168" t="s">
        <v>57</v>
      </c>
      <c r="D43" s="158"/>
      <c r="E43" s="149">
        <v>0</v>
      </c>
      <c r="F43" s="113">
        <f>IF(E41&lt;6,"",((E41-6)/12)*(G41/E41))</f>
        <v>0</v>
      </c>
      <c r="G43" s="95">
        <f>F43</f>
        <v>0</v>
      </c>
      <c r="H43" s="159"/>
      <c r="I43" s="99" t="s">
        <v>523</v>
      </c>
      <c r="J43" s="99" t="str">
        <f>VLOOKUP(I43,[3]Presupuesto!$B$11:$C$565,2,0)</f>
        <v>DECIMOCUARTO MES</v>
      </c>
      <c r="K43" s="217" t="s">
        <v>1374</v>
      </c>
      <c r="L43" s="96" t="s">
        <v>395</v>
      </c>
    </row>
    <row r="44" spans="3:12" ht="15.75" hidden="1" thickBot="1" x14ac:dyDescent="0.3">
      <c r="C44" s="133" t="s">
        <v>495</v>
      </c>
      <c r="D44" s="194"/>
      <c r="E44" s="147">
        <v>12</v>
      </c>
      <c r="F44" s="311">
        <f>HLOOKUP($C44,$BZ$2:$CM$3,2,0)</f>
        <v>15032.56</v>
      </c>
      <c r="G44" s="109">
        <f>D44*E44*F44</f>
        <v>0</v>
      </c>
      <c r="H44" s="161"/>
      <c r="I44" s="110" t="s">
        <v>500</v>
      </c>
      <c r="J44" s="110" t="str">
        <f>VLOOKUP(I44,[3]Presupuesto!$B$11:$C$565,2,0)</f>
        <v>SUELDOS Y SALARIOS PERMANENTES</v>
      </c>
      <c r="K44" s="217" t="s">
        <v>1374</v>
      </c>
      <c r="L44" s="96" t="s">
        <v>395</v>
      </c>
    </row>
    <row r="45" spans="3:12" hidden="1" x14ac:dyDescent="0.25">
      <c r="C45" s="167" t="s">
        <v>56</v>
      </c>
      <c r="D45" s="158"/>
      <c r="E45" s="149">
        <v>0</v>
      </c>
      <c r="F45" s="98">
        <f>IF(E44=0,"",(G44/E44)/12*E44)</f>
        <v>0</v>
      </c>
      <c r="G45" s="95">
        <f>F45</f>
        <v>0</v>
      </c>
      <c r="H45" s="159"/>
      <c r="I45" s="112" t="s">
        <v>520</v>
      </c>
      <c r="J45" s="112" t="str">
        <f>VLOOKUP(I45,[3]Presupuesto!$B$11:$C$565,2,0)</f>
        <v>AGUINALDO Y DECIMO CUARTO MES</v>
      </c>
      <c r="K45" s="217" t="s">
        <v>1374</v>
      </c>
      <c r="L45" s="96" t="s">
        <v>395</v>
      </c>
    </row>
    <row r="46" spans="3:12" ht="15.75" hidden="1" thickBot="1" x14ac:dyDescent="0.3">
      <c r="C46" s="168" t="s">
        <v>57</v>
      </c>
      <c r="D46" s="158"/>
      <c r="E46" s="149">
        <v>0</v>
      </c>
      <c r="F46" s="113">
        <f>IF(E44&lt;6,"",((E44-6)/12)*(G44/E44))</f>
        <v>0</v>
      </c>
      <c r="G46" s="95">
        <f>F46</f>
        <v>0</v>
      </c>
      <c r="H46" s="159"/>
      <c r="I46" s="99" t="s">
        <v>523</v>
      </c>
      <c r="J46" s="99" t="str">
        <f>VLOOKUP(I46,[3]Presupuesto!$B$11:$C$565,2,0)</f>
        <v>DECIMOCUARTO MES</v>
      </c>
      <c r="K46" s="217" t="s">
        <v>1374</v>
      </c>
      <c r="L46" s="96" t="s">
        <v>395</v>
      </c>
    </row>
    <row r="47" spans="3:12" ht="15.75" hidden="1" thickBot="1" x14ac:dyDescent="0.3">
      <c r="C47" s="133" t="s">
        <v>496</v>
      </c>
      <c r="D47" s="194"/>
      <c r="E47" s="147">
        <v>12</v>
      </c>
      <c r="F47" s="311">
        <f>HLOOKUP($C47,$BZ$2:$CM$3,2,0)</f>
        <v>13264.02</v>
      </c>
      <c r="G47" s="109">
        <f>D47*E47*F47</f>
        <v>0</v>
      </c>
      <c r="H47" s="161"/>
      <c r="I47" s="110" t="s">
        <v>500</v>
      </c>
      <c r="J47" s="110" t="str">
        <f>VLOOKUP(I47,[3]Presupuesto!$B$11:$C$565,2,0)</f>
        <v>SUELDOS Y SALARIOS PERMANENTES</v>
      </c>
      <c r="K47" s="217" t="s">
        <v>1374</v>
      </c>
      <c r="L47" s="96" t="s">
        <v>395</v>
      </c>
    </row>
    <row r="48" spans="3:12" hidden="1" x14ac:dyDescent="0.25">
      <c r="C48" s="167" t="s">
        <v>56</v>
      </c>
      <c r="D48" s="158"/>
      <c r="E48" s="149">
        <v>0</v>
      </c>
      <c r="F48" s="98">
        <f>IF(E47=0,"",(G47/E47)/12*E47)</f>
        <v>0</v>
      </c>
      <c r="G48" s="95">
        <f>F48</f>
        <v>0</v>
      </c>
      <c r="H48" s="159"/>
      <c r="I48" s="112" t="s">
        <v>520</v>
      </c>
      <c r="J48" s="112" t="str">
        <f>VLOOKUP(I48,[3]Presupuesto!$B$11:$C$565,2,0)</f>
        <v>AGUINALDO Y DECIMO CUARTO MES</v>
      </c>
      <c r="K48" s="217" t="s">
        <v>1374</v>
      </c>
      <c r="L48" s="96" t="s">
        <v>395</v>
      </c>
    </row>
    <row r="49" spans="3:12" ht="15.75" hidden="1" thickBot="1" x14ac:dyDescent="0.3">
      <c r="C49" s="168" t="s">
        <v>57</v>
      </c>
      <c r="D49" s="158"/>
      <c r="E49" s="149">
        <v>0</v>
      </c>
      <c r="F49" s="113">
        <f>IF(E47&lt;6,"",((E47-6)/12)*(G47/E47))</f>
        <v>0</v>
      </c>
      <c r="G49" s="95">
        <f>F49</f>
        <v>0</v>
      </c>
      <c r="H49" s="159"/>
      <c r="I49" s="99" t="s">
        <v>523</v>
      </c>
      <c r="J49" s="99" t="str">
        <f>VLOOKUP(I49,[3]Presupuesto!$B$11:$C$565,2,0)</f>
        <v>DECIMOCUARTO MES</v>
      </c>
      <c r="K49" s="217" t="s">
        <v>1374</v>
      </c>
      <c r="L49" s="96" t="s">
        <v>395</v>
      </c>
    </row>
    <row r="50" spans="3:12" ht="15.75" hidden="1" thickBot="1" x14ac:dyDescent="0.3">
      <c r="C50" s="133" t="s">
        <v>497</v>
      </c>
      <c r="D50" s="194"/>
      <c r="E50" s="147">
        <v>12</v>
      </c>
      <c r="F50" s="311">
        <f>HLOOKUP($C50,$BZ$2:$CM$3,2,0)</f>
        <v>12379.75</v>
      </c>
      <c r="G50" s="109">
        <f>D50*E50*F50</f>
        <v>0</v>
      </c>
      <c r="H50" s="161"/>
      <c r="I50" s="110" t="s">
        <v>500</v>
      </c>
      <c r="J50" s="110" t="str">
        <f>VLOOKUP(I50,[3]Presupuesto!$B$11:$C$565,2,0)</f>
        <v>SUELDOS Y SALARIOS PERMANENTES</v>
      </c>
      <c r="K50" s="217" t="s">
        <v>1374</v>
      </c>
      <c r="L50" s="96" t="s">
        <v>395</v>
      </c>
    </row>
    <row r="51" spans="3:12" hidden="1" x14ac:dyDescent="0.25">
      <c r="C51" s="167" t="s">
        <v>56</v>
      </c>
      <c r="D51" s="158"/>
      <c r="E51" s="149">
        <v>0</v>
      </c>
      <c r="F51" s="98">
        <f>IF(E50=0,"",(G50/E50)/12*E50)</f>
        <v>0</v>
      </c>
      <c r="G51" s="95">
        <f>F51</f>
        <v>0</v>
      </c>
      <c r="H51" s="159"/>
      <c r="I51" s="112" t="s">
        <v>520</v>
      </c>
      <c r="J51" s="112" t="str">
        <f>VLOOKUP(I51,[3]Presupuesto!$B$11:$C$565,2,0)</f>
        <v>AGUINALDO Y DECIMO CUARTO MES</v>
      </c>
      <c r="K51" s="217" t="s">
        <v>1374</v>
      </c>
      <c r="L51" s="96" t="s">
        <v>395</v>
      </c>
    </row>
    <row r="52" spans="3:12" ht="15.75" hidden="1" thickBot="1" x14ac:dyDescent="0.3">
      <c r="C52" s="168" t="s">
        <v>57</v>
      </c>
      <c r="D52" s="158"/>
      <c r="E52" s="149">
        <v>0</v>
      </c>
      <c r="F52" s="113">
        <f>IF(E50&lt;6,"",((E50-6)/12)*(G50/E50))</f>
        <v>0</v>
      </c>
      <c r="G52" s="95">
        <f>F52</f>
        <v>0</v>
      </c>
      <c r="H52" s="159"/>
      <c r="I52" s="99" t="s">
        <v>523</v>
      </c>
      <c r="J52" s="99" t="str">
        <f>VLOOKUP(I52,[3]Presupuesto!$B$11:$C$565,2,0)</f>
        <v>DECIMOCUARTO MES</v>
      </c>
      <c r="K52" s="217" t="s">
        <v>1374</v>
      </c>
      <c r="L52" s="96" t="s">
        <v>395</v>
      </c>
    </row>
    <row r="53" spans="3:12" ht="15.75" hidden="1" thickBot="1" x14ac:dyDescent="0.3">
      <c r="C53" s="133" t="s">
        <v>498</v>
      </c>
      <c r="D53" s="194"/>
      <c r="E53" s="147">
        <v>12</v>
      </c>
      <c r="F53" s="311">
        <f>HLOOKUP($C53,$BZ$2:$CM$3,2,0)</f>
        <v>439.49</v>
      </c>
      <c r="G53" s="109">
        <f>D53*E53*F53</f>
        <v>0</v>
      </c>
      <c r="H53" s="161"/>
      <c r="I53" s="110" t="s">
        <v>500</v>
      </c>
      <c r="J53" s="110" t="str">
        <f>VLOOKUP(I53,[3]Presupuesto!$B$11:$C$565,2,0)</f>
        <v>SUELDOS Y SALARIOS PERMANENTES</v>
      </c>
      <c r="K53" s="217" t="s">
        <v>1374</v>
      </c>
      <c r="L53" s="96" t="s">
        <v>395</v>
      </c>
    </row>
    <row r="54" spans="3:12" hidden="1" x14ac:dyDescent="0.25">
      <c r="C54" s="167" t="s">
        <v>56</v>
      </c>
      <c r="D54" s="158"/>
      <c r="E54" s="149">
        <v>0</v>
      </c>
      <c r="F54" s="98">
        <f>IF(E53=0,"",(G53/E53)/12*E53)</f>
        <v>0</v>
      </c>
      <c r="G54" s="95">
        <f>F54</f>
        <v>0</v>
      </c>
      <c r="H54" s="159"/>
      <c r="I54" s="112" t="s">
        <v>520</v>
      </c>
      <c r="J54" s="112" t="str">
        <f>VLOOKUP(I54,[3]Presupuesto!$B$11:$C$565,2,0)</f>
        <v>AGUINALDO Y DECIMO CUARTO MES</v>
      </c>
      <c r="K54" s="217" t="s">
        <v>1374</v>
      </c>
      <c r="L54" s="96" t="s">
        <v>395</v>
      </c>
    </row>
    <row r="55" spans="3:12" ht="15.75" hidden="1" thickBot="1" x14ac:dyDescent="0.3">
      <c r="C55" s="168" t="s">
        <v>57</v>
      </c>
      <c r="D55" s="158"/>
      <c r="E55" s="149">
        <v>0</v>
      </c>
      <c r="F55" s="113">
        <f>IF(E53&lt;6,"",((E53-6)/12)*(G53/E53))</f>
        <v>0</v>
      </c>
      <c r="G55" s="95">
        <f>F55</f>
        <v>0</v>
      </c>
      <c r="H55" s="159"/>
      <c r="I55" s="99" t="s">
        <v>523</v>
      </c>
      <c r="J55" s="99" t="str">
        <f>VLOOKUP(I55,[3]Presupuesto!$B$11:$C$565,2,0)</f>
        <v>DECIMOCUARTO MES</v>
      </c>
      <c r="K55" s="217" t="s">
        <v>1374</v>
      </c>
      <c r="L55" s="96" t="s">
        <v>395</v>
      </c>
    </row>
    <row r="56" spans="3:12" ht="15.75" hidden="1" thickBot="1" x14ac:dyDescent="0.3">
      <c r="C56" s="133" t="s">
        <v>499</v>
      </c>
      <c r="D56" s="194"/>
      <c r="E56" s="147">
        <v>12</v>
      </c>
      <c r="F56" s="311">
        <f>HLOOKUP($C56,$BZ$2:$CM$3,2,0)</f>
        <v>1904.46</v>
      </c>
      <c r="G56" s="109">
        <f>D56*E56*F56</f>
        <v>0</v>
      </c>
      <c r="H56" s="161"/>
      <c r="I56" s="110" t="s">
        <v>500</v>
      </c>
      <c r="J56" s="110" t="str">
        <f>VLOOKUP(I56,[3]Presupuesto!$B$11:$C$565,2,0)</f>
        <v>SUELDOS Y SALARIOS PERMANENTES</v>
      </c>
      <c r="K56" s="217" t="s">
        <v>1374</v>
      </c>
      <c r="L56" s="96" t="s">
        <v>395</v>
      </c>
    </row>
    <row r="57" spans="3:12" hidden="1" x14ac:dyDescent="0.25">
      <c r="C57" s="167" t="s">
        <v>56</v>
      </c>
      <c r="D57" s="158"/>
      <c r="E57" s="149">
        <v>0</v>
      </c>
      <c r="F57" s="98">
        <f>IF(E56=0,"",(G56/E56)/12*E56)</f>
        <v>0</v>
      </c>
      <c r="G57" s="95">
        <f>F57</f>
        <v>0</v>
      </c>
      <c r="H57" s="159"/>
      <c r="I57" s="112" t="s">
        <v>520</v>
      </c>
      <c r="J57" s="112" t="str">
        <f>VLOOKUP(I57,[3]Presupuesto!$B$11:$C$565,2,0)</f>
        <v>AGUINALDO Y DECIMO CUARTO MES</v>
      </c>
      <c r="K57" s="217" t="s">
        <v>1374</v>
      </c>
      <c r="L57" s="96" t="s">
        <v>395</v>
      </c>
    </row>
    <row r="58" spans="3:12" ht="15.75" hidden="1" thickBot="1" x14ac:dyDescent="0.3">
      <c r="C58" s="168" t="s">
        <v>57</v>
      </c>
      <c r="D58" s="165"/>
      <c r="E58" s="127">
        <v>0</v>
      </c>
      <c r="F58" s="566">
        <f>IF(E56&lt;6,"",((E56-6)/12)*(G56/E56))</f>
        <v>0</v>
      </c>
      <c r="G58" s="116">
        <f>F58</f>
        <v>0</v>
      </c>
      <c r="H58" s="567"/>
      <c r="I58" s="106" t="s">
        <v>523</v>
      </c>
      <c r="J58" s="106" t="str">
        <f>VLOOKUP(I58,[3]Presupuesto!$B$11:$C$565,2,0)</f>
        <v>DECIMOCUARTO MES</v>
      </c>
      <c r="K58" s="568" t="s">
        <v>1374</v>
      </c>
      <c r="L58" s="96" t="s">
        <v>395</v>
      </c>
    </row>
    <row r="59" spans="3:12" x14ac:dyDescent="0.25">
      <c r="C59" s="575" t="s">
        <v>82</v>
      </c>
      <c r="D59" s="473">
        <v>1</v>
      </c>
      <c r="E59" s="473">
        <v>12</v>
      </c>
      <c r="F59" s="560">
        <v>15000</v>
      </c>
      <c r="G59" s="576">
        <f>D59*E59*F59</f>
        <v>180000</v>
      </c>
      <c r="H59" s="577" t="s">
        <v>1473</v>
      </c>
      <c r="I59" s="578" t="s">
        <v>568</v>
      </c>
      <c r="J59" s="578" t="str">
        <f>VLOOKUP(I59,[3]Presupuesto!$B$11:$C$565,2,0)</f>
        <v>CONTRATOS ESPECIALES</v>
      </c>
      <c r="K59" s="482" t="s">
        <v>1374</v>
      </c>
      <c r="L59" s="96" t="s">
        <v>395</v>
      </c>
    </row>
    <row r="60" spans="3:12" x14ac:dyDescent="0.25">
      <c r="C60" s="477" t="s">
        <v>56</v>
      </c>
      <c r="D60" s="160"/>
      <c r="E60" s="479">
        <v>1</v>
      </c>
      <c r="F60" s="479">
        <v>15000</v>
      </c>
      <c r="G60" s="479">
        <f>F60</f>
        <v>15000</v>
      </c>
      <c r="H60" s="160" t="s">
        <v>1473</v>
      </c>
      <c r="I60" s="481" t="s">
        <v>568</v>
      </c>
      <c r="J60" s="481" t="str">
        <f>VLOOKUP(I60,[3]Presupuesto!$B$11:$C$565,2,0)</f>
        <v>CONTRATOS ESPECIALES</v>
      </c>
      <c r="K60" s="482" t="s">
        <v>1374</v>
      </c>
      <c r="L60" s="96" t="s">
        <v>395</v>
      </c>
    </row>
    <row r="61" spans="3:12" x14ac:dyDescent="0.25">
      <c r="C61" s="477" t="s">
        <v>57</v>
      </c>
      <c r="D61" s="160"/>
      <c r="E61" s="479">
        <v>1</v>
      </c>
      <c r="F61" s="479">
        <v>15000</v>
      </c>
      <c r="G61" s="479">
        <f>F61</f>
        <v>15000</v>
      </c>
      <c r="H61" s="160" t="s">
        <v>1473</v>
      </c>
      <c r="I61" s="481" t="s">
        <v>568</v>
      </c>
      <c r="J61" s="481" t="str">
        <f>VLOOKUP(I61,[3]Presupuesto!$B$11:$C$565,2,0)</f>
        <v>CONTRATOS ESPECIALES</v>
      </c>
      <c r="K61" s="482" t="s">
        <v>1374</v>
      </c>
      <c r="L61" s="96" t="s">
        <v>395</v>
      </c>
    </row>
    <row r="62" spans="3:12" ht="15.75" hidden="1" thickBot="1" x14ac:dyDescent="0.3">
      <c r="C62" s="569" t="s">
        <v>58</v>
      </c>
      <c r="D62" s="570"/>
      <c r="E62" s="571">
        <v>12</v>
      </c>
      <c r="F62" s="119">
        <v>30000</v>
      </c>
      <c r="G62" s="572">
        <f>D62*E62*F62</f>
        <v>0</v>
      </c>
      <c r="H62" s="573"/>
      <c r="I62" s="574" t="s">
        <v>709</v>
      </c>
      <c r="J62" s="574" t="str">
        <f>VLOOKUP(I62,[3]Presupuesto!$B$11:$C$565,2,0)</f>
        <v>OTROS SERVICIOS TECNICOS Y PROFESIONALES</v>
      </c>
      <c r="K62" s="217" t="s">
        <v>1374</v>
      </c>
      <c r="L62" s="96" t="s">
        <v>395</v>
      </c>
    </row>
    <row r="63" spans="3:12" hidden="1" x14ac:dyDescent="0.25">
      <c r="C63" s="167" t="s">
        <v>56</v>
      </c>
      <c r="D63" s="158"/>
      <c r="E63" s="149">
        <v>0</v>
      </c>
      <c r="F63" s="98">
        <v>0</v>
      </c>
      <c r="G63" s="95">
        <f>F63</f>
        <v>0</v>
      </c>
      <c r="H63" s="159"/>
      <c r="I63" s="99" t="s">
        <v>709</v>
      </c>
      <c r="J63" s="99" t="str">
        <f>VLOOKUP(I63,[3]Presupuesto!$B$11:$C$565,2,0)</f>
        <v>OTROS SERVICIOS TECNICOS Y PROFESIONALES</v>
      </c>
      <c r="K63" s="217" t="s">
        <v>1374</v>
      </c>
      <c r="L63" s="96" t="s">
        <v>395</v>
      </c>
    </row>
    <row r="64" spans="3:12" ht="15.75" hidden="1" thickBot="1" x14ac:dyDescent="0.3">
      <c r="C64" s="168" t="s">
        <v>57</v>
      </c>
      <c r="D64" s="158"/>
      <c r="E64" s="149">
        <v>0</v>
      </c>
      <c r="F64" s="98">
        <v>0</v>
      </c>
      <c r="G64" s="95">
        <f>F64</f>
        <v>0</v>
      </c>
      <c r="H64" s="159"/>
      <c r="I64" s="99" t="s">
        <v>709</v>
      </c>
      <c r="J64" s="99" t="str">
        <f>VLOOKUP(I64,[3]Presupuesto!$B$11:$C$565,2,0)</f>
        <v>OTROS SERVICIOS TECNICOS Y PROFESIONALES</v>
      </c>
      <c r="K64" s="217" t="s">
        <v>1374</v>
      </c>
      <c r="L64" s="96" t="s">
        <v>395</v>
      </c>
    </row>
    <row r="65" spans="3:12" ht="15.75" hidden="1" thickBot="1" x14ac:dyDescent="0.3">
      <c r="C65" s="135" t="s">
        <v>59</v>
      </c>
      <c r="D65" s="194"/>
      <c r="E65" s="147">
        <v>12</v>
      </c>
      <c r="F65" s="114">
        <v>30000</v>
      </c>
      <c r="G65" s="109">
        <f>D65*E65*F65</f>
        <v>0</v>
      </c>
      <c r="H65" s="161"/>
      <c r="I65" s="110" t="s">
        <v>500</v>
      </c>
      <c r="J65" s="110" t="str">
        <f>VLOOKUP(I65,[3]Presupuesto!$B$11:$C$565,2,0)</f>
        <v>SUELDOS Y SALARIOS PERMANENTES</v>
      </c>
      <c r="K65" s="217" t="s">
        <v>1374</v>
      </c>
      <c r="L65" s="96" t="s">
        <v>395</v>
      </c>
    </row>
    <row r="66" spans="3:12" hidden="1" x14ac:dyDescent="0.25">
      <c r="C66" s="167" t="s">
        <v>56</v>
      </c>
      <c r="D66" s="165"/>
      <c r="E66" s="127">
        <v>0</v>
      </c>
      <c r="F66" s="115">
        <f>IF(E65=0,"",(G65/E65)/12*E65)</f>
        <v>0</v>
      </c>
      <c r="G66" s="116">
        <f>F66</f>
        <v>0</v>
      </c>
      <c r="H66" s="159"/>
      <c r="I66" s="99" t="s">
        <v>520</v>
      </c>
      <c r="J66" s="99" t="str">
        <f>VLOOKUP(I66,[3]Presupuesto!$B$11:$C$565,2,0)</f>
        <v>AGUINALDO Y DECIMO CUARTO MES</v>
      </c>
      <c r="K66" s="217" t="s">
        <v>1374</v>
      </c>
      <c r="L66" s="96" t="s">
        <v>395</v>
      </c>
    </row>
    <row r="67" spans="3:12" ht="15.75" hidden="1" thickBot="1" x14ac:dyDescent="0.3">
      <c r="C67" s="169" t="s">
        <v>57</v>
      </c>
      <c r="D67" s="157"/>
      <c r="E67" s="128">
        <v>0</v>
      </c>
      <c r="F67" s="101">
        <f>IF(E65&lt;6,"",((E65-6)/12)*(G65/E65))</f>
        <v>0</v>
      </c>
      <c r="G67" s="101">
        <f>F67</f>
        <v>0</v>
      </c>
      <c r="H67" s="157"/>
      <c r="I67" s="102" t="s">
        <v>523</v>
      </c>
      <c r="J67" s="120" t="str">
        <f>VLOOKUP(I67,[3]Presupuesto!$B$11:$C$565,2,0)</f>
        <v>DECIMOCUARTO MES</v>
      </c>
      <c r="K67" s="217" t="s">
        <v>1374</v>
      </c>
      <c r="L67" s="96" t="s">
        <v>395</v>
      </c>
    </row>
    <row r="69" spans="3:12" ht="15.75" thickBot="1" x14ac:dyDescent="0.3">
      <c r="C69" s="172"/>
      <c r="D69" s="78"/>
      <c r="E69" s="172"/>
      <c r="F69" s="172"/>
      <c r="G69" s="172"/>
      <c r="H69" s="78"/>
      <c r="I69" s="172"/>
      <c r="J69" s="172"/>
    </row>
    <row r="70" spans="3:12" ht="15.75" thickBot="1" x14ac:dyDescent="0.3">
      <c r="C70" s="69" t="s">
        <v>43</v>
      </c>
      <c r="D70" s="30">
        <f>SUM(G77:G127)</f>
        <v>109200</v>
      </c>
      <c r="E70" s="93"/>
      <c r="F70" s="93"/>
      <c r="G70" s="93"/>
      <c r="H70" s="75"/>
      <c r="I70" s="75"/>
      <c r="J70" s="75"/>
    </row>
    <row r="71" spans="3:12" x14ac:dyDescent="0.25">
      <c r="D71" s="31"/>
      <c r="E71" s="93"/>
      <c r="F71" s="93"/>
      <c r="G71" s="93"/>
      <c r="H71" s="75"/>
      <c r="I71" s="75"/>
      <c r="J71" s="75"/>
    </row>
    <row r="72" spans="3:12" x14ac:dyDescent="0.25">
      <c r="D72" s="31"/>
      <c r="E72" s="93"/>
      <c r="F72" s="93"/>
      <c r="G72" s="93"/>
      <c r="H72" s="75"/>
      <c r="I72" s="75"/>
      <c r="J72" s="75"/>
    </row>
    <row r="73" spans="3:12" ht="15.75" x14ac:dyDescent="0.25">
      <c r="C73" s="200" t="s">
        <v>393</v>
      </c>
      <c r="D73" s="201" t="s">
        <v>1534</v>
      </c>
      <c r="E73" s="93"/>
      <c r="F73" s="93"/>
      <c r="G73" s="93"/>
      <c r="H73" s="75"/>
      <c r="I73" s="75"/>
      <c r="J73" s="75"/>
    </row>
    <row r="74" spans="3:12" ht="18.75" x14ac:dyDescent="0.25">
      <c r="C74" s="210" t="str">
        <f>IFERROR(VLOOKUP(D73,'Desarrollo e Innov. Curricular'!$E:$F,2,FALSE),IFERROR(VLOOKUP(D73,'Investigación Científica'!$E:$F,2,FALSE),IFERROR(VLOOKUP(D73,'Vinculación Univ. Sociedad'!$E:$F,2,FALSE),IFERROR(VLOOKUP(D73,'Docencia y Profesorado Universi'!$E:$F,2,FALSE),IFERROR(VLOOKUP(D73,'Estudiantes y Graduados'!$E:$F,2,FALSE),IFERROR(VLOOKUP(D73,'Gestion Administrativa'!$E:$F,2,FALSE),IFERROR(VLOOKUP(D73,'Gestión Académica'!$E:$F,2,FALSE),IFERROR(VLOOKUP(D73,'Aseguramiento y M. Ambiental'!$E:$F,2,FALSE),IFERROR(VLOOKUP(D73,'Gestión del Conocimiento'!$E:$F,2,FALSE),IFERROR(VLOOKUP(D73,'Gobernabilidad y Procesos...'!$E:$F,2,FALSE),IFERROR(VLOOKUP(D73,'Gestión del Talento Humano'!$E:$F,2,FALSE),IFERROR(VLOOKUP(D73,'Internacionalización de la E.S.'!$E:$F,2,FALSE),IFERROR(VLOOKUP(D73,'Cultura de Innovación Insti...'!$E:$F,2,FALSE),VLOOKUP(D73,'Lo Esencial de la Reforma Univ.'!$E:$F,2,0))))))))))))))</f>
        <v xml:space="preserve">1. Adquicisión de equipo médico,odontológico, laboratorial y de la clínica de psicolog ía que favorece el proceso de liceniamiento de las distintas unidades del área de salud.  </v>
      </c>
      <c r="D74" s="31"/>
      <c r="E74" s="93"/>
      <c r="F74" s="93"/>
      <c r="G74" s="93"/>
      <c r="H74" s="75"/>
      <c r="I74" s="75"/>
      <c r="J74" s="75"/>
    </row>
    <row r="75" spans="3:12" ht="15.75" thickBot="1" x14ac:dyDescent="0.3">
      <c r="C75" s="172"/>
      <c r="D75" s="31"/>
      <c r="E75" s="93"/>
      <c r="F75" s="93"/>
      <c r="G75" s="93"/>
      <c r="H75" s="75"/>
      <c r="I75" s="75"/>
      <c r="J75" s="75"/>
    </row>
    <row r="76" spans="3:12" ht="30.75" thickBot="1" x14ac:dyDescent="0.3">
      <c r="C76" s="130" t="s">
        <v>44</v>
      </c>
      <c r="D76" s="134" t="s">
        <v>53</v>
      </c>
      <c r="E76" s="166" t="s">
        <v>54</v>
      </c>
      <c r="F76" s="134" t="s">
        <v>55</v>
      </c>
      <c r="G76" s="131" t="s">
        <v>27</v>
      </c>
      <c r="H76" s="129" t="s">
        <v>132</v>
      </c>
      <c r="I76" s="132" t="s">
        <v>46</v>
      </c>
      <c r="J76" s="132" t="s">
        <v>133</v>
      </c>
      <c r="K76" s="132" t="s">
        <v>411</v>
      </c>
      <c r="L76" s="132" t="s">
        <v>412</v>
      </c>
    </row>
    <row r="77" spans="3:12" ht="15.75" hidden="1" thickBot="1" x14ac:dyDescent="0.3">
      <c r="C77" s="133" t="s">
        <v>486</v>
      </c>
      <c r="D77" s="194"/>
      <c r="E77" s="147">
        <v>12</v>
      </c>
      <c r="F77" s="311">
        <f>HLOOKUP($C77,$BZ$2:$CM$3,2,0)</f>
        <v>41436.800000000003</v>
      </c>
      <c r="G77" s="109">
        <f>D77*E77*F77</f>
        <v>0</v>
      </c>
      <c r="H77" s="161"/>
      <c r="I77" s="110" t="s">
        <v>500</v>
      </c>
      <c r="J77" s="110" t="str">
        <f>VLOOKUP(I77,[3]Presupuesto!$B$11:$C$565,2,0)</f>
        <v>SUELDOS Y SALARIOS PERMANENTES</v>
      </c>
      <c r="K77" s="217" t="s">
        <v>1374</v>
      </c>
      <c r="L77" s="96" t="s">
        <v>395</v>
      </c>
    </row>
    <row r="78" spans="3:12" hidden="1" x14ac:dyDescent="0.25">
      <c r="C78" s="167" t="s">
        <v>56</v>
      </c>
      <c r="D78" s="158"/>
      <c r="E78" s="149">
        <v>0</v>
      </c>
      <c r="F78" s="98">
        <f>IF(E77=0,"",(G77/E77)/12*E77)</f>
        <v>0</v>
      </c>
      <c r="G78" s="95">
        <f>F78</f>
        <v>0</v>
      </c>
      <c r="H78" s="159" t="s">
        <v>1473</v>
      </c>
      <c r="I78" s="112" t="s">
        <v>520</v>
      </c>
      <c r="J78" s="112" t="str">
        <f>VLOOKUP(I78,[3]Presupuesto!$B$11:$C$565,2,0)</f>
        <v>AGUINALDO Y DECIMO CUARTO MES</v>
      </c>
      <c r="K78" s="96" t="str">
        <f>$K$17</f>
        <v>Estudiantes y Graduados</v>
      </c>
      <c r="L78" s="96" t="s">
        <v>395</v>
      </c>
    </row>
    <row r="79" spans="3:12" ht="15.75" hidden="1" thickBot="1" x14ac:dyDescent="0.3">
      <c r="C79" s="168" t="s">
        <v>57</v>
      </c>
      <c r="D79" s="158"/>
      <c r="E79" s="149">
        <v>0</v>
      </c>
      <c r="F79" s="113">
        <f>IF(E77&lt;6,"",((E77-6)/12)*(G77/E77))</f>
        <v>0</v>
      </c>
      <c r="G79" s="95">
        <f>F79</f>
        <v>0</v>
      </c>
      <c r="H79" s="159"/>
      <c r="I79" s="99" t="s">
        <v>523</v>
      </c>
      <c r="J79" s="99" t="str">
        <f>VLOOKUP(I79,[3]Presupuesto!$B$11:$C$565,2,0)</f>
        <v>DECIMOCUARTO MES</v>
      </c>
      <c r="K79" s="96" t="str">
        <f t="shared" ref="K79:K127" si="0">$K$17</f>
        <v>Estudiantes y Graduados</v>
      </c>
      <c r="L79" s="96" t="s">
        <v>395</v>
      </c>
    </row>
    <row r="80" spans="3:12" ht="15.75" hidden="1" thickBot="1" x14ac:dyDescent="0.3">
      <c r="C80" s="133" t="s">
        <v>487</v>
      </c>
      <c r="D80" s="194"/>
      <c r="E80" s="147">
        <v>12</v>
      </c>
      <c r="F80" s="311">
        <f>HLOOKUP($C80,$BZ$2:$CM$3,2,0)</f>
        <v>37669.82</v>
      </c>
      <c r="G80" s="109">
        <f>D80*E80*F80</f>
        <v>0</v>
      </c>
      <c r="H80" s="161"/>
      <c r="I80" s="110" t="s">
        <v>500</v>
      </c>
      <c r="J80" s="110" t="str">
        <f>VLOOKUP(I80,[3]Presupuesto!$B$11:$C$565,2,0)</f>
        <v>SUELDOS Y SALARIOS PERMANENTES</v>
      </c>
      <c r="K80" s="96" t="str">
        <f t="shared" si="0"/>
        <v>Estudiantes y Graduados</v>
      </c>
      <c r="L80" s="96" t="s">
        <v>395</v>
      </c>
    </row>
    <row r="81" spans="3:12" hidden="1" x14ac:dyDescent="0.25">
      <c r="C81" s="167" t="s">
        <v>56</v>
      </c>
      <c r="D81" s="158"/>
      <c r="E81" s="149">
        <v>0</v>
      </c>
      <c r="F81" s="98">
        <f>IF(E80=0,"",(G80/E80)/12*E80)</f>
        <v>0</v>
      </c>
      <c r="G81" s="95">
        <f>F81</f>
        <v>0</v>
      </c>
      <c r="H81" s="159"/>
      <c r="I81" s="112" t="s">
        <v>520</v>
      </c>
      <c r="J81" s="112" t="str">
        <f>VLOOKUP(I81,[3]Presupuesto!$B$11:$C$565,2,0)</f>
        <v>AGUINALDO Y DECIMO CUARTO MES</v>
      </c>
      <c r="K81" s="96" t="str">
        <f t="shared" si="0"/>
        <v>Estudiantes y Graduados</v>
      </c>
      <c r="L81" s="96" t="s">
        <v>395</v>
      </c>
    </row>
    <row r="82" spans="3:12" ht="15.75" hidden="1" thickBot="1" x14ac:dyDescent="0.3">
      <c r="C82" s="168" t="s">
        <v>57</v>
      </c>
      <c r="D82" s="158"/>
      <c r="E82" s="149">
        <v>0</v>
      </c>
      <c r="F82" s="113">
        <f>IF(E80&lt;6,"",((E80-6)/12)*(G80/E80))</f>
        <v>0</v>
      </c>
      <c r="G82" s="95">
        <f>F82</f>
        <v>0</v>
      </c>
      <c r="H82" s="159"/>
      <c r="I82" s="99" t="s">
        <v>523</v>
      </c>
      <c r="J82" s="99" t="str">
        <f>VLOOKUP(I82,[3]Presupuesto!$B$11:$C$565,2,0)</f>
        <v>DECIMOCUARTO MES</v>
      </c>
      <c r="K82" s="96" t="str">
        <f t="shared" si="0"/>
        <v>Estudiantes y Graduados</v>
      </c>
      <c r="L82" s="96" t="s">
        <v>395</v>
      </c>
    </row>
    <row r="83" spans="3:12" ht="15.75" hidden="1" thickBot="1" x14ac:dyDescent="0.3">
      <c r="C83" s="133" t="s">
        <v>488</v>
      </c>
      <c r="D83" s="194"/>
      <c r="E83" s="147">
        <v>12</v>
      </c>
      <c r="F83" s="311">
        <f>HLOOKUP($C83,$BZ$2:$CM$3,2,0)</f>
        <v>33902.839999999997</v>
      </c>
      <c r="G83" s="109">
        <f>D83*E83*F83</f>
        <v>0</v>
      </c>
      <c r="H83" s="161"/>
      <c r="I83" s="110" t="s">
        <v>500</v>
      </c>
      <c r="J83" s="110" t="str">
        <f>VLOOKUP(I83,[3]Presupuesto!$B$11:$C$565,2,0)</f>
        <v>SUELDOS Y SALARIOS PERMANENTES</v>
      </c>
      <c r="K83" s="96" t="str">
        <f t="shared" si="0"/>
        <v>Estudiantes y Graduados</v>
      </c>
      <c r="L83" s="96" t="s">
        <v>395</v>
      </c>
    </row>
    <row r="84" spans="3:12" hidden="1" x14ac:dyDescent="0.25">
      <c r="C84" s="167" t="s">
        <v>56</v>
      </c>
      <c r="D84" s="158"/>
      <c r="E84" s="149">
        <v>0</v>
      </c>
      <c r="F84" s="98">
        <f>IF(E83=0,"",(G83/E83)/12*E83)</f>
        <v>0</v>
      </c>
      <c r="G84" s="95">
        <f>F84</f>
        <v>0</v>
      </c>
      <c r="H84" s="159"/>
      <c r="I84" s="112" t="s">
        <v>520</v>
      </c>
      <c r="J84" s="112" t="str">
        <f>VLOOKUP(I84,[3]Presupuesto!$B$11:$C$565,2,0)</f>
        <v>AGUINALDO Y DECIMO CUARTO MES</v>
      </c>
      <c r="K84" s="96" t="str">
        <f t="shared" si="0"/>
        <v>Estudiantes y Graduados</v>
      </c>
      <c r="L84" s="96" t="s">
        <v>395</v>
      </c>
    </row>
    <row r="85" spans="3:12" ht="15.75" hidden="1" thickBot="1" x14ac:dyDescent="0.3">
      <c r="C85" s="168" t="s">
        <v>57</v>
      </c>
      <c r="D85" s="158"/>
      <c r="E85" s="149">
        <v>0</v>
      </c>
      <c r="F85" s="113">
        <f>IF(E83&lt;6,"",((E83-6)/12)*(G83/E83))</f>
        <v>0</v>
      </c>
      <c r="G85" s="95">
        <f>F85</f>
        <v>0</v>
      </c>
      <c r="H85" s="159"/>
      <c r="I85" s="99" t="s">
        <v>523</v>
      </c>
      <c r="J85" s="99" t="str">
        <f>VLOOKUP(I85,[3]Presupuesto!$B$11:$C$565,2,0)</f>
        <v>DECIMOCUARTO MES</v>
      </c>
      <c r="K85" s="96" t="str">
        <f t="shared" si="0"/>
        <v>Estudiantes y Graduados</v>
      </c>
      <c r="L85" s="96" t="s">
        <v>395</v>
      </c>
    </row>
    <row r="86" spans="3:12" ht="15.75" hidden="1" thickBot="1" x14ac:dyDescent="0.3">
      <c r="C86" s="133" t="s">
        <v>489</v>
      </c>
      <c r="D86" s="194"/>
      <c r="E86" s="147">
        <v>12</v>
      </c>
      <c r="F86" s="311">
        <f>HLOOKUP($C86,$BZ$2:$CM$3,2,0)</f>
        <v>30135.85</v>
      </c>
      <c r="G86" s="109">
        <f>D86*E86*F86</f>
        <v>0</v>
      </c>
      <c r="H86" s="161"/>
      <c r="I86" s="110" t="s">
        <v>500</v>
      </c>
      <c r="J86" s="110" t="str">
        <f>VLOOKUP(I86,[3]Presupuesto!$B$11:$C$565,2,0)</f>
        <v>SUELDOS Y SALARIOS PERMANENTES</v>
      </c>
      <c r="K86" s="96" t="str">
        <f t="shared" si="0"/>
        <v>Estudiantes y Graduados</v>
      </c>
      <c r="L86" s="96" t="s">
        <v>395</v>
      </c>
    </row>
    <row r="87" spans="3:12" hidden="1" x14ac:dyDescent="0.25">
      <c r="C87" s="167" t="s">
        <v>56</v>
      </c>
      <c r="D87" s="158"/>
      <c r="E87" s="149">
        <v>0</v>
      </c>
      <c r="F87" s="98">
        <f>IF(E86=0,"",(G86/E86)/12*E86)</f>
        <v>0</v>
      </c>
      <c r="G87" s="95">
        <f>F87</f>
        <v>0</v>
      </c>
      <c r="H87" s="159"/>
      <c r="I87" s="112" t="s">
        <v>520</v>
      </c>
      <c r="J87" s="112" t="str">
        <f>VLOOKUP(I87,[3]Presupuesto!$B$11:$C$565,2,0)</f>
        <v>AGUINALDO Y DECIMO CUARTO MES</v>
      </c>
      <c r="K87" s="96" t="str">
        <f t="shared" si="0"/>
        <v>Estudiantes y Graduados</v>
      </c>
      <c r="L87" s="96" t="s">
        <v>395</v>
      </c>
    </row>
    <row r="88" spans="3:12" ht="15.75" hidden="1" thickBot="1" x14ac:dyDescent="0.3">
      <c r="C88" s="168" t="s">
        <v>57</v>
      </c>
      <c r="D88" s="158"/>
      <c r="E88" s="149">
        <v>0</v>
      </c>
      <c r="F88" s="113">
        <f>IF(E86&lt;6,"",((E86-6)/12)*(G86/E86))</f>
        <v>0</v>
      </c>
      <c r="G88" s="95">
        <f>F88</f>
        <v>0</v>
      </c>
      <c r="H88" s="159"/>
      <c r="I88" s="99" t="s">
        <v>523</v>
      </c>
      <c r="J88" s="99" t="str">
        <f>VLOOKUP(I88,[3]Presupuesto!$B$11:$C$565,2,0)</f>
        <v>DECIMOCUARTO MES</v>
      </c>
      <c r="K88" s="96" t="str">
        <f t="shared" si="0"/>
        <v>Estudiantes y Graduados</v>
      </c>
      <c r="L88" s="96" t="s">
        <v>395</v>
      </c>
    </row>
    <row r="89" spans="3:12" ht="15.75" hidden="1" thickBot="1" x14ac:dyDescent="0.3">
      <c r="C89" s="133" t="s">
        <v>490</v>
      </c>
      <c r="D89" s="194"/>
      <c r="E89" s="147">
        <v>12</v>
      </c>
      <c r="F89" s="311">
        <f>HLOOKUP($C89,$BZ$2:$CM$3,2,0)</f>
        <v>28252.36</v>
      </c>
      <c r="G89" s="109">
        <f>D89*E89*F89</f>
        <v>0</v>
      </c>
      <c r="H89" s="161"/>
      <c r="I89" s="110" t="s">
        <v>500</v>
      </c>
      <c r="J89" s="110" t="str">
        <f>VLOOKUP(I89,[3]Presupuesto!$B$11:$C$565,2,0)</f>
        <v>SUELDOS Y SALARIOS PERMANENTES</v>
      </c>
      <c r="K89" s="96" t="str">
        <f t="shared" si="0"/>
        <v>Estudiantes y Graduados</v>
      </c>
      <c r="L89" s="96" t="s">
        <v>395</v>
      </c>
    </row>
    <row r="90" spans="3:12" hidden="1" x14ac:dyDescent="0.25">
      <c r="C90" s="167" t="s">
        <v>56</v>
      </c>
      <c r="D90" s="158"/>
      <c r="E90" s="149">
        <v>0</v>
      </c>
      <c r="F90" s="98">
        <f>IF(E89=0,"",(G89/E89)/12*E89)</f>
        <v>0</v>
      </c>
      <c r="G90" s="95">
        <f>F90</f>
        <v>0</v>
      </c>
      <c r="H90" s="159"/>
      <c r="I90" s="112" t="s">
        <v>520</v>
      </c>
      <c r="J90" s="112" t="str">
        <f>VLOOKUP(I90,[3]Presupuesto!$B$11:$C$565,2,0)</f>
        <v>AGUINALDO Y DECIMO CUARTO MES</v>
      </c>
      <c r="K90" s="96" t="str">
        <f t="shared" si="0"/>
        <v>Estudiantes y Graduados</v>
      </c>
      <c r="L90" s="96" t="s">
        <v>395</v>
      </c>
    </row>
    <row r="91" spans="3:12" ht="15.75" hidden="1" thickBot="1" x14ac:dyDescent="0.3">
      <c r="C91" s="168" t="s">
        <v>57</v>
      </c>
      <c r="D91" s="158"/>
      <c r="E91" s="149">
        <v>0</v>
      </c>
      <c r="F91" s="113">
        <f>IF(E89&lt;6,"",((E89-6)/12)*(G89/E89))</f>
        <v>0</v>
      </c>
      <c r="G91" s="95">
        <f>F91</f>
        <v>0</v>
      </c>
      <c r="H91" s="159"/>
      <c r="I91" s="99" t="s">
        <v>523</v>
      </c>
      <c r="J91" s="99" t="str">
        <f>VLOOKUP(I91,[3]Presupuesto!$B$11:$C$565,2,0)</f>
        <v>DECIMOCUARTO MES</v>
      </c>
      <c r="K91" s="96" t="str">
        <f t="shared" si="0"/>
        <v>Estudiantes y Graduados</v>
      </c>
      <c r="L91" s="96" t="s">
        <v>395</v>
      </c>
    </row>
    <row r="92" spans="3:12" ht="15.75" hidden="1" thickBot="1" x14ac:dyDescent="0.3">
      <c r="C92" s="133" t="s">
        <v>491</v>
      </c>
      <c r="D92" s="194"/>
      <c r="E92" s="147">
        <v>12</v>
      </c>
      <c r="F92" s="311">
        <f>HLOOKUP($C92,$BZ$2:$CM$3,2,0)</f>
        <v>26368.87</v>
      </c>
      <c r="G92" s="109">
        <f>D92*E92*F92</f>
        <v>0</v>
      </c>
      <c r="H92" s="161"/>
      <c r="I92" s="110" t="s">
        <v>500</v>
      </c>
      <c r="J92" s="110" t="str">
        <f>VLOOKUP(I92,[3]Presupuesto!$B$11:$C$565,2,0)</f>
        <v>SUELDOS Y SALARIOS PERMANENTES</v>
      </c>
      <c r="K92" s="96" t="str">
        <f t="shared" si="0"/>
        <v>Estudiantes y Graduados</v>
      </c>
      <c r="L92" s="96" t="s">
        <v>395</v>
      </c>
    </row>
    <row r="93" spans="3:12" hidden="1" x14ac:dyDescent="0.25">
      <c r="C93" s="167" t="s">
        <v>56</v>
      </c>
      <c r="D93" s="158"/>
      <c r="E93" s="149">
        <v>0</v>
      </c>
      <c r="F93" s="98">
        <f>IF(E92=0,"",(G92/E92)/12*E92)</f>
        <v>0</v>
      </c>
      <c r="G93" s="95">
        <f>F93</f>
        <v>0</v>
      </c>
      <c r="H93" s="159"/>
      <c r="I93" s="112" t="s">
        <v>520</v>
      </c>
      <c r="J93" s="112" t="str">
        <f>VLOOKUP(I93,[3]Presupuesto!$B$11:$C$565,2,0)</f>
        <v>AGUINALDO Y DECIMO CUARTO MES</v>
      </c>
      <c r="K93" s="96" t="str">
        <f t="shared" si="0"/>
        <v>Estudiantes y Graduados</v>
      </c>
      <c r="L93" s="96" t="s">
        <v>395</v>
      </c>
    </row>
    <row r="94" spans="3:12" ht="15.75" hidden="1" thickBot="1" x14ac:dyDescent="0.3">
      <c r="C94" s="168" t="s">
        <v>57</v>
      </c>
      <c r="D94" s="158"/>
      <c r="E94" s="149">
        <v>0</v>
      </c>
      <c r="F94" s="113">
        <f>IF(E92&lt;6,"",((E92-6)/12)*(G92/E92))</f>
        <v>0</v>
      </c>
      <c r="G94" s="95">
        <f>F94</f>
        <v>0</v>
      </c>
      <c r="H94" s="159"/>
      <c r="I94" s="99" t="s">
        <v>523</v>
      </c>
      <c r="J94" s="99" t="str">
        <f>VLOOKUP(I94,[3]Presupuesto!$B$11:$C$565,2,0)</f>
        <v>DECIMOCUARTO MES</v>
      </c>
      <c r="K94" s="96" t="str">
        <f t="shared" si="0"/>
        <v>Estudiantes y Graduados</v>
      </c>
      <c r="L94" s="96" t="s">
        <v>395</v>
      </c>
    </row>
    <row r="95" spans="3:12" ht="15.75" hidden="1" thickBot="1" x14ac:dyDescent="0.3">
      <c r="C95" s="133" t="s">
        <v>492</v>
      </c>
      <c r="D95" s="194"/>
      <c r="E95" s="147">
        <v>12</v>
      </c>
      <c r="F95" s="311">
        <f>HLOOKUP($C95,$BZ$2:$CM$3,2,0)</f>
        <v>17893.16</v>
      </c>
      <c r="G95" s="109">
        <f>D95*E95*F95</f>
        <v>0</v>
      </c>
      <c r="H95" s="161"/>
      <c r="I95" s="110" t="s">
        <v>500</v>
      </c>
      <c r="J95" s="110" t="str">
        <f>VLOOKUP(I95,[3]Presupuesto!$B$11:$C$565,2,0)</f>
        <v>SUELDOS Y SALARIOS PERMANENTES</v>
      </c>
      <c r="K95" s="96" t="str">
        <f t="shared" si="0"/>
        <v>Estudiantes y Graduados</v>
      </c>
      <c r="L95" s="96" t="s">
        <v>395</v>
      </c>
    </row>
    <row r="96" spans="3:12" hidden="1" x14ac:dyDescent="0.25">
      <c r="C96" s="167" t="s">
        <v>56</v>
      </c>
      <c r="D96" s="158"/>
      <c r="E96" s="149">
        <v>0</v>
      </c>
      <c r="F96" s="98">
        <f>IF(E95=0,"",(G95/E95)/12*E95)</f>
        <v>0</v>
      </c>
      <c r="G96" s="95">
        <f>F96</f>
        <v>0</v>
      </c>
      <c r="H96" s="159"/>
      <c r="I96" s="112" t="s">
        <v>520</v>
      </c>
      <c r="J96" s="112" t="str">
        <f>VLOOKUP(I96,[3]Presupuesto!$B$11:$C$565,2,0)</f>
        <v>AGUINALDO Y DECIMO CUARTO MES</v>
      </c>
      <c r="K96" s="96" t="str">
        <f t="shared" si="0"/>
        <v>Estudiantes y Graduados</v>
      </c>
      <c r="L96" s="96" t="s">
        <v>395</v>
      </c>
    </row>
    <row r="97" spans="3:12" ht="15.75" hidden="1" thickBot="1" x14ac:dyDescent="0.3">
      <c r="C97" s="168" t="s">
        <v>57</v>
      </c>
      <c r="D97" s="158"/>
      <c r="E97" s="149">
        <v>0</v>
      </c>
      <c r="F97" s="113">
        <f>IF(E95&lt;6,"",((E95-6)/12)*(G95/E95))</f>
        <v>0</v>
      </c>
      <c r="G97" s="95">
        <f>F97</f>
        <v>0</v>
      </c>
      <c r="H97" s="159"/>
      <c r="I97" s="99" t="s">
        <v>523</v>
      </c>
      <c r="J97" s="99" t="str">
        <f>VLOOKUP(I97,[3]Presupuesto!$B$11:$C$565,2,0)</f>
        <v>DECIMOCUARTO MES</v>
      </c>
      <c r="K97" s="96" t="str">
        <f t="shared" si="0"/>
        <v>Estudiantes y Graduados</v>
      </c>
      <c r="L97" s="96" t="s">
        <v>395</v>
      </c>
    </row>
    <row r="98" spans="3:12" ht="15.75" hidden="1" thickBot="1" x14ac:dyDescent="0.3">
      <c r="C98" s="133" t="s">
        <v>493</v>
      </c>
      <c r="D98" s="194"/>
      <c r="E98" s="147">
        <v>12</v>
      </c>
      <c r="F98" s="311">
        <f>HLOOKUP($C98,$BZ$2:$CM$3,2,0)</f>
        <v>16951.419999999998</v>
      </c>
      <c r="G98" s="109">
        <f>D98*E98*F98</f>
        <v>0</v>
      </c>
      <c r="H98" s="161"/>
      <c r="I98" s="110" t="s">
        <v>500</v>
      </c>
      <c r="J98" s="110" t="str">
        <f>VLOOKUP(I98,[3]Presupuesto!$B$11:$C$565,2,0)</f>
        <v>SUELDOS Y SALARIOS PERMANENTES</v>
      </c>
      <c r="K98" s="96" t="str">
        <f t="shared" si="0"/>
        <v>Estudiantes y Graduados</v>
      </c>
      <c r="L98" s="96" t="s">
        <v>395</v>
      </c>
    </row>
    <row r="99" spans="3:12" hidden="1" x14ac:dyDescent="0.25">
      <c r="C99" s="167" t="s">
        <v>56</v>
      </c>
      <c r="D99" s="158"/>
      <c r="E99" s="149">
        <v>0</v>
      </c>
      <c r="F99" s="98">
        <f>IF(E98=0,"",(G98/E98)/12*E98)</f>
        <v>0</v>
      </c>
      <c r="G99" s="95">
        <f>F99</f>
        <v>0</v>
      </c>
      <c r="H99" s="159"/>
      <c r="I99" s="112" t="s">
        <v>520</v>
      </c>
      <c r="J99" s="112" t="str">
        <f>VLOOKUP(I99,[3]Presupuesto!$B$11:$C$565,2,0)</f>
        <v>AGUINALDO Y DECIMO CUARTO MES</v>
      </c>
      <c r="K99" s="96" t="str">
        <f t="shared" si="0"/>
        <v>Estudiantes y Graduados</v>
      </c>
      <c r="L99" s="96" t="s">
        <v>395</v>
      </c>
    </row>
    <row r="100" spans="3:12" ht="15.75" hidden="1" thickBot="1" x14ac:dyDescent="0.3">
      <c r="C100" s="168" t="s">
        <v>57</v>
      </c>
      <c r="D100" s="158"/>
      <c r="E100" s="149">
        <v>0</v>
      </c>
      <c r="F100" s="113">
        <f>IF(E98&lt;6,"",((E98-6)/12)*(G98/E98))</f>
        <v>0</v>
      </c>
      <c r="G100" s="95">
        <f>F100</f>
        <v>0</v>
      </c>
      <c r="H100" s="159"/>
      <c r="I100" s="99" t="s">
        <v>523</v>
      </c>
      <c r="J100" s="99" t="str">
        <f>VLOOKUP(I100,[3]Presupuesto!$B$11:$C$565,2,0)</f>
        <v>DECIMOCUARTO MES</v>
      </c>
      <c r="K100" s="96" t="str">
        <f t="shared" si="0"/>
        <v>Estudiantes y Graduados</v>
      </c>
      <c r="L100" s="96" t="s">
        <v>395</v>
      </c>
    </row>
    <row r="101" spans="3:12" ht="15.75" hidden="1" thickBot="1" x14ac:dyDescent="0.3">
      <c r="C101" s="133" t="s">
        <v>494</v>
      </c>
      <c r="D101" s="194"/>
      <c r="E101" s="147">
        <v>12</v>
      </c>
      <c r="F101" s="311">
        <f>HLOOKUP($C101,$BZ$2:$CM$3,2,0)</f>
        <v>13184.44</v>
      </c>
      <c r="G101" s="109">
        <f>D101*E101*F101</f>
        <v>0</v>
      </c>
      <c r="H101" s="161"/>
      <c r="I101" s="110" t="s">
        <v>500</v>
      </c>
      <c r="J101" s="110" t="str">
        <f>VLOOKUP(I101,[3]Presupuesto!$B$11:$C$565,2,0)</f>
        <v>SUELDOS Y SALARIOS PERMANENTES</v>
      </c>
      <c r="K101" s="96" t="str">
        <f t="shared" si="0"/>
        <v>Estudiantes y Graduados</v>
      </c>
      <c r="L101" s="96" t="s">
        <v>395</v>
      </c>
    </row>
    <row r="102" spans="3:12" hidden="1" x14ac:dyDescent="0.25">
      <c r="C102" s="167" t="s">
        <v>56</v>
      </c>
      <c r="D102" s="158"/>
      <c r="E102" s="149">
        <v>0</v>
      </c>
      <c r="F102" s="98">
        <f>IF(E101=0,"",(G101/E101)/12*E101)</f>
        <v>0</v>
      </c>
      <c r="G102" s="95">
        <f>F102</f>
        <v>0</v>
      </c>
      <c r="H102" s="159"/>
      <c r="I102" s="112" t="s">
        <v>520</v>
      </c>
      <c r="J102" s="112" t="str">
        <f>VLOOKUP(I102,[3]Presupuesto!$B$11:$C$565,2,0)</f>
        <v>AGUINALDO Y DECIMO CUARTO MES</v>
      </c>
      <c r="K102" s="96" t="str">
        <f t="shared" si="0"/>
        <v>Estudiantes y Graduados</v>
      </c>
      <c r="L102" s="96" t="s">
        <v>395</v>
      </c>
    </row>
    <row r="103" spans="3:12" ht="15.75" hidden="1" thickBot="1" x14ac:dyDescent="0.3">
      <c r="C103" s="168" t="s">
        <v>57</v>
      </c>
      <c r="D103" s="158"/>
      <c r="E103" s="149">
        <v>0</v>
      </c>
      <c r="F103" s="113">
        <f>IF(E101&lt;6,"",((E101-6)/12)*(G101/E101))</f>
        <v>0</v>
      </c>
      <c r="G103" s="95">
        <f>F103</f>
        <v>0</v>
      </c>
      <c r="H103" s="159"/>
      <c r="I103" s="99" t="s">
        <v>523</v>
      </c>
      <c r="J103" s="99" t="str">
        <f>VLOOKUP(I103,[3]Presupuesto!$B$11:$C$565,2,0)</f>
        <v>DECIMOCUARTO MES</v>
      </c>
      <c r="K103" s="96" t="str">
        <f t="shared" si="0"/>
        <v>Estudiantes y Graduados</v>
      </c>
      <c r="L103" s="96" t="s">
        <v>395</v>
      </c>
    </row>
    <row r="104" spans="3:12" ht="15.75" hidden="1" thickBot="1" x14ac:dyDescent="0.3">
      <c r="C104" s="133" t="s">
        <v>495</v>
      </c>
      <c r="D104" s="194"/>
      <c r="E104" s="147">
        <v>12</v>
      </c>
      <c r="F104" s="311">
        <f>HLOOKUP($C104,$BZ$2:$CM$3,2,0)</f>
        <v>15032.56</v>
      </c>
      <c r="G104" s="109">
        <f>D104*E104*F104</f>
        <v>0</v>
      </c>
      <c r="H104" s="161"/>
      <c r="I104" s="110" t="s">
        <v>500</v>
      </c>
      <c r="J104" s="110" t="str">
        <f>VLOOKUP(I104,[3]Presupuesto!$B$11:$C$565,2,0)</f>
        <v>SUELDOS Y SALARIOS PERMANENTES</v>
      </c>
      <c r="K104" s="96" t="str">
        <f t="shared" si="0"/>
        <v>Estudiantes y Graduados</v>
      </c>
      <c r="L104" s="96" t="s">
        <v>395</v>
      </c>
    </row>
    <row r="105" spans="3:12" hidden="1" x14ac:dyDescent="0.25">
      <c r="C105" s="167" t="s">
        <v>56</v>
      </c>
      <c r="D105" s="158"/>
      <c r="E105" s="149">
        <v>0</v>
      </c>
      <c r="F105" s="98">
        <f>IF(E104=0,"",(G104/E104)/12*E104)</f>
        <v>0</v>
      </c>
      <c r="G105" s="95">
        <f>F105</f>
        <v>0</v>
      </c>
      <c r="H105" s="159"/>
      <c r="I105" s="112" t="s">
        <v>520</v>
      </c>
      <c r="J105" s="112" t="str">
        <f>VLOOKUP(I105,[3]Presupuesto!$B$11:$C$565,2,0)</f>
        <v>AGUINALDO Y DECIMO CUARTO MES</v>
      </c>
      <c r="K105" s="96" t="str">
        <f t="shared" si="0"/>
        <v>Estudiantes y Graduados</v>
      </c>
      <c r="L105" s="96" t="s">
        <v>395</v>
      </c>
    </row>
    <row r="106" spans="3:12" ht="15.75" hidden="1" thickBot="1" x14ac:dyDescent="0.3">
      <c r="C106" s="168" t="s">
        <v>57</v>
      </c>
      <c r="D106" s="158"/>
      <c r="E106" s="149">
        <v>0</v>
      </c>
      <c r="F106" s="113">
        <f>IF(E104&lt;6,"",((E104-6)/12)*(G104/E104))</f>
        <v>0</v>
      </c>
      <c r="G106" s="95">
        <f>F106</f>
        <v>0</v>
      </c>
      <c r="H106" s="159"/>
      <c r="I106" s="99" t="s">
        <v>523</v>
      </c>
      <c r="J106" s="99" t="str">
        <f>VLOOKUP(I106,[3]Presupuesto!$B$11:$C$565,2,0)</f>
        <v>DECIMOCUARTO MES</v>
      </c>
      <c r="K106" s="96" t="str">
        <f t="shared" si="0"/>
        <v>Estudiantes y Graduados</v>
      </c>
      <c r="L106" s="96" t="s">
        <v>395</v>
      </c>
    </row>
    <row r="107" spans="3:12" ht="15.75" hidden="1" thickBot="1" x14ac:dyDescent="0.3">
      <c r="C107" s="133" t="s">
        <v>496</v>
      </c>
      <c r="D107" s="194"/>
      <c r="E107" s="147">
        <v>12</v>
      </c>
      <c r="F107" s="311">
        <f>HLOOKUP($C107,$BZ$2:$CM$3,2,0)</f>
        <v>13264.02</v>
      </c>
      <c r="G107" s="109">
        <f>D107*E107*F107</f>
        <v>0</v>
      </c>
      <c r="H107" s="161"/>
      <c r="I107" s="110" t="s">
        <v>500</v>
      </c>
      <c r="J107" s="110" t="str">
        <f>VLOOKUP(I107,[3]Presupuesto!$B$11:$C$565,2,0)</f>
        <v>SUELDOS Y SALARIOS PERMANENTES</v>
      </c>
      <c r="K107" s="96" t="str">
        <f t="shared" si="0"/>
        <v>Estudiantes y Graduados</v>
      </c>
      <c r="L107" s="96" t="s">
        <v>395</v>
      </c>
    </row>
    <row r="108" spans="3:12" hidden="1" x14ac:dyDescent="0.25">
      <c r="C108" s="167" t="s">
        <v>56</v>
      </c>
      <c r="D108" s="158"/>
      <c r="E108" s="149">
        <v>0</v>
      </c>
      <c r="F108" s="98">
        <f>IF(E107=0,"",(G107/E107)/12*E107)</f>
        <v>0</v>
      </c>
      <c r="G108" s="95">
        <f>F108</f>
        <v>0</v>
      </c>
      <c r="H108" s="159"/>
      <c r="I108" s="112" t="s">
        <v>520</v>
      </c>
      <c r="J108" s="112" t="str">
        <f>VLOOKUP(I108,[3]Presupuesto!$B$11:$C$565,2,0)</f>
        <v>AGUINALDO Y DECIMO CUARTO MES</v>
      </c>
      <c r="K108" s="96" t="str">
        <f t="shared" si="0"/>
        <v>Estudiantes y Graduados</v>
      </c>
      <c r="L108" s="96" t="s">
        <v>395</v>
      </c>
    </row>
    <row r="109" spans="3:12" ht="15.75" hidden="1" thickBot="1" x14ac:dyDescent="0.3">
      <c r="C109" s="168" t="s">
        <v>57</v>
      </c>
      <c r="D109" s="158"/>
      <c r="E109" s="149">
        <v>0</v>
      </c>
      <c r="F109" s="113">
        <f>IF(E107&lt;6,"",((E107-6)/12)*(G107/E107))</f>
        <v>0</v>
      </c>
      <c r="G109" s="95">
        <f>F109</f>
        <v>0</v>
      </c>
      <c r="H109" s="159"/>
      <c r="I109" s="99" t="s">
        <v>523</v>
      </c>
      <c r="J109" s="99" t="str">
        <f>VLOOKUP(I109,[3]Presupuesto!$B$11:$C$565,2,0)</f>
        <v>DECIMOCUARTO MES</v>
      </c>
      <c r="K109" s="96" t="str">
        <f t="shared" si="0"/>
        <v>Estudiantes y Graduados</v>
      </c>
      <c r="L109" s="96" t="s">
        <v>395</v>
      </c>
    </row>
    <row r="110" spans="3:12" ht="15.75" hidden="1" thickBot="1" x14ac:dyDescent="0.3">
      <c r="C110" s="133" t="s">
        <v>497</v>
      </c>
      <c r="D110" s="194"/>
      <c r="E110" s="147">
        <v>12</v>
      </c>
      <c r="F110" s="311">
        <f>HLOOKUP($C110,$BZ$2:$CM$3,2,0)</f>
        <v>12379.75</v>
      </c>
      <c r="G110" s="109">
        <f>D110*E110*F110</f>
        <v>0</v>
      </c>
      <c r="H110" s="161"/>
      <c r="I110" s="110" t="s">
        <v>500</v>
      </c>
      <c r="J110" s="110" t="str">
        <f>VLOOKUP(I110,[3]Presupuesto!$B$11:$C$565,2,0)</f>
        <v>SUELDOS Y SALARIOS PERMANENTES</v>
      </c>
      <c r="K110" s="96" t="str">
        <f t="shared" si="0"/>
        <v>Estudiantes y Graduados</v>
      </c>
      <c r="L110" s="96" t="s">
        <v>395</v>
      </c>
    </row>
    <row r="111" spans="3:12" hidden="1" x14ac:dyDescent="0.25">
      <c r="C111" s="167" t="s">
        <v>56</v>
      </c>
      <c r="D111" s="158"/>
      <c r="E111" s="149">
        <v>0</v>
      </c>
      <c r="F111" s="98">
        <f>IF(E110=0,"",(G110/E110)/12*E110)</f>
        <v>0</v>
      </c>
      <c r="G111" s="95">
        <f>F111</f>
        <v>0</v>
      </c>
      <c r="H111" s="159"/>
      <c r="I111" s="112" t="s">
        <v>520</v>
      </c>
      <c r="J111" s="112" t="str">
        <f>VLOOKUP(I111,[3]Presupuesto!$B$11:$C$565,2,0)</f>
        <v>AGUINALDO Y DECIMO CUARTO MES</v>
      </c>
      <c r="K111" s="96" t="str">
        <f t="shared" si="0"/>
        <v>Estudiantes y Graduados</v>
      </c>
      <c r="L111" s="96" t="s">
        <v>395</v>
      </c>
    </row>
    <row r="112" spans="3:12" ht="15.75" hidden="1" thickBot="1" x14ac:dyDescent="0.3">
      <c r="C112" s="168" t="s">
        <v>57</v>
      </c>
      <c r="D112" s="158"/>
      <c r="E112" s="149">
        <v>0</v>
      </c>
      <c r="F112" s="113">
        <f>IF(E110&lt;6,"",((E110-6)/12)*(G110/E110))</f>
        <v>0</v>
      </c>
      <c r="G112" s="95">
        <f>F112</f>
        <v>0</v>
      </c>
      <c r="H112" s="159"/>
      <c r="I112" s="99" t="s">
        <v>523</v>
      </c>
      <c r="J112" s="99" t="str">
        <f>VLOOKUP(I112,[3]Presupuesto!$B$11:$C$565,2,0)</f>
        <v>DECIMOCUARTO MES</v>
      </c>
      <c r="K112" s="96" t="str">
        <f t="shared" si="0"/>
        <v>Estudiantes y Graduados</v>
      </c>
      <c r="L112" s="96" t="s">
        <v>395</v>
      </c>
    </row>
    <row r="113" spans="3:12" ht="15.75" hidden="1" thickBot="1" x14ac:dyDescent="0.3">
      <c r="C113" s="133" t="s">
        <v>498</v>
      </c>
      <c r="D113" s="194"/>
      <c r="E113" s="147">
        <v>12</v>
      </c>
      <c r="F113" s="311">
        <f>HLOOKUP($C113,$BZ$2:$CM$3,2,0)</f>
        <v>439.49</v>
      </c>
      <c r="G113" s="109">
        <f>D113*E113*F113</f>
        <v>0</v>
      </c>
      <c r="H113" s="161"/>
      <c r="I113" s="110" t="s">
        <v>500</v>
      </c>
      <c r="J113" s="110" t="str">
        <f>VLOOKUP(I113,[3]Presupuesto!$B$11:$C$565,2,0)</f>
        <v>SUELDOS Y SALARIOS PERMANENTES</v>
      </c>
      <c r="K113" s="96" t="str">
        <f t="shared" si="0"/>
        <v>Estudiantes y Graduados</v>
      </c>
      <c r="L113" s="96" t="s">
        <v>395</v>
      </c>
    </row>
    <row r="114" spans="3:12" hidden="1" x14ac:dyDescent="0.25">
      <c r="C114" s="167" t="s">
        <v>56</v>
      </c>
      <c r="D114" s="158"/>
      <c r="E114" s="149">
        <v>0</v>
      </c>
      <c r="F114" s="98">
        <f>IF(E113=0,"",(G113/E113)/12*E113)</f>
        <v>0</v>
      </c>
      <c r="G114" s="95">
        <f>F114</f>
        <v>0</v>
      </c>
      <c r="H114" s="159"/>
      <c r="I114" s="112" t="s">
        <v>520</v>
      </c>
      <c r="J114" s="112" t="str">
        <f>VLOOKUP(I114,[3]Presupuesto!$B$11:$C$565,2,0)</f>
        <v>AGUINALDO Y DECIMO CUARTO MES</v>
      </c>
      <c r="K114" s="96" t="str">
        <f t="shared" si="0"/>
        <v>Estudiantes y Graduados</v>
      </c>
      <c r="L114" s="96" t="s">
        <v>395</v>
      </c>
    </row>
    <row r="115" spans="3:12" ht="15.75" hidden="1" thickBot="1" x14ac:dyDescent="0.3">
      <c r="C115" s="168" t="s">
        <v>57</v>
      </c>
      <c r="D115" s="158"/>
      <c r="E115" s="149">
        <v>0</v>
      </c>
      <c r="F115" s="113">
        <f>IF(E113&lt;6,"",((E113-6)/12)*(G113/E113))</f>
        <v>0</v>
      </c>
      <c r="G115" s="95">
        <f>F115</f>
        <v>0</v>
      </c>
      <c r="H115" s="159"/>
      <c r="I115" s="99" t="s">
        <v>523</v>
      </c>
      <c r="J115" s="99" t="str">
        <f>VLOOKUP(I115,[3]Presupuesto!$B$11:$C$565,2,0)</f>
        <v>DECIMOCUARTO MES</v>
      </c>
      <c r="K115" s="96" t="str">
        <f t="shared" si="0"/>
        <v>Estudiantes y Graduados</v>
      </c>
      <c r="L115" s="96" t="s">
        <v>395</v>
      </c>
    </row>
    <row r="116" spans="3:12" ht="15.75" hidden="1" thickBot="1" x14ac:dyDescent="0.3">
      <c r="C116" s="133" t="s">
        <v>499</v>
      </c>
      <c r="D116" s="194"/>
      <c r="E116" s="147">
        <v>12</v>
      </c>
      <c r="F116" s="311">
        <f>HLOOKUP($C116,$BZ$2:$CM$3,2,0)</f>
        <v>1904.46</v>
      </c>
      <c r="G116" s="109">
        <f>D116*E116*F116</f>
        <v>0</v>
      </c>
      <c r="H116" s="161"/>
      <c r="I116" s="110" t="s">
        <v>500</v>
      </c>
      <c r="J116" s="110" t="str">
        <f>VLOOKUP(I116,[3]Presupuesto!$B$11:$C$565,2,0)</f>
        <v>SUELDOS Y SALARIOS PERMANENTES</v>
      </c>
      <c r="K116" s="96" t="str">
        <f t="shared" si="0"/>
        <v>Estudiantes y Graduados</v>
      </c>
      <c r="L116" s="96" t="s">
        <v>395</v>
      </c>
    </row>
    <row r="117" spans="3:12" hidden="1" x14ac:dyDescent="0.25">
      <c r="C117" s="167" t="s">
        <v>56</v>
      </c>
      <c r="D117" s="158"/>
      <c r="E117" s="149">
        <v>0</v>
      </c>
      <c r="F117" s="98">
        <f>IF(E116=0,"",(G116/E116)/12*E116)</f>
        <v>0</v>
      </c>
      <c r="G117" s="95">
        <f>F117</f>
        <v>0</v>
      </c>
      <c r="H117" s="159"/>
      <c r="I117" s="112" t="s">
        <v>520</v>
      </c>
      <c r="J117" s="112" t="str">
        <f>VLOOKUP(I117,[3]Presupuesto!$B$11:$C$565,2,0)</f>
        <v>AGUINALDO Y DECIMO CUARTO MES</v>
      </c>
      <c r="K117" s="96" t="str">
        <f t="shared" si="0"/>
        <v>Estudiantes y Graduados</v>
      </c>
      <c r="L117" s="96" t="s">
        <v>395</v>
      </c>
    </row>
    <row r="118" spans="3:12" ht="15.75" hidden="1" thickBot="1" x14ac:dyDescent="0.3">
      <c r="C118" s="168" t="s">
        <v>57</v>
      </c>
      <c r="D118" s="165"/>
      <c r="E118" s="127">
        <v>0</v>
      </c>
      <c r="F118" s="566">
        <f>IF(E116&lt;6,"",((E116-6)/12)*(G116/E116))</f>
        <v>0</v>
      </c>
      <c r="G118" s="116">
        <f>F118</f>
        <v>0</v>
      </c>
      <c r="H118" s="567"/>
      <c r="I118" s="106" t="s">
        <v>523</v>
      </c>
      <c r="J118" s="106" t="str">
        <f>VLOOKUP(I118,[3]Presupuesto!$B$11:$C$565,2,0)</f>
        <v>DECIMOCUARTO MES</v>
      </c>
      <c r="K118" s="579" t="str">
        <f t="shared" si="0"/>
        <v>Estudiantes y Graduados</v>
      </c>
      <c r="L118" s="96" t="s">
        <v>395</v>
      </c>
    </row>
    <row r="119" spans="3:12" x14ac:dyDescent="0.25">
      <c r="C119" s="575" t="s">
        <v>82</v>
      </c>
      <c r="D119" s="473">
        <v>1</v>
      </c>
      <c r="E119" s="473">
        <v>12</v>
      </c>
      <c r="F119" s="560">
        <v>7800</v>
      </c>
      <c r="G119" s="576">
        <f>D119*E119*F119</f>
        <v>93600</v>
      </c>
      <c r="H119" s="577" t="s">
        <v>1473</v>
      </c>
      <c r="I119" s="578" t="s">
        <v>568</v>
      </c>
      <c r="J119" s="578" t="str">
        <f>VLOOKUP(I119,[3]Presupuesto!$B$11:$C$565,2,0)</f>
        <v>CONTRATOS ESPECIALES</v>
      </c>
      <c r="K119" s="481" t="s">
        <v>1374</v>
      </c>
      <c r="L119" s="96" t="s">
        <v>395</v>
      </c>
    </row>
    <row r="120" spans="3:12" x14ac:dyDescent="0.25">
      <c r="C120" s="477" t="s">
        <v>56</v>
      </c>
      <c r="D120" s="160"/>
      <c r="E120" s="479">
        <v>1</v>
      </c>
      <c r="F120" s="479">
        <v>7800</v>
      </c>
      <c r="G120" s="479">
        <f>F120</f>
        <v>7800</v>
      </c>
      <c r="H120" s="160" t="s">
        <v>1473</v>
      </c>
      <c r="I120" s="481" t="s">
        <v>568</v>
      </c>
      <c r="J120" s="481" t="str">
        <f>VLOOKUP(I120,[3]Presupuesto!$B$11:$C$565,2,0)</f>
        <v>CONTRATOS ESPECIALES</v>
      </c>
      <c r="K120" s="481" t="s">
        <v>1374</v>
      </c>
      <c r="L120" s="96" t="s">
        <v>395</v>
      </c>
    </row>
    <row r="121" spans="3:12" x14ac:dyDescent="0.25">
      <c r="C121" s="477" t="s">
        <v>57</v>
      </c>
      <c r="D121" s="160"/>
      <c r="E121" s="479">
        <v>1</v>
      </c>
      <c r="F121" s="479">
        <v>7800</v>
      </c>
      <c r="G121" s="479">
        <f>F121</f>
        <v>7800</v>
      </c>
      <c r="H121" s="160" t="s">
        <v>1473</v>
      </c>
      <c r="I121" s="481" t="s">
        <v>568</v>
      </c>
      <c r="J121" s="481" t="str">
        <f>VLOOKUP(I121,[3]Presupuesto!$B$11:$C$565,2,0)</f>
        <v>CONTRATOS ESPECIALES</v>
      </c>
      <c r="K121" s="481" t="s">
        <v>1374</v>
      </c>
      <c r="L121" s="96" t="s">
        <v>395</v>
      </c>
    </row>
    <row r="122" spans="3:12" ht="15.75" hidden="1" thickBot="1" x14ac:dyDescent="0.3">
      <c r="C122" s="569" t="s">
        <v>58</v>
      </c>
      <c r="D122" s="570"/>
      <c r="E122" s="571">
        <v>12</v>
      </c>
      <c r="F122" s="119">
        <v>30000</v>
      </c>
      <c r="G122" s="572">
        <f>D122*E122*F122</f>
        <v>0</v>
      </c>
      <c r="H122" s="573"/>
      <c r="I122" s="574" t="s">
        <v>709</v>
      </c>
      <c r="J122" s="574" t="str">
        <f>VLOOKUP(I122,[3]Presupuesto!$B$11:$C$565,2,0)</f>
        <v>OTROS SERVICIOS TECNICOS Y PROFESIONALES</v>
      </c>
      <c r="K122" s="96" t="str">
        <f t="shared" si="0"/>
        <v>Estudiantes y Graduados</v>
      </c>
      <c r="L122" s="96" t="s">
        <v>395</v>
      </c>
    </row>
    <row r="123" spans="3:12" hidden="1" x14ac:dyDescent="0.25">
      <c r="C123" s="167" t="s">
        <v>56</v>
      </c>
      <c r="D123" s="158"/>
      <c r="E123" s="149">
        <v>0</v>
      </c>
      <c r="F123" s="98">
        <v>0</v>
      </c>
      <c r="G123" s="95">
        <f>F123</f>
        <v>0</v>
      </c>
      <c r="H123" s="159"/>
      <c r="I123" s="99" t="s">
        <v>709</v>
      </c>
      <c r="J123" s="99" t="str">
        <f>VLOOKUP(I123,[3]Presupuesto!$B$11:$C$565,2,0)</f>
        <v>OTROS SERVICIOS TECNICOS Y PROFESIONALES</v>
      </c>
      <c r="K123" s="96" t="str">
        <f t="shared" si="0"/>
        <v>Estudiantes y Graduados</v>
      </c>
      <c r="L123" s="96" t="s">
        <v>395</v>
      </c>
    </row>
    <row r="124" spans="3:12" ht="15.75" hidden="1" thickBot="1" x14ac:dyDescent="0.3">
      <c r="C124" s="168" t="s">
        <v>57</v>
      </c>
      <c r="D124" s="158"/>
      <c r="E124" s="149">
        <v>0</v>
      </c>
      <c r="F124" s="98">
        <v>0</v>
      </c>
      <c r="G124" s="95">
        <f>F124</f>
        <v>0</v>
      </c>
      <c r="H124" s="159"/>
      <c r="I124" s="99" t="s">
        <v>709</v>
      </c>
      <c r="J124" s="99" t="str">
        <f>VLOOKUP(I124,[3]Presupuesto!$B$11:$C$565,2,0)</f>
        <v>OTROS SERVICIOS TECNICOS Y PROFESIONALES</v>
      </c>
      <c r="K124" s="96" t="str">
        <f t="shared" si="0"/>
        <v>Estudiantes y Graduados</v>
      </c>
      <c r="L124" s="96" t="s">
        <v>395</v>
      </c>
    </row>
    <row r="125" spans="3:12" ht="15.75" hidden="1" thickBot="1" x14ac:dyDescent="0.3">
      <c r="C125" s="135" t="s">
        <v>59</v>
      </c>
      <c r="D125" s="194"/>
      <c r="E125" s="147">
        <v>12</v>
      </c>
      <c r="F125" s="114">
        <v>30000</v>
      </c>
      <c r="G125" s="109">
        <f>D125*E125*F125</f>
        <v>0</v>
      </c>
      <c r="H125" s="161"/>
      <c r="I125" s="110" t="s">
        <v>500</v>
      </c>
      <c r="J125" s="110" t="str">
        <f>VLOOKUP(I125,[3]Presupuesto!$B$11:$C$565,2,0)</f>
        <v>SUELDOS Y SALARIOS PERMANENTES</v>
      </c>
      <c r="K125" s="96" t="str">
        <f t="shared" si="0"/>
        <v>Estudiantes y Graduados</v>
      </c>
      <c r="L125" s="96" t="s">
        <v>395</v>
      </c>
    </row>
    <row r="126" spans="3:12" hidden="1" x14ac:dyDescent="0.25">
      <c r="C126" s="167" t="s">
        <v>56</v>
      </c>
      <c r="D126" s="165"/>
      <c r="E126" s="127">
        <v>0</v>
      </c>
      <c r="F126" s="115">
        <f>IF(E125=0,"",(G125/E125)/12*E125)</f>
        <v>0</v>
      </c>
      <c r="G126" s="116">
        <f>F126</f>
        <v>0</v>
      </c>
      <c r="H126" s="159"/>
      <c r="I126" s="99" t="s">
        <v>520</v>
      </c>
      <c r="J126" s="99" t="str">
        <f>VLOOKUP(I126,[3]Presupuesto!$B$11:$C$565,2,0)</f>
        <v>AGUINALDO Y DECIMO CUARTO MES</v>
      </c>
      <c r="K126" s="96" t="str">
        <f t="shared" si="0"/>
        <v>Estudiantes y Graduados</v>
      </c>
      <c r="L126" s="96" t="s">
        <v>395</v>
      </c>
    </row>
    <row r="127" spans="3:12" ht="15.75" hidden="1" thickBot="1" x14ac:dyDescent="0.3">
      <c r="C127" s="169" t="s">
        <v>57</v>
      </c>
      <c r="D127" s="157"/>
      <c r="E127" s="128">
        <v>0</v>
      </c>
      <c r="F127" s="101">
        <f>IF(E125&lt;6,"",((E125-6)/12)*(G125/E125))</f>
        <v>0</v>
      </c>
      <c r="G127" s="101">
        <f>F127</f>
        <v>0</v>
      </c>
      <c r="H127" s="157"/>
      <c r="I127" s="102" t="s">
        <v>523</v>
      </c>
      <c r="J127" s="120" t="str">
        <f>VLOOKUP(I127,[3]Presupuesto!$B$11:$C$565,2,0)</f>
        <v>DECIMOCUARTO MES</v>
      </c>
      <c r="K127" s="102" t="str">
        <f t="shared" si="0"/>
        <v>Estudiantes y Graduados</v>
      </c>
      <c r="L127" s="96" t="s">
        <v>395</v>
      </c>
    </row>
    <row r="129" spans="3:12" ht="15.75" thickBot="1" x14ac:dyDescent="0.3">
      <c r="C129" s="172"/>
      <c r="D129" s="78"/>
      <c r="E129" s="172"/>
      <c r="F129" s="172"/>
      <c r="G129" s="172"/>
      <c r="H129" s="78"/>
      <c r="I129" s="172"/>
      <c r="J129" s="172"/>
    </row>
    <row r="130" spans="3:12" ht="15.75" thickBot="1" x14ac:dyDescent="0.3">
      <c r="C130" s="69" t="s">
        <v>43</v>
      </c>
      <c r="D130" s="30">
        <f>SUM(G137:G187)</f>
        <v>378000</v>
      </c>
      <c r="E130" s="93"/>
      <c r="F130" s="93"/>
      <c r="G130" s="93"/>
      <c r="H130" s="75"/>
      <c r="I130" s="75"/>
      <c r="J130" s="75"/>
    </row>
    <row r="131" spans="3:12" x14ac:dyDescent="0.25">
      <c r="D131" s="31"/>
      <c r="E131" s="93"/>
      <c r="F131" s="93"/>
      <c r="G131" s="93"/>
      <c r="H131" s="75"/>
      <c r="I131" s="75"/>
      <c r="J131" s="75"/>
    </row>
    <row r="132" spans="3:12" x14ac:dyDescent="0.25">
      <c r="D132" s="31"/>
      <c r="E132" s="93"/>
      <c r="F132" s="93"/>
      <c r="G132" s="93"/>
      <c r="H132" s="75"/>
      <c r="I132" s="75"/>
      <c r="J132" s="75"/>
    </row>
    <row r="133" spans="3:12" ht="15.75" x14ac:dyDescent="0.25">
      <c r="C133" s="200" t="s">
        <v>393</v>
      </c>
      <c r="D133" s="201" t="s">
        <v>1537</v>
      </c>
      <c r="E133" s="93"/>
      <c r="F133" s="93"/>
      <c r="G133" s="93"/>
      <c r="H133" s="75"/>
      <c r="I133" s="75"/>
      <c r="J133" s="75"/>
    </row>
    <row r="134" spans="3:12" ht="18.75" x14ac:dyDescent="0.25">
      <c r="C134" s="210" t="str">
        <f>IFERROR(VLOOKUP(D133,'Desarrollo e Innov. Curricular'!$E:$F,2,FALSE),IFERROR(VLOOKUP(D133,'Investigación Científica'!$E:$F,2,FALSE),IFERROR(VLOOKUP(D133,'Vinculación Univ. Sociedad'!$E:$F,2,FALSE),IFERROR(VLOOKUP(D133,'Docencia y Profesorado Universi'!$E:$F,2,FALSE),IFERROR(VLOOKUP(D133,'Estudiantes y Graduados'!$E:$F,2,FALSE),IFERROR(VLOOKUP(D133,'Gestion Administrativa'!$E:$F,2,FALSE),IFERROR(VLOOKUP(D133,'Gestión Académica'!$E:$F,2,FALSE),IFERROR(VLOOKUP(D133,'Aseguramiento y M. Ambiental'!$E:$F,2,FALSE),IFERROR(VLOOKUP(D133,'Gestión del Conocimiento'!$E:$F,2,FALSE),IFERROR(VLOOKUP(D133,'Gobernabilidad y Procesos...'!$E:$F,2,FALSE),IFERROR(VLOOKUP(D133,'Gestión del Talento Humano'!$E:$F,2,FALSE),IFERROR(VLOOKUP(D133,'Internacionalización de la E.S.'!$E:$F,2,FALSE),IFERROR(VLOOKUP(D133,'Cultura de Innovación Insti...'!$E:$F,2,FALSE),VLOOKUP(D133,'Lo Esencial de la Reforma Univ.'!$E:$F,2,0))))))))))))))</f>
        <v xml:space="preserve">5.1 Elaboración de la propuesta técnica del acondicionamiento fisico de los servicios de laboratorio. 5.2 Elaboración del perfil de proyecto de  </v>
      </c>
      <c r="D134" s="31"/>
      <c r="E134" s="93"/>
      <c r="F134" s="93"/>
      <c r="G134" s="93"/>
      <c r="H134" s="75"/>
      <c r="I134" s="75"/>
      <c r="J134" s="75"/>
    </row>
    <row r="135" spans="3:12" ht="15.75" thickBot="1" x14ac:dyDescent="0.3">
      <c r="C135" s="172"/>
      <c r="D135" s="31"/>
      <c r="E135" s="93"/>
      <c r="F135" s="93"/>
      <c r="G135" s="93"/>
      <c r="H135" s="75"/>
      <c r="I135" s="75"/>
      <c r="J135" s="75"/>
    </row>
    <row r="136" spans="3:12" ht="30.75" thickBot="1" x14ac:dyDescent="0.3">
      <c r="C136" s="130" t="s">
        <v>44</v>
      </c>
      <c r="D136" s="134" t="s">
        <v>53</v>
      </c>
      <c r="E136" s="166" t="s">
        <v>54</v>
      </c>
      <c r="F136" s="134" t="s">
        <v>55</v>
      </c>
      <c r="G136" s="131" t="s">
        <v>27</v>
      </c>
      <c r="H136" s="129" t="s">
        <v>132</v>
      </c>
      <c r="I136" s="132" t="s">
        <v>46</v>
      </c>
      <c r="J136" s="132" t="s">
        <v>133</v>
      </c>
      <c r="K136" s="132" t="s">
        <v>411</v>
      </c>
      <c r="L136" s="132" t="s">
        <v>412</v>
      </c>
    </row>
    <row r="137" spans="3:12" ht="15.75" hidden="1" thickBot="1" x14ac:dyDescent="0.3">
      <c r="C137" s="133" t="s">
        <v>486</v>
      </c>
      <c r="D137" s="194"/>
      <c r="E137" s="147">
        <v>12</v>
      </c>
      <c r="F137" s="311">
        <f>HLOOKUP($C137,$BZ$2:$CM$3,2,0)</f>
        <v>41436.800000000003</v>
      </c>
      <c r="G137" s="109">
        <f>D137*E137*F137</f>
        <v>0</v>
      </c>
      <c r="H137" s="161"/>
      <c r="I137" s="110" t="s">
        <v>500</v>
      </c>
      <c r="J137" s="110" t="str">
        <f>VLOOKUP(I137,[3]Presupuesto!$B$11:$C$565,2,0)</f>
        <v>SUELDOS Y SALARIOS PERMANENTES</v>
      </c>
      <c r="K137" s="217" t="s">
        <v>1374</v>
      </c>
      <c r="L137" s="96" t="s">
        <v>395</v>
      </c>
    </row>
    <row r="138" spans="3:12" hidden="1" x14ac:dyDescent="0.25">
      <c r="C138" s="167" t="s">
        <v>56</v>
      </c>
      <c r="D138" s="158"/>
      <c r="E138" s="149">
        <v>0</v>
      </c>
      <c r="F138" s="98">
        <f>IF(E137=0,"",(G137/E137)/12*E137)</f>
        <v>0</v>
      </c>
      <c r="G138" s="95">
        <f>F138</f>
        <v>0</v>
      </c>
      <c r="H138" s="159" t="s">
        <v>1473</v>
      </c>
      <c r="I138" s="112" t="s">
        <v>520</v>
      </c>
      <c r="J138" s="112" t="str">
        <f>VLOOKUP(I138,[3]Presupuesto!$B$11:$C$565,2,0)</f>
        <v>AGUINALDO Y DECIMO CUARTO MES</v>
      </c>
      <c r="K138" s="96" t="str">
        <f>$K$17</f>
        <v>Estudiantes y Graduados</v>
      </c>
      <c r="L138" s="96" t="s">
        <v>395</v>
      </c>
    </row>
    <row r="139" spans="3:12" ht="15.75" hidden="1" thickBot="1" x14ac:dyDescent="0.3">
      <c r="C139" s="168" t="s">
        <v>57</v>
      </c>
      <c r="D139" s="158"/>
      <c r="E139" s="149">
        <v>0</v>
      </c>
      <c r="F139" s="113">
        <f>IF(E137&lt;6,"",((E137-6)/12)*(G137/E137))</f>
        <v>0</v>
      </c>
      <c r="G139" s="95">
        <f>F139</f>
        <v>0</v>
      </c>
      <c r="H139" s="159"/>
      <c r="I139" s="99" t="s">
        <v>523</v>
      </c>
      <c r="J139" s="99" t="str">
        <f>VLOOKUP(I139,[3]Presupuesto!$B$11:$C$565,2,0)</f>
        <v>DECIMOCUARTO MES</v>
      </c>
      <c r="K139" s="96" t="str">
        <f t="shared" ref="K139:K187" si="1">$K$17</f>
        <v>Estudiantes y Graduados</v>
      </c>
      <c r="L139" s="96" t="s">
        <v>395</v>
      </c>
    </row>
    <row r="140" spans="3:12" ht="15.75" hidden="1" thickBot="1" x14ac:dyDescent="0.3">
      <c r="C140" s="133" t="s">
        <v>487</v>
      </c>
      <c r="D140" s="194"/>
      <c r="E140" s="147">
        <v>12</v>
      </c>
      <c r="F140" s="311">
        <f>HLOOKUP($C140,$BZ$2:$CM$3,2,0)</f>
        <v>37669.82</v>
      </c>
      <c r="G140" s="109">
        <f>D140*E140*F140</f>
        <v>0</v>
      </c>
      <c r="H140" s="161"/>
      <c r="I140" s="110" t="s">
        <v>500</v>
      </c>
      <c r="J140" s="110" t="str">
        <f>VLOOKUP(I140,[3]Presupuesto!$B$11:$C$565,2,0)</f>
        <v>SUELDOS Y SALARIOS PERMANENTES</v>
      </c>
      <c r="K140" s="96" t="str">
        <f t="shared" si="1"/>
        <v>Estudiantes y Graduados</v>
      </c>
      <c r="L140" s="96" t="s">
        <v>395</v>
      </c>
    </row>
    <row r="141" spans="3:12" hidden="1" x14ac:dyDescent="0.25">
      <c r="C141" s="167" t="s">
        <v>56</v>
      </c>
      <c r="D141" s="158"/>
      <c r="E141" s="149">
        <v>0</v>
      </c>
      <c r="F141" s="98">
        <f>IF(E140=0,"",(G140/E140)/12*E140)</f>
        <v>0</v>
      </c>
      <c r="G141" s="95">
        <f>F141</f>
        <v>0</v>
      </c>
      <c r="H141" s="159"/>
      <c r="I141" s="112" t="s">
        <v>520</v>
      </c>
      <c r="J141" s="112" t="str">
        <f>VLOOKUP(I141,[3]Presupuesto!$B$11:$C$565,2,0)</f>
        <v>AGUINALDO Y DECIMO CUARTO MES</v>
      </c>
      <c r="K141" s="96" t="str">
        <f t="shared" si="1"/>
        <v>Estudiantes y Graduados</v>
      </c>
      <c r="L141" s="96" t="s">
        <v>395</v>
      </c>
    </row>
    <row r="142" spans="3:12" ht="15.75" hidden="1" thickBot="1" x14ac:dyDescent="0.3">
      <c r="C142" s="168" t="s">
        <v>57</v>
      </c>
      <c r="D142" s="158"/>
      <c r="E142" s="149">
        <v>0</v>
      </c>
      <c r="F142" s="113">
        <f>IF(E140&lt;6,"",((E140-6)/12)*(G140/E140))</f>
        <v>0</v>
      </c>
      <c r="G142" s="95">
        <f>F142</f>
        <v>0</v>
      </c>
      <c r="H142" s="159"/>
      <c r="I142" s="99" t="s">
        <v>523</v>
      </c>
      <c r="J142" s="99" t="str">
        <f>VLOOKUP(I142,[3]Presupuesto!$B$11:$C$565,2,0)</f>
        <v>DECIMOCUARTO MES</v>
      </c>
      <c r="K142" s="96" t="str">
        <f t="shared" si="1"/>
        <v>Estudiantes y Graduados</v>
      </c>
      <c r="L142" s="96" t="s">
        <v>395</v>
      </c>
    </row>
    <row r="143" spans="3:12" ht="15.75" hidden="1" thickBot="1" x14ac:dyDescent="0.3">
      <c r="C143" s="133" t="s">
        <v>488</v>
      </c>
      <c r="D143" s="194"/>
      <c r="E143" s="147">
        <v>12</v>
      </c>
      <c r="F143" s="311">
        <f>HLOOKUP($C143,$BZ$2:$CM$3,2,0)</f>
        <v>33902.839999999997</v>
      </c>
      <c r="G143" s="109">
        <f>D143*E143*F143</f>
        <v>0</v>
      </c>
      <c r="H143" s="161"/>
      <c r="I143" s="110" t="s">
        <v>500</v>
      </c>
      <c r="J143" s="110" t="str">
        <f>VLOOKUP(I143,[3]Presupuesto!$B$11:$C$565,2,0)</f>
        <v>SUELDOS Y SALARIOS PERMANENTES</v>
      </c>
      <c r="K143" s="96" t="str">
        <f t="shared" si="1"/>
        <v>Estudiantes y Graduados</v>
      </c>
      <c r="L143" s="96" t="s">
        <v>395</v>
      </c>
    </row>
    <row r="144" spans="3:12" hidden="1" x14ac:dyDescent="0.25">
      <c r="C144" s="167" t="s">
        <v>56</v>
      </c>
      <c r="D144" s="158"/>
      <c r="E144" s="149">
        <v>0</v>
      </c>
      <c r="F144" s="98">
        <f>IF(E143=0,"",(G143/E143)/12*E143)</f>
        <v>0</v>
      </c>
      <c r="G144" s="95">
        <f>F144</f>
        <v>0</v>
      </c>
      <c r="H144" s="159"/>
      <c r="I144" s="112" t="s">
        <v>520</v>
      </c>
      <c r="J144" s="112" t="str">
        <f>VLOOKUP(I144,[3]Presupuesto!$B$11:$C$565,2,0)</f>
        <v>AGUINALDO Y DECIMO CUARTO MES</v>
      </c>
      <c r="K144" s="96" t="str">
        <f t="shared" si="1"/>
        <v>Estudiantes y Graduados</v>
      </c>
      <c r="L144" s="96" t="s">
        <v>395</v>
      </c>
    </row>
    <row r="145" spans="3:12" ht="15.75" hidden="1" thickBot="1" x14ac:dyDescent="0.3">
      <c r="C145" s="168" t="s">
        <v>57</v>
      </c>
      <c r="D145" s="158"/>
      <c r="E145" s="149">
        <v>0</v>
      </c>
      <c r="F145" s="113">
        <f>IF(E143&lt;6,"",((E143-6)/12)*(G143/E143))</f>
        <v>0</v>
      </c>
      <c r="G145" s="95">
        <f>F145</f>
        <v>0</v>
      </c>
      <c r="H145" s="159"/>
      <c r="I145" s="99" t="s">
        <v>523</v>
      </c>
      <c r="J145" s="99" t="str">
        <f>VLOOKUP(I145,[3]Presupuesto!$B$11:$C$565,2,0)</f>
        <v>DECIMOCUARTO MES</v>
      </c>
      <c r="K145" s="96" t="str">
        <f t="shared" si="1"/>
        <v>Estudiantes y Graduados</v>
      </c>
      <c r="L145" s="96" t="s">
        <v>395</v>
      </c>
    </row>
    <row r="146" spans="3:12" ht="15.75" hidden="1" thickBot="1" x14ac:dyDescent="0.3">
      <c r="C146" s="133" t="s">
        <v>489</v>
      </c>
      <c r="D146" s="194"/>
      <c r="E146" s="147">
        <v>12</v>
      </c>
      <c r="F146" s="311">
        <f>HLOOKUP($C146,$BZ$2:$CM$3,2,0)</f>
        <v>30135.85</v>
      </c>
      <c r="G146" s="109">
        <f>D146*E146*F146</f>
        <v>0</v>
      </c>
      <c r="H146" s="161"/>
      <c r="I146" s="110" t="s">
        <v>500</v>
      </c>
      <c r="J146" s="110" t="str">
        <f>VLOOKUP(I146,[3]Presupuesto!$B$11:$C$565,2,0)</f>
        <v>SUELDOS Y SALARIOS PERMANENTES</v>
      </c>
      <c r="K146" s="96" t="str">
        <f t="shared" si="1"/>
        <v>Estudiantes y Graduados</v>
      </c>
      <c r="L146" s="96" t="s">
        <v>395</v>
      </c>
    </row>
    <row r="147" spans="3:12" hidden="1" x14ac:dyDescent="0.25">
      <c r="C147" s="167" t="s">
        <v>56</v>
      </c>
      <c r="D147" s="158"/>
      <c r="E147" s="149">
        <v>0</v>
      </c>
      <c r="F147" s="98">
        <f>IF(E146=0,"",(G146/E146)/12*E146)</f>
        <v>0</v>
      </c>
      <c r="G147" s="95">
        <f>F147</f>
        <v>0</v>
      </c>
      <c r="H147" s="159"/>
      <c r="I147" s="112" t="s">
        <v>520</v>
      </c>
      <c r="J147" s="112" t="str">
        <f>VLOOKUP(I147,[3]Presupuesto!$B$11:$C$565,2,0)</f>
        <v>AGUINALDO Y DECIMO CUARTO MES</v>
      </c>
      <c r="K147" s="96" t="str">
        <f t="shared" si="1"/>
        <v>Estudiantes y Graduados</v>
      </c>
      <c r="L147" s="96" t="s">
        <v>395</v>
      </c>
    </row>
    <row r="148" spans="3:12" ht="15.75" hidden="1" thickBot="1" x14ac:dyDescent="0.3">
      <c r="C148" s="168" t="s">
        <v>57</v>
      </c>
      <c r="D148" s="158"/>
      <c r="E148" s="149">
        <v>0</v>
      </c>
      <c r="F148" s="113">
        <f>IF(E146&lt;6,"",((E146-6)/12)*(G146/E146))</f>
        <v>0</v>
      </c>
      <c r="G148" s="95">
        <f>F148</f>
        <v>0</v>
      </c>
      <c r="H148" s="159"/>
      <c r="I148" s="99" t="s">
        <v>523</v>
      </c>
      <c r="J148" s="99" t="str">
        <f>VLOOKUP(I148,[3]Presupuesto!$B$11:$C$565,2,0)</f>
        <v>DECIMOCUARTO MES</v>
      </c>
      <c r="K148" s="96" t="str">
        <f t="shared" si="1"/>
        <v>Estudiantes y Graduados</v>
      </c>
      <c r="L148" s="96" t="s">
        <v>395</v>
      </c>
    </row>
    <row r="149" spans="3:12" ht="15.75" hidden="1" thickBot="1" x14ac:dyDescent="0.3">
      <c r="C149" s="133" t="s">
        <v>490</v>
      </c>
      <c r="D149" s="194"/>
      <c r="E149" s="147">
        <v>12</v>
      </c>
      <c r="F149" s="311">
        <f>HLOOKUP($C149,$BZ$2:$CM$3,2,0)</f>
        <v>28252.36</v>
      </c>
      <c r="G149" s="109">
        <f>D149*E149*F149</f>
        <v>0</v>
      </c>
      <c r="H149" s="161"/>
      <c r="I149" s="110" t="s">
        <v>500</v>
      </c>
      <c r="J149" s="110" t="str">
        <f>VLOOKUP(I149,[3]Presupuesto!$B$11:$C$565,2,0)</f>
        <v>SUELDOS Y SALARIOS PERMANENTES</v>
      </c>
      <c r="K149" s="96" t="str">
        <f t="shared" si="1"/>
        <v>Estudiantes y Graduados</v>
      </c>
      <c r="L149" s="96" t="s">
        <v>395</v>
      </c>
    </row>
    <row r="150" spans="3:12" hidden="1" x14ac:dyDescent="0.25">
      <c r="C150" s="167" t="s">
        <v>56</v>
      </c>
      <c r="D150" s="158"/>
      <c r="E150" s="149">
        <v>0</v>
      </c>
      <c r="F150" s="98">
        <f>IF(E149=0,"",(G149/E149)/12*E149)</f>
        <v>0</v>
      </c>
      <c r="G150" s="95">
        <f>F150</f>
        <v>0</v>
      </c>
      <c r="H150" s="159"/>
      <c r="I150" s="112" t="s">
        <v>520</v>
      </c>
      <c r="J150" s="112" t="str">
        <f>VLOOKUP(I150,[3]Presupuesto!$B$11:$C$565,2,0)</f>
        <v>AGUINALDO Y DECIMO CUARTO MES</v>
      </c>
      <c r="K150" s="96" t="str">
        <f t="shared" si="1"/>
        <v>Estudiantes y Graduados</v>
      </c>
      <c r="L150" s="96" t="s">
        <v>395</v>
      </c>
    </row>
    <row r="151" spans="3:12" ht="15.75" hidden="1" thickBot="1" x14ac:dyDescent="0.3">
      <c r="C151" s="168" t="s">
        <v>57</v>
      </c>
      <c r="D151" s="158"/>
      <c r="E151" s="149">
        <v>0</v>
      </c>
      <c r="F151" s="113">
        <f>IF(E149&lt;6,"",((E149-6)/12)*(G149/E149))</f>
        <v>0</v>
      </c>
      <c r="G151" s="95">
        <f>F151</f>
        <v>0</v>
      </c>
      <c r="H151" s="159"/>
      <c r="I151" s="99" t="s">
        <v>523</v>
      </c>
      <c r="J151" s="99" t="str">
        <f>VLOOKUP(I151,[3]Presupuesto!$B$11:$C$565,2,0)</f>
        <v>DECIMOCUARTO MES</v>
      </c>
      <c r="K151" s="96" t="str">
        <f t="shared" si="1"/>
        <v>Estudiantes y Graduados</v>
      </c>
      <c r="L151" s="96" t="s">
        <v>395</v>
      </c>
    </row>
    <row r="152" spans="3:12" ht="15.75" hidden="1" thickBot="1" x14ac:dyDescent="0.3">
      <c r="C152" s="133" t="s">
        <v>491</v>
      </c>
      <c r="D152" s="194"/>
      <c r="E152" s="147">
        <v>12</v>
      </c>
      <c r="F152" s="311">
        <f>HLOOKUP($C152,$BZ$2:$CM$3,2,0)</f>
        <v>26368.87</v>
      </c>
      <c r="G152" s="109">
        <f>D152*E152*F152</f>
        <v>0</v>
      </c>
      <c r="H152" s="161"/>
      <c r="I152" s="110" t="s">
        <v>500</v>
      </c>
      <c r="J152" s="110" t="str">
        <f>VLOOKUP(I152,[3]Presupuesto!$B$11:$C$565,2,0)</f>
        <v>SUELDOS Y SALARIOS PERMANENTES</v>
      </c>
      <c r="K152" s="96" t="str">
        <f t="shared" si="1"/>
        <v>Estudiantes y Graduados</v>
      </c>
      <c r="L152" s="96" t="s">
        <v>395</v>
      </c>
    </row>
    <row r="153" spans="3:12" hidden="1" x14ac:dyDescent="0.25">
      <c r="C153" s="167" t="s">
        <v>56</v>
      </c>
      <c r="D153" s="158"/>
      <c r="E153" s="149">
        <v>0</v>
      </c>
      <c r="F153" s="98">
        <f>IF(E152=0,"",(G152/E152)/12*E152)</f>
        <v>0</v>
      </c>
      <c r="G153" s="95">
        <f>F153</f>
        <v>0</v>
      </c>
      <c r="H153" s="159"/>
      <c r="I153" s="112" t="s">
        <v>520</v>
      </c>
      <c r="J153" s="112" t="str">
        <f>VLOOKUP(I153,[3]Presupuesto!$B$11:$C$565,2,0)</f>
        <v>AGUINALDO Y DECIMO CUARTO MES</v>
      </c>
      <c r="K153" s="96" t="str">
        <f t="shared" si="1"/>
        <v>Estudiantes y Graduados</v>
      </c>
      <c r="L153" s="96" t="s">
        <v>395</v>
      </c>
    </row>
    <row r="154" spans="3:12" ht="15.75" hidden="1" thickBot="1" x14ac:dyDescent="0.3">
      <c r="C154" s="168" t="s">
        <v>57</v>
      </c>
      <c r="D154" s="158"/>
      <c r="E154" s="149">
        <v>0</v>
      </c>
      <c r="F154" s="113">
        <f>IF(E152&lt;6,"",((E152-6)/12)*(G152/E152))</f>
        <v>0</v>
      </c>
      <c r="G154" s="95">
        <f>F154</f>
        <v>0</v>
      </c>
      <c r="H154" s="159"/>
      <c r="I154" s="99" t="s">
        <v>523</v>
      </c>
      <c r="J154" s="99" t="str">
        <f>VLOOKUP(I154,[3]Presupuesto!$B$11:$C$565,2,0)</f>
        <v>DECIMOCUARTO MES</v>
      </c>
      <c r="K154" s="96" t="str">
        <f t="shared" si="1"/>
        <v>Estudiantes y Graduados</v>
      </c>
      <c r="L154" s="96" t="s">
        <v>395</v>
      </c>
    </row>
    <row r="155" spans="3:12" ht="15.75" hidden="1" thickBot="1" x14ac:dyDescent="0.3">
      <c r="C155" s="133" t="s">
        <v>492</v>
      </c>
      <c r="D155" s="194"/>
      <c r="E155" s="147">
        <v>12</v>
      </c>
      <c r="F155" s="311">
        <f>HLOOKUP($C155,$BZ$2:$CM$3,2,0)</f>
        <v>17893.16</v>
      </c>
      <c r="G155" s="109">
        <f>D155*E155*F155</f>
        <v>0</v>
      </c>
      <c r="H155" s="161"/>
      <c r="I155" s="110" t="s">
        <v>500</v>
      </c>
      <c r="J155" s="110" t="str">
        <f>VLOOKUP(I155,[3]Presupuesto!$B$11:$C$565,2,0)</f>
        <v>SUELDOS Y SALARIOS PERMANENTES</v>
      </c>
      <c r="K155" s="96" t="str">
        <f t="shared" si="1"/>
        <v>Estudiantes y Graduados</v>
      </c>
      <c r="L155" s="96" t="s">
        <v>395</v>
      </c>
    </row>
    <row r="156" spans="3:12" hidden="1" x14ac:dyDescent="0.25">
      <c r="C156" s="167" t="s">
        <v>56</v>
      </c>
      <c r="D156" s="158"/>
      <c r="E156" s="149">
        <v>0</v>
      </c>
      <c r="F156" s="98">
        <f>IF(E155=0,"",(G155/E155)/12*E155)</f>
        <v>0</v>
      </c>
      <c r="G156" s="95">
        <f>F156</f>
        <v>0</v>
      </c>
      <c r="H156" s="159"/>
      <c r="I156" s="112" t="s">
        <v>520</v>
      </c>
      <c r="J156" s="112" t="str">
        <f>VLOOKUP(I156,[3]Presupuesto!$B$11:$C$565,2,0)</f>
        <v>AGUINALDO Y DECIMO CUARTO MES</v>
      </c>
      <c r="K156" s="96" t="str">
        <f t="shared" si="1"/>
        <v>Estudiantes y Graduados</v>
      </c>
      <c r="L156" s="96" t="s">
        <v>395</v>
      </c>
    </row>
    <row r="157" spans="3:12" ht="15.75" hidden="1" thickBot="1" x14ac:dyDescent="0.3">
      <c r="C157" s="168" t="s">
        <v>57</v>
      </c>
      <c r="D157" s="158"/>
      <c r="E157" s="149">
        <v>0</v>
      </c>
      <c r="F157" s="113">
        <f>IF(E155&lt;6,"",((E155-6)/12)*(G155/E155))</f>
        <v>0</v>
      </c>
      <c r="G157" s="95">
        <f>F157</f>
        <v>0</v>
      </c>
      <c r="H157" s="159"/>
      <c r="I157" s="99" t="s">
        <v>523</v>
      </c>
      <c r="J157" s="99" t="str">
        <f>VLOOKUP(I157,[3]Presupuesto!$B$11:$C$565,2,0)</f>
        <v>DECIMOCUARTO MES</v>
      </c>
      <c r="K157" s="96" t="str">
        <f t="shared" si="1"/>
        <v>Estudiantes y Graduados</v>
      </c>
      <c r="L157" s="96" t="s">
        <v>395</v>
      </c>
    </row>
    <row r="158" spans="3:12" ht="15.75" hidden="1" thickBot="1" x14ac:dyDescent="0.3">
      <c r="C158" s="133" t="s">
        <v>493</v>
      </c>
      <c r="D158" s="194"/>
      <c r="E158" s="147">
        <v>12</v>
      </c>
      <c r="F158" s="311">
        <f>HLOOKUP($C158,$BZ$2:$CM$3,2,0)</f>
        <v>16951.419999999998</v>
      </c>
      <c r="G158" s="109">
        <f>D158*E158*F158</f>
        <v>0</v>
      </c>
      <c r="H158" s="161"/>
      <c r="I158" s="110" t="s">
        <v>500</v>
      </c>
      <c r="J158" s="110" t="str">
        <f>VLOOKUP(I158,[3]Presupuesto!$B$11:$C$565,2,0)</f>
        <v>SUELDOS Y SALARIOS PERMANENTES</v>
      </c>
      <c r="K158" s="96" t="str">
        <f t="shared" si="1"/>
        <v>Estudiantes y Graduados</v>
      </c>
      <c r="L158" s="96" t="s">
        <v>395</v>
      </c>
    </row>
    <row r="159" spans="3:12" hidden="1" x14ac:dyDescent="0.25">
      <c r="C159" s="167" t="s">
        <v>56</v>
      </c>
      <c r="D159" s="158"/>
      <c r="E159" s="149">
        <v>0</v>
      </c>
      <c r="F159" s="98">
        <f>IF(E158=0,"",(G158/E158)/12*E158)</f>
        <v>0</v>
      </c>
      <c r="G159" s="95">
        <f>F159</f>
        <v>0</v>
      </c>
      <c r="H159" s="159"/>
      <c r="I159" s="112" t="s">
        <v>520</v>
      </c>
      <c r="J159" s="112" t="str">
        <f>VLOOKUP(I159,[3]Presupuesto!$B$11:$C$565,2,0)</f>
        <v>AGUINALDO Y DECIMO CUARTO MES</v>
      </c>
      <c r="K159" s="96" t="str">
        <f t="shared" si="1"/>
        <v>Estudiantes y Graduados</v>
      </c>
      <c r="L159" s="96" t="s">
        <v>395</v>
      </c>
    </row>
    <row r="160" spans="3:12" ht="15.75" hidden="1" thickBot="1" x14ac:dyDescent="0.3">
      <c r="C160" s="168" t="s">
        <v>57</v>
      </c>
      <c r="D160" s="158"/>
      <c r="E160" s="149">
        <v>0</v>
      </c>
      <c r="F160" s="113">
        <f>IF(E158&lt;6,"",((E158-6)/12)*(G158/E158))</f>
        <v>0</v>
      </c>
      <c r="G160" s="95">
        <f>F160</f>
        <v>0</v>
      </c>
      <c r="H160" s="159"/>
      <c r="I160" s="99" t="s">
        <v>523</v>
      </c>
      <c r="J160" s="99" t="str">
        <f>VLOOKUP(I160,[3]Presupuesto!$B$11:$C$565,2,0)</f>
        <v>DECIMOCUARTO MES</v>
      </c>
      <c r="K160" s="96" t="str">
        <f t="shared" si="1"/>
        <v>Estudiantes y Graduados</v>
      </c>
      <c r="L160" s="96" t="s">
        <v>395</v>
      </c>
    </row>
    <row r="161" spans="3:12" ht="15.75" hidden="1" thickBot="1" x14ac:dyDescent="0.3">
      <c r="C161" s="133" t="s">
        <v>494</v>
      </c>
      <c r="D161" s="194"/>
      <c r="E161" s="147">
        <v>12</v>
      </c>
      <c r="F161" s="311">
        <f>HLOOKUP($C161,$BZ$2:$CM$3,2,0)</f>
        <v>13184.44</v>
      </c>
      <c r="G161" s="109">
        <f>D161*E161*F161</f>
        <v>0</v>
      </c>
      <c r="H161" s="161"/>
      <c r="I161" s="110" t="s">
        <v>500</v>
      </c>
      <c r="J161" s="110" t="str">
        <f>VLOOKUP(I161,[3]Presupuesto!$B$11:$C$565,2,0)</f>
        <v>SUELDOS Y SALARIOS PERMANENTES</v>
      </c>
      <c r="K161" s="96" t="str">
        <f t="shared" si="1"/>
        <v>Estudiantes y Graduados</v>
      </c>
      <c r="L161" s="96" t="s">
        <v>395</v>
      </c>
    </row>
    <row r="162" spans="3:12" hidden="1" x14ac:dyDescent="0.25">
      <c r="C162" s="167" t="s">
        <v>56</v>
      </c>
      <c r="D162" s="158"/>
      <c r="E162" s="149">
        <v>0</v>
      </c>
      <c r="F162" s="98">
        <f>IF(E161=0,"",(G161/E161)/12*E161)</f>
        <v>0</v>
      </c>
      <c r="G162" s="95">
        <f>F162</f>
        <v>0</v>
      </c>
      <c r="H162" s="159"/>
      <c r="I162" s="112" t="s">
        <v>520</v>
      </c>
      <c r="J162" s="112" t="str">
        <f>VLOOKUP(I162,[3]Presupuesto!$B$11:$C$565,2,0)</f>
        <v>AGUINALDO Y DECIMO CUARTO MES</v>
      </c>
      <c r="K162" s="96" t="str">
        <f t="shared" si="1"/>
        <v>Estudiantes y Graduados</v>
      </c>
      <c r="L162" s="96" t="s">
        <v>395</v>
      </c>
    </row>
    <row r="163" spans="3:12" ht="15.75" hidden="1" thickBot="1" x14ac:dyDescent="0.3">
      <c r="C163" s="168" t="s">
        <v>57</v>
      </c>
      <c r="D163" s="158"/>
      <c r="E163" s="149">
        <v>0</v>
      </c>
      <c r="F163" s="113">
        <f>IF(E161&lt;6,"",((E161-6)/12)*(G161/E161))</f>
        <v>0</v>
      </c>
      <c r="G163" s="95">
        <f>F163</f>
        <v>0</v>
      </c>
      <c r="H163" s="159"/>
      <c r="I163" s="99" t="s">
        <v>523</v>
      </c>
      <c r="J163" s="99" t="str">
        <f>VLOOKUP(I163,[3]Presupuesto!$B$11:$C$565,2,0)</f>
        <v>DECIMOCUARTO MES</v>
      </c>
      <c r="K163" s="96" t="str">
        <f t="shared" si="1"/>
        <v>Estudiantes y Graduados</v>
      </c>
      <c r="L163" s="96" t="s">
        <v>395</v>
      </c>
    </row>
    <row r="164" spans="3:12" ht="15.75" hidden="1" thickBot="1" x14ac:dyDescent="0.3">
      <c r="C164" s="133" t="s">
        <v>495</v>
      </c>
      <c r="D164" s="194"/>
      <c r="E164" s="147">
        <v>12</v>
      </c>
      <c r="F164" s="311">
        <f>HLOOKUP($C164,$BZ$2:$CM$3,2,0)</f>
        <v>15032.56</v>
      </c>
      <c r="G164" s="109">
        <f>D164*E164*F164</f>
        <v>0</v>
      </c>
      <c r="H164" s="161"/>
      <c r="I164" s="110" t="s">
        <v>500</v>
      </c>
      <c r="J164" s="110" t="str">
        <f>VLOOKUP(I164,[3]Presupuesto!$B$11:$C$565,2,0)</f>
        <v>SUELDOS Y SALARIOS PERMANENTES</v>
      </c>
      <c r="K164" s="96" t="str">
        <f t="shared" si="1"/>
        <v>Estudiantes y Graduados</v>
      </c>
      <c r="L164" s="96" t="s">
        <v>395</v>
      </c>
    </row>
    <row r="165" spans="3:12" hidden="1" x14ac:dyDescent="0.25">
      <c r="C165" s="167" t="s">
        <v>56</v>
      </c>
      <c r="D165" s="158"/>
      <c r="E165" s="149">
        <v>0</v>
      </c>
      <c r="F165" s="98">
        <f>IF(E164=0,"",(G164/E164)/12*E164)</f>
        <v>0</v>
      </c>
      <c r="G165" s="95">
        <f>F165</f>
        <v>0</v>
      </c>
      <c r="H165" s="159"/>
      <c r="I165" s="112" t="s">
        <v>520</v>
      </c>
      <c r="J165" s="112" t="str">
        <f>VLOOKUP(I165,[3]Presupuesto!$B$11:$C$565,2,0)</f>
        <v>AGUINALDO Y DECIMO CUARTO MES</v>
      </c>
      <c r="K165" s="96" t="str">
        <f t="shared" si="1"/>
        <v>Estudiantes y Graduados</v>
      </c>
      <c r="L165" s="96" t="s">
        <v>395</v>
      </c>
    </row>
    <row r="166" spans="3:12" ht="15.75" hidden="1" thickBot="1" x14ac:dyDescent="0.3">
      <c r="C166" s="168" t="s">
        <v>57</v>
      </c>
      <c r="D166" s="158"/>
      <c r="E166" s="149">
        <v>0</v>
      </c>
      <c r="F166" s="113">
        <f>IF(E164&lt;6,"",((E164-6)/12)*(G164/E164))</f>
        <v>0</v>
      </c>
      <c r="G166" s="95">
        <f>F166</f>
        <v>0</v>
      </c>
      <c r="H166" s="159"/>
      <c r="I166" s="99" t="s">
        <v>523</v>
      </c>
      <c r="J166" s="99" t="str">
        <f>VLOOKUP(I166,[3]Presupuesto!$B$11:$C$565,2,0)</f>
        <v>DECIMOCUARTO MES</v>
      </c>
      <c r="K166" s="96" t="str">
        <f t="shared" si="1"/>
        <v>Estudiantes y Graduados</v>
      </c>
      <c r="L166" s="96" t="s">
        <v>395</v>
      </c>
    </row>
    <row r="167" spans="3:12" ht="15.75" hidden="1" thickBot="1" x14ac:dyDescent="0.3">
      <c r="C167" s="133" t="s">
        <v>496</v>
      </c>
      <c r="D167" s="194"/>
      <c r="E167" s="147">
        <v>12</v>
      </c>
      <c r="F167" s="311">
        <f>HLOOKUP($C167,$BZ$2:$CM$3,2,0)</f>
        <v>13264.02</v>
      </c>
      <c r="G167" s="109">
        <f>D167*E167*F167</f>
        <v>0</v>
      </c>
      <c r="H167" s="161"/>
      <c r="I167" s="110" t="s">
        <v>500</v>
      </c>
      <c r="J167" s="110" t="str">
        <f>VLOOKUP(I167,[3]Presupuesto!$B$11:$C$565,2,0)</f>
        <v>SUELDOS Y SALARIOS PERMANENTES</v>
      </c>
      <c r="K167" s="96" t="str">
        <f t="shared" si="1"/>
        <v>Estudiantes y Graduados</v>
      </c>
      <c r="L167" s="96" t="s">
        <v>395</v>
      </c>
    </row>
    <row r="168" spans="3:12" hidden="1" x14ac:dyDescent="0.25">
      <c r="C168" s="167" t="s">
        <v>56</v>
      </c>
      <c r="D168" s="158"/>
      <c r="E168" s="149">
        <v>0</v>
      </c>
      <c r="F168" s="98">
        <f>IF(E167=0,"",(G167/E167)/12*E167)</f>
        <v>0</v>
      </c>
      <c r="G168" s="95">
        <f>F168</f>
        <v>0</v>
      </c>
      <c r="H168" s="159"/>
      <c r="I168" s="112" t="s">
        <v>520</v>
      </c>
      <c r="J168" s="112" t="str">
        <f>VLOOKUP(I168,[3]Presupuesto!$B$11:$C$565,2,0)</f>
        <v>AGUINALDO Y DECIMO CUARTO MES</v>
      </c>
      <c r="K168" s="96" t="str">
        <f t="shared" si="1"/>
        <v>Estudiantes y Graduados</v>
      </c>
      <c r="L168" s="96" t="s">
        <v>395</v>
      </c>
    </row>
    <row r="169" spans="3:12" ht="15.75" hidden="1" thickBot="1" x14ac:dyDescent="0.3">
      <c r="C169" s="168" t="s">
        <v>57</v>
      </c>
      <c r="D169" s="158"/>
      <c r="E169" s="149">
        <v>0</v>
      </c>
      <c r="F169" s="113">
        <f>IF(E167&lt;6,"",((E167-6)/12)*(G167/E167))</f>
        <v>0</v>
      </c>
      <c r="G169" s="95">
        <f>F169</f>
        <v>0</v>
      </c>
      <c r="H169" s="159"/>
      <c r="I169" s="99" t="s">
        <v>523</v>
      </c>
      <c r="J169" s="99" t="str">
        <f>VLOOKUP(I169,[3]Presupuesto!$B$11:$C$565,2,0)</f>
        <v>DECIMOCUARTO MES</v>
      </c>
      <c r="K169" s="96" t="str">
        <f t="shared" si="1"/>
        <v>Estudiantes y Graduados</v>
      </c>
      <c r="L169" s="96" t="s">
        <v>395</v>
      </c>
    </row>
    <row r="170" spans="3:12" ht="15.75" hidden="1" thickBot="1" x14ac:dyDescent="0.3">
      <c r="C170" s="133" t="s">
        <v>497</v>
      </c>
      <c r="D170" s="194"/>
      <c r="E170" s="147">
        <v>12</v>
      </c>
      <c r="F170" s="311">
        <f>HLOOKUP($C170,$BZ$2:$CM$3,2,0)</f>
        <v>12379.75</v>
      </c>
      <c r="G170" s="109">
        <f>D170*E170*F170</f>
        <v>0</v>
      </c>
      <c r="H170" s="161"/>
      <c r="I170" s="110" t="s">
        <v>500</v>
      </c>
      <c r="J170" s="110" t="str">
        <f>VLOOKUP(I170,[3]Presupuesto!$B$11:$C$565,2,0)</f>
        <v>SUELDOS Y SALARIOS PERMANENTES</v>
      </c>
      <c r="K170" s="96" t="str">
        <f t="shared" si="1"/>
        <v>Estudiantes y Graduados</v>
      </c>
      <c r="L170" s="96" t="s">
        <v>395</v>
      </c>
    </row>
    <row r="171" spans="3:12" hidden="1" x14ac:dyDescent="0.25">
      <c r="C171" s="167" t="s">
        <v>56</v>
      </c>
      <c r="D171" s="158"/>
      <c r="E171" s="149">
        <v>0</v>
      </c>
      <c r="F171" s="98">
        <f>IF(E170=0,"",(G170/E170)/12*E170)</f>
        <v>0</v>
      </c>
      <c r="G171" s="95">
        <f>F171</f>
        <v>0</v>
      </c>
      <c r="H171" s="159"/>
      <c r="I171" s="112" t="s">
        <v>520</v>
      </c>
      <c r="J171" s="112" t="str">
        <f>VLOOKUP(I171,[3]Presupuesto!$B$11:$C$565,2,0)</f>
        <v>AGUINALDO Y DECIMO CUARTO MES</v>
      </c>
      <c r="K171" s="96" t="str">
        <f t="shared" si="1"/>
        <v>Estudiantes y Graduados</v>
      </c>
      <c r="L171" s="96" t="s">
        <v>395</v>
      </c>
    </row>
    <row r="172" spans="3:12" ht="15.75" hidden="1" thickBot="1" x14ac:dyDescent="0.3">
      <c r="C172" s="168" t="s">
        <v>57</v>
      </c>
      <c r="D172" s="158"/>
      <c r="E172" s="149">
        <v>0</v>
      </c>
      <c r="F172" s="113">
        <f>IF(E170&lt;6,"",((E170-6)/12)*(G170/E170))</f>
        <v>0</v>
      </c>
      <c r="G172" s="95">
        <f>F172</f>
        <v>0</v>
      </c>
      <c r="H172" s="159"/>
      <c r="I172" s="99" t="s">
        <v>523</v>
      </c>
      <c r="J172" s="99" t="str">
        <f>VLOOKUP(I172,[3]Presupuesto!$B$11:$C$565,2,0)</f>
        <v>DECIMOCUARTO MES</v>
      </c>
      <c r="K172" s="96" t="str">
        <f t="shared" si="1"/>
        <v>Estudiantes y Graduados</v>
      </c>
      <c r="L172" s="96" t="s">
        <v>395</v>
      </c>
    </row>
    <row r="173" spans="3:12" ht="15.75" hidden="1" thickBot="1" x14ac:dyDescent="0.3">
      <c r="C173" s="133" t="s">
        <v>498</v>
      </c>
      <c r="D173" s="194"/>
      <c r="E173" s="147">
        <v>12</v>
      </c>
      <c r="F173" s="311">
        <f>HLOOKUP($C173,$BZ$2:$CM$3,2,0)</f>
        <v>439.49</v>
      </c>
      <c r="G173" s="109">
        <f>D173*E173*F173</f>
        <v>0</v>
      </c>
      <c r="H173" s="161"/>
      <c r="I173" s="110" t="s">
        <v>500</v>
      </c>
      <c r="J173" s="110" t="str">
        <f>VLOOKUP(I173,[3]Presupuesto!$B$11:$C$565,2,0)</f>
        <v>SUELDOS Y SALARIOS PERMANENTES</v>
      </c>
      <c r="K173" s="96" t="str">
        <f t="shared" si="1"/>
        <v>Estudiantes y Graduados</v>
      </c>
      <c r="L173" s="96" t="s">
        <v>395</v>
      </c>
    </row>
    <row r="174" spans="3:12" hidden="1" x14ac:dyDescent="0.25">
      <c r="C174" s="167" t="s">
        <v>56</v>
      </c>
      <c r="D174" s="158"/>
      <c r="E174" s="149">
        <v>0</v>
      </c>
      <c r="F174" s="98">
        <f>IF(E173=0,"",(G173/E173)/12*E173)</f>
        <v>0</v>
      </c>
      <c r="G174" s="95">
        <f>F174</f>
        <v>0</v>
      </c>
      <c r="H174" s="159"/>
      <c r="I174" s="112" t="s">
        <v>520</v>
      </c>
      <c r="J174" s="112" t="str">
        <f>VLOOKUP(I174,[3]Presupuesto!$B$11:$C$565,2,0)</f>
        <v>AGUINALDO Y DECIMO CUARTO MES</v>
      </c>
      <c r="K174" s="96" t="str">
        <f t="shared" si="1"/>
        <v>Estudiantes y Graduados</v>
      </c>
      <c r="L174" s="96" t="s">
        <v>395</v>
      </c>
    </row>
    <row r="175" spans="3:12" ht="15.75" hidden="1" thickBot="1" x14ac:dyDescent="0.3">
      <c r="C175" s="168" t="s">
        <v>57</v>
      </c>
      <c r="D175" s="158"/>
      <c r="E175" s="149">
        <v>0</v>
      </c>
      <c r="F175" s="113">
        <f>IF(E173&lt;6,"",((E173-6)/12)*(G173/E173))</f>
        <v>0</v>
      </c>
      <c r="G175" s="95">
        <f>F175</f>
        <v>0</v>
      </c>
      <c r="H175" s="159"/>
      <c r="I175" s="99" t="s">
        <v>523</v>
      </c>
      <c r="J175" s="99" t="str">
        <f>VLOOKUP(I175,[3]Presupuesto!$B$11:$C$565,2,0)</f>
        <v>DECIMOCUARTO MES</v>
      </c>
      <c r="K175" s="96" t="str">
        <f t="shared" si="1"/>
        <v>Estudiantes y Graduados</v>
      </c>
      <c r="L175" s="96" t="s">
        <v>395</v>
      </c>
    </row>
    <row r="176" spans="3:12" ht="15.75" hidden="1" thickBot="1" x14ac:dyDescent="0.3">
      <c r="C176" s="133" t="s">
        <v>499</v>
      </c>
      <c r="D176" s="194"/>
      <c r="E176" s="147">
        <v>12</v>
      </c>
      <c r="F176" s="311">
        <f>HLOOKUP($C176,$BZ$2:$CM$3,2,0)</f>
        <v>1904.46</v>
      </c>
      <c r="G176" s="109">
        <f>D176*E176*F176</f>
        <v>0</v>
      </c>
      <c r="H176" s="161"/>
      <c r="I176" s="110" t="s">
        <v>500</v>
      </c>
      <c r="J176" s="110" t="str">
        <f>VLOOKUP(I176,[3]Presupuesto!$B$11:$C$565,2,0)</f>
        <v>SUELDOS Y SALARIOS PERMANENTES</v>
      </c>
      <c r="K176" s="96" t="str">
        <f t="shared" si="1"/>
        <v>Estudiantes y Graduados</v>
      </c>
      <c r="L176" s="96" t="s">
        <v>395</v>
      </c>
    </row>
    <row r="177" spans="3:12" hidden="1" x14ac:dyDescent="0.25">
      <c r="C177" s="167" t="s">
        <v>56</v>
      </c>
      <c r="D177" s="158"/>
      <c r="E177" s="149">
        <v>0</v>
      </c>
      <c r="F177" s="98">
        <f>IF(E176=0,"",(G176/E176)/12*E176)</f>
        <v>0</v>
      </c>
      <c r="G177" s="95">
        <f>F177</f>
        <v>0</v>
      </c>
      <c r="H177" s="159"/>
      <c r="I177" s="112" t="s">
        <v>520</v>
      </c>
      <c r="J177" s="112" t="str">
        <f>VLOOKUP(I177,[3]Presupuesto!$B$11:$C$565,2,0)</f>
        <v>AGUINALDO Y DECIMO CUARTO MES</v>
      </c>
      <c r="K177" s="96" t="str">
        <f t="shared" si="1"/>
        <v>Estudiantes y Graduados</v>
      </c>
      <c r="L177" s="96" t="s">
        <v>395</v>
      </c>
    </row>
    <row r="178" spans="3:12" ht="15.75" hidden="1" thickBot="1" x14ac:dyDescent="0.3">
      <c r="C178" s="168" t="s">
        <v>57</v>
      </c>
      <c r="D178" s="165"/>
      <c r="E178" s="127">
        <v>0</v>
      </c>
      <c r="F178" s="566">
        <f>IF(E176&lt;6,"",((E176-6)/12)*(G176/E176))</f>
        <v>0</v>
      </c>
      <c r="G178" s="116">
        <f>F178</f>
        <v>0</v>
      </c>
      <c r="H178" s="567"/>
      <c r="I178" s="106" t="s">
        <v>523</v>
      </c>
      <c r="J178" s="106" t="str">
        <f>VLOOKUP(I178,[3]Presupuesto!$B$11:$C$565,2,0)</f>
        <v>DECIMOCUARTO MES</v>
      </c>
      <c r="K178" s="579" t="str">
        <f t="shared" si="1"/>
        <v>Estudiantes y Graduados</v>
      </c>
      <c r="L178" s="96" t="s">
        <v>395</v>
      </c>
    </row>
    <row r="179" spans="3:12" x14ac:dyDescent="0.25">
      <c r="C179" s="575" t="s">
        <v>82</v>
      </c>
      <c r="D179" s="473">
        <v>1</v>
      </c>
      <c r="E179" s="473">
        <v>12</v>
      </c>
      <c r="F179" s="560">
        <v>27000</v>
      </c>
      <c r="G179" s="576">
        <f>D179*E179*F179</f>
        <v>324000</v>
      </c>
      <c r="H179" s="577" t="s">
        <v>1473</v>
      </c>
      <c r="I179" s="578" t="s">
        <v>568</v>
      </c>
      <c r="J179" s="578" t="str">
        <f>VLOOKUP(I179,[3]Presupuesto!$B$11:$C$565,2,0)</f>
        <v>CONTRATOS ESPECIALES</v>
      </c>
      <c r="K179" s="481" t="s">
        <v>1374</v>
      </c>
      <c r="L179" s="96" t="s">
        <v>395</v>
      </c>
    </row>
    <row r="180" spans="3:12" x14ac:dyDescent="0.25">
      <c r="C180" s="477" t="s">
        <v>56</v>
      </c>
      <c r="D180" s="160"/>
      <c r="E180" s="479">
        <v>1</v>
      </c>
      <c r="F180" s="479">
        <v>27000</v>
      </c>
      <c r="G180" s="479">
        <f>F180</f>
        <v>27000</v>
      </c>
      <c r="H180" s="160" t="s">
        <v>1473</v>
      </c>
      <c r="I180" s="481" t="s">
        <v>568</v>
      </c>
      <c r="J180" s="481" t="str">
        <f>VLOOKUP(I180,[3]Presupuesto!$B$11:$C$565,2,0)</f>
        <v>CONTRATOS ESPECIALES</v>
      </c>
      <c r="K180" s="481" t="s">
        <v>1374</v>
      </c>
      <c r="L180" s="96" t="s">
        <v>395</v>
      </c>
    </row>
    <row r="181" spans="3:12" x14ac:dyDescent="0.25">
      <c r="C181" s="477" t="s">
        <v>57</v>
      </c>
      <c r="D181" s="160"/>
      <c r="E181" s="479">
        <v>1</v>
      </c>
      <c r="F181" s="479">
        <v>27000</v>
      </c>
      <c r="G181" s="479">
        <f>F181</f>
        <v>27000</v>
      </c>
      <c r="H181" s="160" t="s">
        <v>1473</v>
      </c>
      <c r="I181" s="481" t="s">
        <v>568</v>
      </c>
      <c r="J181" s="481" t="str">
        <f>VLOOKUP(I181,[3]Presupuesto!$B$11:$C$565,2,0)</f>
        <v>CONTRATOS ESPECIALES</v>
      </c>
      <c r="K181" s="481" t="s">
        <v>1374</v>
      </c>
      <c r="L181" s="96" t="s">
        <v>395</v>
      </c>
    </row>
    <row r="182" spans="3:12" ht="15.75" hidden="1" thickBot="1" x14ac:dyDescent="0.3">
      <c r="C182" s="569" t="s">
        <v>58</v>
      </c>
      <c r="D182" s="570"/>
      <c r="E182" s="571">
        <v>12</v>
      </c>
      <c r="F182" s="119">
        <v>30000</v>
      </c>
      <c r="G182" s="572">
        <f>D182*E182*F182</f>
        <v>0</v>
      </c>
      <c r="H182" s="573"/>
      <c r="I182" s="574" t="s">
        <v>709</v>
      </c>
      <c r="J182" s="574" t="str">
        <f>VLOOKUP(I182,[3]Presupuesto!$B$11:$C$565,2,0)</f>
        <v>OTROS SERVICIOS TECNICOS Y PROFESIONALES</v>
      </c>
      <c r="K182" s="96" t="str">
        <f t="shared" si="1"/>
        <v>Estudiantes y Graduados</v>
      </c>
      <c r="L182" s="96" t="s">
        <v>395</v>
      </c>
    </row>
    <row r="183" spans="3:12" hidden="1" x14ac:dyDescent="0.25">
      <c r="C183" s="167" t="s">
        <v>56</v>
      </c>
      <c r="D183" s="158"/>
      <c r="E183" s="149">
        <v>0</v>
      </c>
      <c r="F183" s="98">
        <v>0</v>
      </c>
      <c r="G183" s="95">
        <f>F183</f>
        <v>0</v>
      </c>
      <c r="H183" s="159"/>
      <c r="I183" s="99" t="s">
        <v>709</v>
      </c>
      <c r="J183" s="99" t="str">
        <f>VLOOKUP(I183,[3]Presupuesto!$B$11:$C$565,2,0)</f>
        <v>OTROS SERVICIOS TECNICOS Y PROFESIONALES</v>
      </c>
      <c r="K183" s="96" t="str">
        <f t="shared" si="1"/>
        <v>Estudiantes y Graduados</v>
      </c>
      <c r="L183" s="96" t="s">
        <v>395</v>
      </c>
    </row>
    <row r="184" spans="3:12" ht="15.75" hidden="1" thickBot="1" x14ac:dyDescent="0.3">
      <c r="C184" s="168" t="s">
        <v>57</v>
      </c>
      <c r="D184" s="158"/>
      <c r="E184" s="149">
        <v>0</v>
      </c>
      <c r="F184" s="98">
        <v>0</v>
      </c>
      <c r="G184" s="95">
        <f>F184</f>
        <v>0</v>
      </c>
      <c r="H184" s="159"/>
      <c r="I184" s="99" t="s">
        <v>709</v>
      </c>
      <c r="J184" s="99" t="str">
        <f>VLOOKUP(I184,[3]Presupuesto!$B$11:$C$565,2,0)</f>
        <v>OTROS SERVICIOS TECNICOS Y PROFESIONALES</v>
      </c>
      <c r="K184" s="96" t="str">
        <f t="shared" si="1"/>
        <v>Estudiantes y Graduados</v>
      </c>
      <c r="L184" s="96" t="s">
        <v>395</v>
      </c>
    </row>
    <row r="185" spans="3:12" ht="15.75" hidden="1" thickBot="1" x14ac:dyDescent="0.3">
      <c r="C185" s="135" t="s">
        <v>59</v>
      </c>
      <c r="D185" s="194"/>
      <c r="E185" s="147">
        <v>12</v>
      </c>
      <c r="F185" s="114">
        <v>30000</v>
      </c>
      <c r="G185" s="109">
        <f>D185*E185*F185</f>
        <v>0</v>
      </c>
      <c r="H185" s="161"/>
      <c r="I185" s="110" t="s">
        <v>500</v>
      </c>
      <c r="J185" s="110" t="str">
        <f>VLOOKUP(I185,[3]Presupuesto!$B$11:$C$565,2,0)</f>
        <v>SUELDOS Y SALARIOS PERMANENTES</v>
      </c>
      <c r="K185" s="96" t="str">
        <f t="shared" si="1"/>
        <v>Estudiantes y Graduados</v>
      </c>
      <c r="L185" s="96" t="s">
        <v>395</v>
      </c>
    </row>
    <row r="186" spans="3:12" hidden="1" x14ac:dyDescent="0.25">
      <c r="C186" s="167" t="s">
        <v>56</v>
      </c>
      <c r="D186" s="165"/>
      <c r="E186" s="127">
        <v>0</v>
      </c>
      <c r="F186" s="115">
        <f>IF(E185=0,"",(G185/E185)/12*E185)</f>
        <v>0</v>
      </c>
      <c r="G186" s="116">
        <f>F186</f>
        <v>0</v>
      </c>
      <c r="H186" s="159"/>
      <c r="I186" s="99" t="s">
        <v>520</v>
      </c>
      <c r="J186" s="99" t="str">
        <f>VLOOKUP(I186,[3]Presupuesto!$B$11:$C$565,2,0)</f>
        <v>AGUINALDO Y DECIMO CUARTO MES</v>
      </c>
      <c r="K186" s="96" t="str">
        <f t="shared" si="1"/>
        <v>Estudiantes y Graduados</v>
      </c>
      <c r="L186" s="96" t="s">
        <v>395</v>
      </c>
    </row>
    <row r="187" spans="3:12" ht="15.75" hidden="1" thickBot="1" x14ac:dyDescent="0.3">
      <c r="C187" s="169" t="s">
        <v>57</v>
      </c>
      <c r="D187" s="157"/>
      <c r="E187" s="128">
        <v>0</v>
      </c>
      <c r="F187" s="101">
        <f>IF(E185&lt;6,"",((E185-6)/12)*(G185/E185))</f>
        <v>0</v>
      </c>
      <c r="G187" s="101">
        <f>F187</f>
        <v>0</v>
      </c>
      <c r="H187" s="157"/>
      <c r="I187" s="102" t="s">
        <v>523</v>
      </c>
      <c r="J187" s="120" t="str">
        <f>VLOOKUP(I187,[3]Presupuesto!$B$11:$C$565,2,0)</f>
        <v>DECIMOCUARTO MES</v>
      </c>
      <c r="K187" s="102" t="str">
        <f t="shared" si="1"/>
        <v>Estudiantes y Graduados</v>
      </c>
      <c r="L187" s="96" t="s">
        <v>395</v>
      </c>
    </row>
    <row r="189" spans="3:12" ht="15.75" thickBot="1" x14ac:dyDescent="0.3">
      <c r="C189" s="172"/>
      <c r="D189" s="78"/>
      <c r="E189" s="172"/>
      <c r="F189" s="172"/>
      <c r="G189" s="172"/>
      <c r="H189" s="78"/>
      <c r="I189" s="172"/>
      <c r="J189" s="172"/>
    </row>
    <row r="190" spans="3:12" ht="15.75" thickBot="1" x14ac:dyDescent="0.3">
      <c r="C190" s="69" t="s">
        <v>43</v>
      </c>
      <c r="D190" s="30">
        <f>SUM(G197:G247)</f>
        <v>207200</v>
      </c>
      <c r="E190" s="93"/>
      <c r="F190" s="93"/>
      <c r="G190" s="93"/>
      <c r="H190" s="75"/>
      <c r="I190" s="75"/>
      <c r="J190" s="75"/>
    </row>
    <row r="191" spans="3:12" x14ac:dyDescent="0.25">
      <c r="D191" s="31"/>
      <c r="E191" s="93"/>
      <c r="F191" s="93"/>
      <c r="G191" s="93"/>
      <c r="H191" s="75"/>
      <c r="I191" s="75"/>
      <c r="J191" s="75"/>
    </row>
    <row r="192" spans="3:12" x14ac:dyDescent="0.25">
      <c r="D192" s="31"/>
      <c r="E192" s="93"/>
      <c r="F192" s="93"/>
      <c r="G192" s="93"/>
      <c r="H192" s="75"/>
      <c r="I192" s="75"/>
      <c r="J192" s="75"/>
    </row>
    <row r="193" spans="3:12" ht="15.75" x14ac:dyDescent="0.25">
      <c r="C193" s="200" t="s">
        <v>393</v>
      </c>
      <c r="D193" s="201" t="s">
        <v>1538</v>
      </c>
      <c r="E193" s="93"/>
      <c r="F193" s="93"/>
      <c r="G193" s="93"/>
      <c r="H193" s="75"/>
      <c r="I193" s="75"/>
      <c r="J193" s="75"/>
    </row>
    <row r="194" spans="3:12" ht="18.75" x14ac:dyDescent="0.25">
      <c r="C194" s="210" t="str">
        <f>IFERROR(VLOOKUP(D193,'Desarrollo e Innov. Curricular'!$E:$F,2,FALSE),IFERROR(VLOOKUP(D193,'Investigación Científica'!$E:$F,2,FALSE),IFERROR(VLOOKUP(D193,'Vinculación Univ. Sociedad'!$E:$F,2,FALSE),IFERROR(VLOOKUP(D193,'Docencia y Profesorado Universi'!$E:$F,2,FALSE),IFERROR(VLOOKUP(D193,'Estudiantes y Graduados'!$E:$F,2,FALSE),IFERROR(VLOOKUP(D193,'Gestion Administrativa'!$E:$F,2,FALSE),IFERROR(VLOOKUP(D193,'Gestión Académica'!$E:$F,2,FALSE),IFERROR(VLOOKUP(D193,'Aseguramiento y M. Ambiental'!$E:$F,2,FALSE),IFERROR(VLOOKUP(D193,'Gestión del Conocimiento'!$E:$F,2,FALSE),IFERROR(VLOOKUP(D193,'Gobernabilidad y Procesos...'!$E:$F,2,FALSE),IFERROR(VLOOKUP(D193,'Gestión del Talento Humano'!$E:$F,2,FALSE),IFERROR(VLOOKUP(D193,'Internacionalización de la E.S.'!$E:$F,2,FALSE),IFERROR(VLOOKUP(D193,'Cultura de Innovación Insti...'!$E:$F,2,FALSE),VLOOKUP(D193,'Lo Esencial de la Reforma Univ.'!$E:$F,2,0))))))))))))))</f>
        <v>6.1  Elaboración de la propuesta de proyecto de mejoramiento de los servicios de odontologia)</v>
      </c>
      <c r="D194" s="31"/>
      <c r="E194" s="93"/>
      <c r="F194" s="93"/>
      <c r="G194" s="93"/>
      <c r="H194" s="75"/>
      <c r="I194" s="75"/>
      <c r="J194" s="75"/>
    </row>
    <row r="195" spans="3:12" ht="15.75" thickBot="1" x14ac:dyDescent="0.3">
      <c r="C195" s="172"/>
      <c r="D195" s="31"/>
      <c r="E195" s="93"/>
      <c r="F195" s="93"/>
      <c r="G195" s="93"/>
      <c r="H195" s="75"/>
      <c r="I195" s="75"/>
      <c r="J195" s="75"/>
    </row>
    <row r="196" spans="3:12" ht="30.75" thickBot="1" x14ac:dyDescent="0.3">
      <c r="C196" s="130" t="s">
        <v>44</v>
      </c>
      <c r="D196" s="134" t="s">
        <v>53</v>
      </c>
      <c r="E196" s="166" t="s">
        <v>54</v>
      </c>
      <c r="F196" s="134" t="s">
        <v>55</v>
      </c>
      <c r="G196" s="131" t="s">
        <v>27</v>
      </c>
      <c r="H196" s="129" t="s">
        <v>132</v>
      </c>
      <c r="I196" s="132" t="s">
        <v>46</v>
      </c>
      <c r="J196" s="132" t="s">
        <v>133</v>
      </c>
      <c r="K196" s="132" t="s">
        <v>411</v>
      </c>
      <c r="L196" s="132" t="s">
        <v>412</v>
      </c>
    </row>
    <row r="197" spans="3:12" ht="15.75" hidden="1" thickBot="1" x14ac:dyDescent="0.3">
      <c r="C197" s="133" t="s">
        <v>486</v>
      </c>
      <c r="D197" s="194"/>
      <c r="E197" s="147">
        <v>12</v>
      </c>
      <c r="F197" s="311">
        <f>HLOOKUP($C197,$BZ$2:$CM$3,2,0)</f>
        <v>41436.800000000003</v>
      </c>
      <c r="G197" s="109">
        <f>D197*E197*F197</f>
        <v>0</v>
      </c>
      <c r="H197" s="161"/>
      <c r="I197" s="110" t="s">
        <v>500</v>
      </c>
      <c r="J197" s="110" t="str">
        <f>VLOOKUP(I197,[3]Presupuesto!$B$11:$C$565,2,0)</f>
        <v>SUELDOS Y SALARIOS PERMANENTES</v>
      </c>
      <c r="K197" s="217" t="s">
        <v>1374</v>
      </c>
      <c r="L197" s="96" t="s">
        <v>395</v>
      </c>
    </row>
    <row r="198" spans="3:12" hidden="1" x14ac:dyDescent="0.25">
      <c r="C198" s="167" t="s">
        <v>56</v>
      </c>
      <c r="D198" s="158"/>
      <c r="E198" s="149">
        <v>0</v>
      </c>
      <c r="F198" s="98">
        <f>IF(E197=0,"",(G197/E197)/12*E197)</f>
        <v>0</v>
      </c>
      <c r="G198" s="95">
        <f>F198</f>
        <v>0</v>
      </c>
      <c r="H198" s="159" t="s">
        <v>1473</v>
      </c>
      <c r="I198" s="112" t="s">
        <v>520</v>
      </c>
      <c r="J198" s="112" t="str">
        <f>VLOOKUP(I198,[3]Presupuesto!$B$11:$C$565,2,0)</f>
        <v>AGUINALDO Y DECIMO CUARTO MES</v>
      </c>
      <c r="K198" s="96" t="str">
        <f>$K$17</f>
        <v>Estudiantes y Graduados</v>
      </c>
      <c r="L198" s="96" t="s">
        <v>395</v>
      </c>
    </row>
    <row r="199" spans="3:12" ht="15.75" hidden="1" thickBot="1" x14ac:dyDescent="0.3">
      <c r="C199" s="168" t="s">
        <v>57</v>
      </c>
      <c r="D199" s="158"/>
      <c r="E199" s="149">
        <v>0</v>
      </c>
      <c r="F199" s="113">
        <f>IF(E197&lt;6,"",((E197-6)/12)*(G197/E197))</f>
        <v>0</v>
      </c>
      <c r="G199" s="95">
        <f>F199</f>
        <v>0</v>
      </c>
      <c r="H199" s="159"/>
      <c r="I199" s="99" t="s">
        <v>523</v>
      </c>
      <c r="J199" s="99" t="str">
        <f>VLOOKUP(I199,[3]Presupuesto!$B$11:$C$565,2,0)</f>
        <v>DECIMOCUARTO MES</v>
      </c>
      <c r="K199" s="96" t="str">
        <f t="shared" ref="K199:K247" si="2">$K$17</f>
        <v>Estudiantes y Graduados</v>
      </c>
      <c r="L199" s="96" t="s">
        <v>395</v>
      </c>
    </row>
    <row r="200" spans="3:12" ht="15.75" hidden="1" thickBot="1" x14ac:dyDescent="0.3">
      <c r="C200" s="133" t="s">
        <v>487</v>
      </c>
      <c r="D200" s="194"/>
      <c r="E200" s="147">
        <v>12</v>
      </c>
      <c r="F200" s="311">
        <f>HLOOKUP($C200,$BZ$2:$CM$3,2,0)</f>
        <v>37669.82</v>
      </c>
      <c r="G200" s="109">
        <f>D200*E200*F200</f>
        <v>0</v>
      </c>
      <c r="H200" s="161"/>
      <c r="I200" s="110" t="s">
        <v>500</v>
      </c>
      <c r="J200" s="110" t="str">
        <f>VLOOKUP(I200,[3]Presupuesto!$B$11:$C$565,2,0)</f>
        <v>SUELDOS Y SALARIOS PERMANENTES</v>
      </c>
      <c r="K200" s="96" t="str">
        <f t="shared" si="2"/>
        <v>Estudiantes y Graduados</v>
      </c>
      <c r="L200" s="96" t="s">
        <v>395</v>
      </c>
    </row>
    <row r="201" spans="3:12" hidden="1" x14ac:dyDescent="0.25">
      <c r="C201" s="167" t="s">
        <v>56</v>
      </c>
      <c r="D201" s="158"/>
      <c r="E201" s="149">
        <v>0</v>
      </c>
      <c r="F201" s="98">
        <f>IF(E200=0,"",(G200/E200)/12*E200)</f>
        <v>0</v>
      </c>
      <c r="G201" s="95">
        <f>F201</f>
        <v>0</v>
      </c>
      <c r="H201" s="159"/>
      <c r="I201" s="112" t="s">
        <v>520</v>
      </c>
      <c r="J201" s="112" t="str">
        <f>VLOOKUP(I201,[3]Presupuesto!$B$11:$C$565,2,0)</f>
        <v>AGUINALDO Y DECIMO CUARTO MES</v>
      </c>
      <c r="K201" s="96" t="str">
        <f t="shared" si="2"/>
        <v>Estudiantes y Graduados</v>
      </c>
      <c r="L201" s="96" t="s">
        <v>395</v>
      </c>
    </row>
    <row r="202" spans="3:12" ht="15.75" hidden="1" thickBot="1" x14ac:dyDescent="0.3">
      <c r="C202" s="168" t="s">
        <v>57</v>
      </c>
      <c r="D202" s="158"/>
      <c r="E202" s="149">
        <v>0</v>
      </c>
      <c r="F202" s="113">
        <f>IF(E200&lt;6,"",((E200-6)/12)*(G200/E200))</f>
        <v>0</v>
      </c>
      <c r="G202" s="95">
        <f>F202</f>
        <v>0</v>
      </c>
      <c r="H202" s="159"/>
      <c r="I202" s="99" t="s">
        <v>523</v>
      </c>
      <c r="J202" s="99" t="str">
        <f>VLOOKUP(I202,[3]Presupuesto!$B$11:$C$565,2,0)</f>
        <v>DECIMOCUARTO MES</v>
      </c>
      <c r="K202" s="96" t="str">
        <f t="shared" si="2"/>
        <v>Estudiantes y Graduados</v>
      </c>
      <c r="L202" s="96" t="s">
        <v>395</v>
      </c>
    </row>
    <row r="203" spans="3:12" ht="15.75" hidden="1" thickBot="1" x14ac:dyDescent="0.3">
      <c r="C203" s="133" t="s">
        <v>488</v>
      </c>
      <c r="D203" s="194"/>
      <c r="E203" s="147">
        <v>12</v>
      </c>
      <c r="F203" s="311">
        <f>HLOOKUP($C203,$BZ$2:$CM$3,2,0)</f>
        <v>33902.839999999997</v>
      </c>
      <c r="G203" s="109">
        <f>D203*E203*F203</f>
        <v>0</v>
      </c>
      <c r="H203" s="161"/>
      <c r="I203" s="110" t="s">
        <v>500</v>
      </c>
      <c r="J203" s="110" t="str">
        <f>VLOOKUP(I203,[3]Presupuesto!$B$11:$C$565,2,0)</f>
        <v>SUELDOS Y SALARIOS PERMANENTES</v>
      </c>
      <c r="K203" s="96" t="str">
        <f t="shared" si="2"/>
        <v>Estudiantes y Graduados</v>
      </c>
      <c r="L203" s="96" t="s">
        <v>395</v>
      </c>
    </row>
    <row r="204" spans="3:12" hidden="1" x14ac:dyDescent="0.25">
      <c r="C204" s="167" t="s">
        <v>56</v>
      </c>
      <c r="D204" s="158"/>
      <c r="E204" s="149">
        <v>0</v>
      </c>
      <c r="F204" s="98">
        <f>IF(E203=0,"",(G203/E203)/12*E203)</f>
        <v>0</v>
      </c>
      <c r="G204" s="95">
        <f>F204</f>
        <v>0</v>
      </c>
      <c r="H204" s="159"/>
      <c r="I204" s="112" t="s">
        <v>520</v>
      </c>
      <c r="J204" s="112" t="str">
        <f>VLOOKUP(I204,[3]Presupuesto!$B$11:$C$565,2,0)</f>
        <v>AGUINALDO Y DECIMO CUARTO MES</v>
      </c>
      <c r="K204" s="96" t="str">
        <f t="shared" si="2"/>
        <v>Estudiantes y Graduados</v>
      </c>
      <c r="L204" s="96" t="s">
        <v>395</v>
      </c>
    </row>
    <row r="205" spans="3:12" ht="15.75" hidden="1" thickBot="1" x14ac:dyDescent="0.3">
      <c r="C205" s="168" t="s">
        <v>57</v>
      </c>
      <c r="D205" s="158"/>
      <c r="E205" s="149">
        <v>0</v>
      </c>
      <c r="F205" s="113">
        <f>IF(E203&lt;6,"",((E203-6)/12)*(G203/E203))</f>
        <v>0</v>
      </c>
      <c r="G205" s="95">
        <f>F205</f>
        <v>0</v>
      </c>
      <c r="H205" s="159"/>
      <c r="I205" s="99" t="s">
        <v>523</v>
      </c>
      <c r="J205" s="99" t="str">
        <f>VLOOKUP(I205,[3]Presupuesto!$B$11:$C$565,2,0)</f>
        <v>DECIMOCUARTO MES</v>
      </c>
      <c r="K205" s="96" t="str">
        <f t="shared" si="2"/>
        <v>Estudiantes y Graduados</v>
      </c>
      <c r="L205" s="96" t="s">
        <v>395</v>
      </c>
    </row>
    <row r="206" spans="3:12" ht="15.75" hidden="1" thickBot="1" x14ac:dyDescent="0.3">
      <c r="C206" s="133" t="s">
        <v>489</v>
      </c>
      <c r="D206" s="194"/>
      <c r="E206" s="147">
        <v>12</v>
      </c>
      <c r="F206" s="311">
        <f>HLOOKUP($C206,$BZ$2:$CM$3,2,0)</f>
        <v>30135.85</v>
      </c>
      <c r="G206" s="109">
        <f>D206*E206*F206</f>
        <v>0</v>
      </c>
      <c r="H206" s="161"/>
      <c r="I206" s="110" t="s">
        <v>500</v>
      </c>
      <c r="J206" s="110" t="str">
        <f>VLOOKUP(I206,[3]Presupuesto!$B$11:$C$565,2,0)</f>
        <v>SUELDOS Y SALARIOS PERMANENTES</v>
      </c>
      <c r="K206" s="96" t="str">
        <f t="shared" si="2"/>
        <v>Estudiantes y Graduados</v>
      </c>
      <c r="L206" s="96" t="s">
        <v>395</v>
      </c>
    </row>
    <row r="207" spans="3:12" hidden="1" x14ac:dyDescent="0.25">
      <c r="C207" s="167" t="s">
        <v>56</v>
      </c>
      <c r="D207" s="158"/>
      <c r="E207" s="149">
        <v>0</v>
      </c>
      <c r="F207" s="98">
        <f>IF(E206=0,"",(G206/E206)/12*E206)</f>
        <v>0</v>
      </c>
      <c r="G207" s="95">
        <f>F207</f>
        <v>0</v>
      </c>
      <c r="H207" s="159"/>
      <c r="I207" s="112" t="s">
        <v>520</v>
      </c>
      <c r="J207" s="112" t="str">
        <f>VLOOKUP(I207,[3]Presupuesto!$B$11:$C$565,2,0)</f>
        <v>AGUINALDO Y DECIMO CUARTO MES</v>
      </c>
      <c r="K207" s="96" t="str">
        <f t="shared" si="2"/>
        <v>Estudiantes y Graduados</v>
      </c>
      <c r="L207" s="96" t="s">
        <v>395</v>
      </c>
    </row>
    <row r="208" spans="3:12" ht="15.75" hidden="1" thickBot="1" x14ac:dyDescent="0.3">
      <c r="C208" s="168" t="s">
        <v>57</v>
      </c>
      <c r="D208" s="158"/>
      <c r="E208" s="149">
        <v>0</v>
      </c>
      <c r="F208" s="113">
        <f>IF(E206&lt;6,"",((E206-6)/12)*(G206/E206))</f>
        <v>0</v>
      </c>
      <c r="G208" s="95">
        <f>F208</f>
        <v>0</v>
      </c>
      <c r="H208" s="159"/>
      <c r="I208" s="99" t="s">
        <v>523</v>
      </c>
      <c r="J208" s="99" t="str">
        <f>VLOOKUP(I208,[3]Presupuesto!$B$11:$C$565,2,0)</f>
        <v>DECIMOCUARTO MES</v>
      </c>
      <c r="K208" s="96" t="str">
        <f t="shared" si="2"/>
        <v>Estudiantes y Graduados</v>
      </c>
      <c r="L208" s="96" t="s">
        <v>395</v>
      </c>
    </row>
    <row r="209" spans="3:12" ht="15.75" hidden="1" thickBot="1" x14ac:dyDescent="0.3">
      <c r="C209" s="133" t="s">
        <v>490</v>
      </c>
      <c r="D209" s="194"/>
      <c r="E209" s="147">
        <v>12</v>
      </c>
      <c r="F209" s="311">
        <f>HLOOKUP($C209,$BZ$2:$CM$3,2,0)</f>
        <v>28252.36</v>
      </c>
      <c r="G209" s="109">
        <f>D209*E209*F209</f>
        <v>0</v>
      </c>
      <c r="H209" s="161"/>
      <c r="I209" s="110" t="s">
        <v>500</v>
      </c>
      <c r="J209" s="110" t="str">
        <f>VLOOKUP(I209,[3]Presupuesto!$B$11:$C$565,2,0)</f>
        <v>SUELDOS Y SALARIOS PERMANENTES</v>
      </c>
      <c r="K209" s="96" t="str">
        <f t="shared" si="2"/>
        <v>Estudiantes y Graduados</v>
      </c>
      <c r="L209" s="96" t="s">
        <v>395</v>
      </c>
    </row>
    <row r="210" spans="3:12" hidden="1" x14ac:dyDescent="0.25">
      <c r="C210" s="167" t="s">
        <v>56</v>
      </c>
      <c r="D210" s="158"/>
      <c r="E210" s="149">
        <v>0</v>
      </c>
      <c r="F210" s="98">
        <f>IF(E209=0,"",(G209/E209)/12*E209)</f>
        <v>0</v>
      </c>
      <c r="G210" s="95">
        <f>F210</f>
        <v>0</v>
      </c>
      <c r="H210" s="159"/>
      <c r="I210" s="112" t="s">
        <v>520</v>
      </c>
      <c r="J210" s="112" t="str">
        <f>VLOOKUP(I210,[3]Presupuesto!$B$11:$C$565,2,0)</f>
        <v>AGUINALDO Y DECIMO CUARTO MES</v>
      </c>
      <c r="K210" s="96" t="str">
        <f t="shared" si="2"/>
        <v>Estudiantes y Graduados</v>
      </c>
      <c r="L210" s="96" t="s">
        <v>395</v>
      </c>
    </row>
    <row r="211" spans="3:12" ht="15.75" hidden="1" thickBot="1" x14ac:dyDescent="0.3">
      <c r="C211" s="168" t="s">
        <v>57</v>
      </c>
      <c r="D211" s="158"/>
      <c r="E211" s="149">
        <v>0</v>
      </c>
      <c r="F211" s="113">
        <f>IF(E209&lt;6,"",((E209-6)/12)*(G209/E209))</f>
        <v>0</v>
      </c>
      <c r="G211" s="95">
        <f>F211</f>
        <v>0</v>
      </c>
      <c r="H211" s="159"/>
      <c r="I211" s="99" t="s">
        <v>523</v>
      </c>
      <c r="J211" s="99" t="str">
        <f>VLOOKUP(I211,[3]Presupuesto!$B$11:$C$565,2,0)</f>
        <v>DECIMOCUARTO MES</v>
      </c>
      <c r="K211" s="96" t="str">
        <f t="shared" si="2"/>
        <v>Estudiantes y Graduados</v>
      </c>
      <c r="L211" s="96" t="s">
        <v>395</v>
      </c>
    </row>
    <row r="212" spans="3:12" ht="15.75" hidden="1" thickBot="1" x14ac:dyDescent="0.3">
      <c r="C212" s="133" t="s">
        <v>491</v>
      </c>
      <c r="D212" s="194"/>
      <c r="E212" s="147">
        <v>12</v>
      </c>
      <c r="F212" s="311">
        <f>HLOOKUP($C212,$BZ$2:$CM$3,2,0)</f>
        <v>26368.87</v>
      </c>
      <c r="G212" s="109">
        <f>D212*E212*F212</f>
        <v>0</v>
      </c>
      <c r="H212" s="161"/>
      <c r="I212" s="110" t="s">
        <v>500</v>
      </c>
      <c r="J212" s="110" t="str">
        <f>VLOOKUP(I212,[3]Presupuesto!$B$11:$C$565,2,0)</f>
        <v>SUELDOS Y SALARIOS PERMANENTES</v>
      </c>
      <c r="K212" s="96" t="str">
        <f t="shared" si="2"/>
        <v>Estudiantes y Graduados</v>
      </c>
      <c r="L212" s="96" t="s">
        <v>395</v>
      </c>
    </row>
    <row r="213" spans="3:12" hidden="1" x14ac:dyDescent="0.25">
      <c r="C213" s="167" t="s">
        <v>56</v>
      </c>
      <c r="D213" s="158"/>
      <c r="E213" s="149">
        <v>0</v>
      </c>
      <c r="F213" s="98">
        <f>IF(E212=0,"",(G212/E212)/12*E212)</f>
        <v>0</v>
      </c>
      <c r="G213" s="95">
        <f>F213</f>
        <v>0</v>
      </c>
      <c r="H213" s="159"/>
      <c r="I213" s="112" t="s">
        <v>520</v>
      </c>
      <c r="J213" s="112" t="str">
        <f>VLOOKUP(I213,[3]Presupuesto!$B$11:$C$565,2,0)</f>
        <v>AGUINALDO Y DECIMO CUARTO MES</v>
      </c>
      <c r="K213" s="96" t="str">
        <f t="shared" si="2"/>
        <v>Estudiantes y Graduados</v>
      </c>
      <c r="L213" s="96" t="s">
        <v>395</v>
      </c>
    </row>
    <row r="214" spans="3:12" ht="15.75" hidden="1" thickBot="1" x14ac:dyDescent="0.3">
      <c r="C214" s="168" t="s">
        <v>57</v>
      </c>
      <c r="D214" s="158"/>
      <c r="E214" s="149">
        <v>0</v>
      </c>
      <c r="F214" s="113">
        <f>IF(E212&lt;6,"",((E212-6)/12)*(G212/E212))</f>
        <v>0</v>
      </c>
      <c r="G214" s="95">
        <f>F214</f>
        <v>0</v>
      </c>
      <c r="H214" s="159"/>
      <c r="I214" s="99" t="s">
        <v>523</v>
      </c>
      <c r="J214" s="99" t="str">
        <f>VLOOKUP(I214,[3]Presupuesto!$B$11:$C$565,2,0)</f>
        <v>DECIMOCUARTO MES</v>
      </c>
      <c r="K214" s="96" t="str">
        <f t="shared" si="2"/>
        <v>Estudiantes y Graduados</v>
      </c>
      <c r="L214" s="96" t="s">
        <v>395</v>
      </c>
    </row>
    <row r="215" spans="3:12" ht="15.75" hidden="1" thickBot="1" x14ac:dyDescent="0.3">
      <c r="C215" s="133" t="s">
        <v>492</v>
      </c>
      <c r="D215" s="194"/>
      <c r="E215" s="147">
        <v>12</v>
      </c>
      <c r="F215" s="311">
        <f>HLOOKUP($C215,$BZ$2:$CM$3,2,0)</f>
        <v>17893.16</v>
      </c>
      <c r="G215" s="109">
        <f>D215*E215*F215</f>
        <v>0</v>
      </c>
      <c r="H215" s="161"/>
      <c r="I215" s="110" t="s">
        <v>500</v>
      </c>
      <c r="J215" s="110" t="str">
        <f>VLOOKUP(I215,[3]Presupuesto!$B$11:$C$565,2,0)</f>
        <v>SUELDOS Y SALARIOS PERMANENTES</v>
      </c>
      <c r="K215" s="96" t="str">
        <f t="shared" si="2"/>
        <v>Estudiantes y Graduados</v>
      </c>
      <c r="L215" s="96" t="s">
        <v>395</v>
      </c>
    </row>
    <row r="216" spans="3:12" hidden="1" x14ac:dyDescent="0.25">
      <c r="C216" s="167" t="s">
        <v>56</v>
      </c>
      <c r="D216" s="158"/>
      <c r="E216" s="149">
        <v>0</v>
      </c>
      <c r="F216" s="98">
        <f>IF(E215=0,"",(G215/E215)/12*E215)</f>
        <v>0</v>
      </c>
      <c r="G216" s="95">
        <f>F216</f>
        <v>0</v>
      </c>
      <c r="H216" s="159"/>
      <c r="I216" s="112" t="s">
        <v>520</v>
      </c>
      <c r="J216" s="112" t="str">
        <f>VLOOKUP(I216,[3]Presupuesto!$B$11:$C$565,2,0)</f>
        <v>AGUINALDO Y DECIMO CUARTO MES</v>
      </c>
      <c r="K216" s="96" t="str">
        <f t="shared" si="2"/>
        <v>Estudiantes y Graduados</v>
      </c>
      <c r="L216" s="96" t="s">
        <v>395</v>
      </c>
    </row>
    <row r="217" spans="3:12" ht="15.75" hidden="1" thickBot="1" x14ac:dyDescent="0.3">
      <c r="C217" s="168" t="s">
        <v>57</v>
      </c>
      <c r="D217" s="158"/>
      <c r="E217" s="149">
        <v>0</v>
      </c>
      <c r="F217" s="113">
        <f>IF(E215&lt;6,"",((E215-6)/12)*(G215/E215))</f>
        <v>0</v>
      </c>
      <c r="G217" s="95">
        <f>F217</f>
        <v>0</v>
      </c>
      <c r="H217" s="159"/>
      <c r="I217" s="99" t="s">
        <v>523</v>
      </c>
      <c r="J217" s="99" t="str">
        <f>VLOOKUP(I217,[3]Presupuesto!$B$11:$C$565,2,0)</f>
        <v>DECIMOCUARTO MES</v>
      </c>
      <c r="K217" s="96" t="str">
        <f t="shared" si="2"/>
        <v>Estudiantes y Graduados</v>
      </c>
      <c r="L217" s="96" t="s">
        <v>395</v>
      </c>
    </row>
    <row r="218" spans="3:12" ht="15.75" hidden="1" thickBot="1" x14ac:dyDescent="0.3">
      <c r="C218" s="133" t="s">
        <v>493</v>
      </c>
      <c r="D218" s="194"/>
      <c r="E218" s="147">
        <v>12</v>
      </c>
      <c r="F218" s="311">
        <f>HLOOKUP($C218,$BZ$2:$CM$3,2,0)</f>
        <v>16951.419999999998</v>
      </c>
      <c r="G218" s="109">
        <f>D218*E218*F218</f>
        <v>0</v>
      </c>
      <c r="H218" s="161"/>
      <c r="I218" s="110" t="s">
        <v>500</v>
      </c>
      <c r="J218" s="110" t="str">
        <f>VLOOKUP(I218,[3]Presupuesto!$B$11:$C$565,2,0)</f>
        <v>SUELDOS Y SALARIOS PERMANENTES</v>
      </c>
      <c r="K218" s="96" t="str">
        <f t="shared" si="2"/>
        <v>Estudiantes y Graduados</v>
      </c>
      <c r="L218" s="96" t="s">
        <v>395</v>
      </c>
    </row>
    <row r="219" spans="3:12" hidden="1" x14ac:dyDescent="0.25">
      <c r="C219" s="167" t="s">
        <v>56</v>
      </c>
      <c r="D219" s="158"/>
      <c r="E219" s="149">
        <v>0</v>
      </c>
      <c r="F219" s="98">
        <f>IF(E218=0,"",(G218/E218)/12*E218)</f>
        <v>0</v>
      </c>
      <c r="G219" s="95">
        <f>F219</f>
        <v>0</v>
      </c>
      <c r="H219" s="159"/>
      <c r="I219" s="112" t="s">
        <v>520</v>
      </c>
      <c r="J219" s="112" t="str">
        <f>VLOOKUP(I219,[3]Presupuesto!$B$11:$C$565,2,0)</f>
        <v>AGUINALDO Y DECIMO CUARTO MES</v>
      </c>
      <c r="K219" s="96" t="str">
        <f t="shared" si="2"/>
        <v>Estudiantes y Graduados</v>
      </c>
      <c r="L219" s="96" t="s">
        <v>395</v>
      </c>
    </row>
    <row r="220" spans="3:12" ht="15.75" hidden="1" thickBot="1" x14ac:dyDescent="0.3">
      <c r="C220" s="168" t="s">
        <v>57</v>
      </c>
      <c r="D220" s="158"/>
      <c r="E220" s="149">
        <v>0</v>
      </c>
      <c r="F220" s="113">
        <f>IF(E218&lt;6,"",((E218-6)/12)*(G218/E218))</f>
        <v>0</v>
      </c>
      <c r="G220" s="95">
        <f>F220</f>
        <v>0</v>
      </c>
      <c r="H220" s="159"/>
      <c r="I220" s="99" t="s">
        <v>523</v>
      </c>
      <c r="J220" s="99" t="str">
        <f>VLOOKUP(I220,[3]Presupuesto!$B$11:$C$565,2,0)</f>
        <v>DECIMOCUARTO MES</v>
      </c>
      <c r="K220" s="96" t="str">
        <f t="shared" si="2"/>
        <v>Estudiantes y Graduados</v>
      </c>
      <c r="L220" s="96" t="s">
        <v>395</v>
      </c>
    </row>
    <row r="221" spans="3:12" ht="15.75" hidden="1" thickBot="1" x14ac:dyDescent="0.3">
      <c r="C221" s="133" t="s">
        <v>494</v>
      </c>
      <c r="D221" s="194"/>
      <c r="E221" s="147">
        <v>12</v>
      </c>
      <c r="F221" s="311">
        <f>HLOOKUP($C221,$BZ$2:$CM$3,2,0)</f>
        <v>13184.44</v>
      </c>
      <c r="G221" s="109">
        <f>D221*E221*F221</f>
        <v>0</v>
      </c>
      <c r="H221" s="161"/>
      <c r="I221" s="110" t="s">
        <v>500</v>
      </c>
      <c r="J221" s="110" t="str">
        <f>VLOOKUP(I221,[3]Presupuesto!$B$11:$C$565,2,0)</f>
        <v>SUELDOS Y SALARIOS PERMANENTES</v>
      </c>
      <c r="K221" s="96" t="str">
        <f t="shared" si="2"/>
        <v>Estudiantes y Graduados</v>
      </c>
      <c r="L221" s="96" t="s">
        <v>395</v>
      </c>
    </row>
    <row r="222" spans="3:12" hidden="1" x14ac:dyDescent="0.25">
      <c r="C222" s="167" t="s">
        <v>56</v>
      </c>
      <c r="D222" s="158"/>
      <c r="E222" s="149">
        <v>0</v>
      </c>
      <c r="F222" s="98">
        <f>IF(E221=0,"",(G221/E221)/12*E221)</f>
        <v>0</v>
      </c>
      <c r="G222" s="95">
        <f>F222</f>
        <v>0</v>
      </c>
      <c r="H222" s="159"/>
      <c r="I222" s="112" t="s">
        <v>520</v>
      </c>
      <c r="J222" s="112" t="str">
        <f>VLOOKUP(I222,[3]Presupuesto!$B$11:$C$565,2,0)</f>
        <v>AGUINALDO Y DECIMO CUARTO MES</v>
      </c>
      <c r="K222" s="96" t="str">
        <f t="shared" si="2"/>
        <v>Estudiantes y Graduados</v>
      </c>
      <c r="L222" s="96" t="s">
        <v>395</v>
      </c>
    </row>
    <row r="223" spans="3:12" ht="15.75" hidden="1" thickBot="1" x14ac:dyDescent="0.3">
      <c r="C223" s="168" t="s">
        <v>57</v>
      </c>
      <c r="D223" s="158"/>
      <c r="E223" s="149">
        <v>0</v>
      </c>
      <c r="F223" s="113">
        <f>IF(E221&lt;6,"",((E221-6)/12)*(G221/E221))</f>
        <v>0</v>
      </c>
      <c r="G223" s="95">
        <f>F223</f>
        <v>0</v>
      </c>
      <c r="H223" s="159"/>
      <c r="I223" s="99" t="s">
        <v>523</v>
      </c>
      <c r="J223" s="99" t="str">
        <f>VLOOKUP(I223,[3]Presupuesto!$B$11:$C$565,2,0)</f>
        <v>DECIMOCUARTO MES</v>
      </c>
      <c r="K223" s="96" t="str">
        <f t="shared" si="2"/>
        <v>Estudiantes y Graduados</v>
      </c>
      <c r="L223" s="96" t="s">
        <v>395</v>
      </c>
    </row>
    <row r="224" spans="3:12" ht="15.75" hidden="1" thickBot="1" x14ac:dyDescent="0.3">
      <c r="C224" s="133" t="s">
        <v>495</v>
      </c>
      <c r="D224" s="194"/>
      <c r="E224" s="147">
        <v>12</v>
      </c>
      <c r="F224" s="311">
        <f>HLOOKUP($C224,$BZ$2:$CM$3,2,0)</f>
        <v>15032.56</v>
      </c>
      <c r="G224" s="109">
        <f>D224*E224*F224</f>
        <v>0</v>
      </c>
      <c r="H224" s="161"/>
      <c r="I224" s="110" t="s">
        <v>500</v>
      </c>
      <c r="J224" s="110" t="str">
        <f>VLOOKUP(I224,[3]Presupuesto!$B$11:$C$565,2,0)</f>
        <v>SUELDOS Y SALARIOS PERMANENTES</v>
      </c>
      <c r="K224" s="96" t="str">
        <f t="shared" si="2"/>
        <v>Estudiantes y Graduados</v>
      </c>
      <c r="L224" s="96" t="s">
        <v>395</v>
      </c>
    </row>
    <row r="225" spans="3:12" hidden="1" x14ac:dyDescent="0.25">
      <c r="C225" s="167" t="s">
        <v>56</v>
      </c>
      <c r="D225" s="158"/>
      <c r="E225" s="149">
        <v>0</v>
      </c>
      <c r="F225" s="98">
        <f>IF(E224=0,"",(G224/E224)/12*E224)</f>
        <v>0</v>
      </c>
      <c r="G225" s="95">
        <f>F225</f>
        <v>0</v>
      </c>
      <c r="H225" s="159"/>
      <c r="I225" s="112" t="s">
        <v>520</v>
      </c>
      <c r="J225" s="112" t="str">
        <f>VLOOKUP(I225,[3]Presupuesto!$B$11:$C$565,2,0)</f>
        <v>AGUINALDO Y DECIMO CUARTO MES</v>
      </c>
      <c r="K225" s="96" t="str">
        <f t="shared" si="2"/>
        <v>Estudiantes y Graduados</v>
      </c>
      <c r="L225" s="96" t="s">
        <v>395</v>
      </c>
    </row>
    <row r="226" spans="3:12" ht="15.75" hidden="1" thickBot="1" x14ac:dyDescent="0.3">
      <c r="C226" s="168" t="s">
        <v>57</v>
      </c>
      <c r="D226" s="158"/>
      <c r="E226" s="149">
        <v>0</v>
      </c>
      <c r="F226" s="113">
        <f>IF(E224&lt;6,"",((E224-6)/12)*(G224/E224))</f>
        <v>0</v>
      </c>
      <c r="G226" s="95">
        <f>F226</f>
        <v>0</v>
      </c>
      <c r="H226" s="159"/>
      <c r="I226" s="99" t="s">
        <v>523</v>
      </c>
      <c r="J226" s="99" t="str">
        <f>VLOOKUP(I226,[3]Presupuesto!$B$11:$C$565,2,0)</f>
        <v>DECIMOCUARTO MES</v>
      </c>
      <c r="K226" s="96" t="str">
        <f t="shared" si="2"/>
        <v>Estudiantes y Graduados</v>
      </c>
      <c r="L226" s="96" t="s">
        <v>395</v>
      </c>
    </row>
    <row r="227" spans="3:12" ht="15.75" hidden="1" thickBot="1" x14ac:dyDescent="0.3">
      <c r="C227" s="133" t="s">
        <v>496</v>
      </c>
      <c r="D227" s="194"/>
      <c r="E227" s="147">
        <v>12</v>
      </c>
      <c r="F227" s="311">
        <f>HLOOKUP($C227,$BZ$2:$CM$3,2,0)</f>
        <v>13264.02</v>
      </c>
      <c r="G227" s="109">
        <f>D227*E227*F227</f>
        <v>0</v>
      </c>
      <c r="H227" s="161"/>
      <c r="I227" s="110" t="s">
        <v>500</v>
      </c>
      <c r="J227" s="110" t="str">
        <f>VLOOKUP(I227,[3]Presupuesto!$B$11:$C$565,2,0)</f>
        <v>SUELDOS Y SALARIOS PERMANENTES</v>
      </c>
      <c r="K227" s="96" t="str">
        <f t="shared" si="2"/>
        <v>Estudiantes y Graduados</v>
      </c>
      <c r="L227" s="96" t="s">
        <v>395</v>
      </c>
    </row>
    <row r="228" spans="3:12" hidden="1" x14ac:dyDescent="0.25">
      <c r="C228" s="167" t="s">
        <v>56</v>
      </c>
      <c r="D228" s="158"/>
      <c r="E228" s="149">
        <v>0</v>
      </c>
      <c r="F228" s="98">
        <f>IF(E227=0,"",(G227/E227)/12*E227)</f>
        <v>0</v>
      </c>
      <c r="G228" s="95">
        <f>F228</f>
        <v>0</v>
      </c>
      <c r="H228" s="159"/>
      <c r="I228" s="112" t="s">
        <v>520</v>
      </c>
      <c r="J228" s="112" t="str">
        <f>VLOOKUP(I228,[3]Presupuesto!$B$11:$C$565,2,0)</f>
        <v>AGUINALDO Y DECIMO CUARTO MES</v>
      </c>
      <c r="K228" s="96" t="str">
        <f t="shared" si="2"/>
        <v>Estudiantes y Graduados</v>
      </c>
      <c r="L228" s="96" t="s">
        <v>395</v>
      </c>
    </row>
    <row r="229" spans="3:12" ht="15.75" hidden="1" thickBot="1" x14ac:dyDescent="0.3">
      <c r="C229" s="168" t="s">
        <v>57</v>
      </c>
      <c r="D229" s="158"/>
      <c r="E229" s="149">
        <v>0</v>
      </c>
      <c r="F229" s="113">
        <f>IF(E227&lt;6,"",((E227-6)/12)*(G227/E227))</f>
        <v>0</v>
      </c>
      <c r="G229" s="95">
        <f>F229</f>
        <v>0</v>
      </c>
      <c r="H229" s="159"/>
      <c r="I229" s="99" t="s">
        <v>523</v>
      </c>
      <c r="J229" s="99" t="str">
        <f>VLOOKUP(I229,[3]Presupuesto!$B$11:$C$565,2,0)</f>
        <v>DECIMOCUARTO MES</v>
      </c>
      <c r="K229" s="96" t="str">
        <f t="shared" si="2"/>
        <v>Estudiantes y Graduados</v>
      </c>
      <c r="L229" s="96" t="s">
        <v>395</v>
      </c>
    </row>
    <row r="230" spans="3:12" ht="15.75" hidden="1" thickBot="1" x14ac:dyDescent="0.3">
      <c r="C230" s="133" t="s">
        <v>497</v>
      </c>
      <c r="D230" s="194"/>
      <c r="E230" s="147">
        <v>12</v>
      </c>
      <c r="F230" s="311">
        <f>HLOOKUP($C230,$BZ$2:$CM$3,2,0)</f>
        <v>12379.75</v>
      </c>
      <c r="G230" s="109">
        <f>D230*E230*F230</f>
        <v>0</v>
      </c>
      <c r="H230" s="161"/>
      <c r="I230" s="110" t="s">
        <v>500</v>
      </c>
      <c r="J230" s="110" t="str">
        <f>VLOOKUP(I230,[3]Presupuesto!$B$11:$C$565,2,0)</f>
        <v>SUELDOS Y SALARIOS PERMANENTES</v>
      </c>
      <c r="K230" s="96" t="str">
        <f t="shared" si="2"/>
        <v>Estudiantes y Graduados</v>
      </c>
      <c r="L230" s="96" t="s">
        <v>395</v>
      </c>
    </row>
    <row r="231" spans="3:12" hidden="1" x14ac:dyDescent="0.25">
      <c r="C231" s="167" t="s">
        <v>56</v>
      </c>
      <c r="D231" s="158"/>
      <c r="E231" s="149">
        <v>0</v>
      </c>
      <c r="F231" s="98">
        <f>IF(E230=0,"",(G230/E230)/12*E230)</f>
        <v>0</v>
      </c>
      <c r="G231" s="95">
        <f>F231</f>
        <v>0</v>
      </c>
      <c r="H231" s="159"/>
      <c r="I231" s="112" t="s">
        <v>520</v>
      </c>
      <c r="J231" s="112" t="str">
        <f>VLOOKUP(I231,[3]Presupuesto!$B$11:$C$565,2,0)</f>
        <v>AGUINALDO Y DECIMO CUARTO MES</v>
      </c>
      <c r="K231" s="96" t="str">
        <f t="shared" si="2"/>
        <v>Estudiantes y Graduados</v>
      </c>
      <c r="L231" s="96" t="s">
        <v>395</v>
      </c>
    </row>
    <row r="232" spans="3:12" ht="15.75" hidden="1" thickBot="1" x14ac:dyDescent="0.3">
      <c r="C232" s="168" t="s">
        <v>57</v>
      </c>
      <c r="D232" s="158"/>
      <c r="E232" s="149">
        <v>0</v>
      </c>
      <c r="F232" s="113">
        <f>IF(E230&lt;6,"",((E230-6)/12)*(G230/E230))</f>
        <v>0</v>
      </c>
      <c r="G232" s="95">
        <f>F232</f>
        <v>0</v>
      </c>
      <c r="H232" s="159"/>
      <c r="I232" s="99" t="s">
        <v>523</v>
      </c>
      <c r="J232" s="99" t="str">
        <f>VLOOKUP(I232,[3]Presupuesto!$B$11:$C$565,2,0)</f>
        <v>DECIMOCUARTO MES</v>
      </c>
      <c r="K232" s="96" t="str">
        <f t="shared" si="2"/>
        <v>Estudiantes y Graduados</v>
      </c>
      <c r="L232" s="96" t="s">
        <v>395</v>
      </c>
    </row>
    <row r="233" spans="3:12" ht="15.75" hidden="1" thickBot="1" x14ac:dyDescent="0.3">
      <c r="C233" s="133" t="s">
        <v>498</v>
      </c>
      <c r="D233" s="194"/>
      <c r="E233" s="147">
        <v>12</v>
      </c>
      <c r="F233" s="311">
        <f>HLOOKUP($C233,$BZ$2:$CM$3,2,0)</f>
        <v>439.49</v>
      </c>
      <c r="G233" s="109">
        <f>D233*E233*F233</f>
        <v>0</v>
      </c>
      <c r="H233" s="161"/>
      <c r="I233" s="110" t="s">
        <v>500</v>
      </c>
      <c r="J233" s="110" t="str">
        <f>VLOOKUP(I233,[3]Presupuesto!$B$11:$C$565,2,0)</f>
        <v>SUELDOS Y SALARIOS PERMANENTES</v>
      </c>
      <c r="K233" s="96" t="str">
        <f t="shared" si="2"/>
        <v>Estudiantes y Graduados</v>
      </c>
      <c r="L233" s="96" t="s">
        <v>395</v>
      </c>
    </row>
    <row r="234" spans="3:12" hidden="1" x14ac:dyDescent="0.25">
      <c r="C234" s="167" t="s">
        <v>56</v>
      </c>
      <c r="D234" s="158"/>
      <c r="E234" s="149">
        <v>0</v>
      </c>
      <c r="F234" s="98">
        <f>IF(E233=0,"",(G233/E233)/12*E233)</f>
        <v>0</v>
      </c>
      <c r="G234" s="95">
        <f>F234</f>
        <v>0</v>
      </c>
      <c r="H234" s="159"/>
      <c r="I234" s="112" t="s">
        <v>520</v>
      </c>
      <c r="J234" s="112" t="str">
        <f>VLOOKUP(I234,[3]Presupuesto!$B$11:$C$565,2,0)</f>
        <v>AGUINALDO Y DECIMO CUARTO MES</v>
      </c>
      <c r="K234" s="96" t="str">
        <f t="shared" si="2"/>
        <v>Estudiantes y Graduados</v>
      </c>
      <c r="L234" s="96" t="s">
        <v>395</v>
      </c>
    </row>
    <row r="235" spans="3:12" ht="15.75" hidden="1" thickBot="1" x14ac:dyDescent="0.3">
      <c r="C235" s="168" t="s">
        <v>57</v>
      </c>
      <c r="D235" s="158"/>
      <c r="E235" s="149">
        <v>0</v>
      </c>
      <c r="F235" s="113">
        <f>IF(E233&lt;6,"",((E233-6)/12)*(G233/E233))</f>
        <v>0</v>
      </c>
      <c r="G235" s="95">
        <f>F235</f>
        <v>0</v>
      </c>
      <c r="H235" s="159"/>
      <c r="I235" s="99" t="s">
        <v>523</v>
      </c>
      <c r="J235" s="99" t="str">
        <f>VLOOKUP(I235,[3]Presupuesto!$B$11:$C$565,2,0)</f>
        <v>DECIMOCUARTO MES</v>
      </c>
      <c r="K235" s="96" t="str">
        <f t="shared" si="2"/>
        <v>Estudiantes y Graduados</v>
      </c>
      <c r="L235" s="96" t="s">
        <v>395</v>
      </c>
    </row>
    <row r="236" spans="3:12" ht="15.75" hidden="1" thickBot="1" x14ac:dyDescent="0.3">
      <c r="C236" s="133" t="s">
        <v>499</v>
      </c>
      <c r="D236" s="194"/>
      <c r="E236" s="147">
        <v>12</v>
      </c>
      <c r="F236" s="311">
        <f>HLOOKUP($C236,$BZ$2:$CM$3,2,0)</f>
        <v>1904.46</v>
      </c>
      <c r="G236" s="109">
        <f>D236*E236*F236</f>
        <v>0</v>
      </c>
      <c r="H236" s="161"/>
      <c r="I236" s="110" t="s">
        <v>500</v>
      </c>
      <c r="J236" s="110" t="str">
        <f>VLOOKUP(I236,[3]Presupuesto!$B$11:$C$565,2,0)</f>
        <v>SUELDOS Y SALARIOS PERMANENTES</v>
      </c>
      <c r="K236" s="96" t="str">
        <f t="shared" si="2"/>
        <v>Estudiantes y Graduados</v>
      </c>
      <c r="L236" s="96" t="s">
        <v>395</v>
      </c>
    </row>
    <row r="237" spans="3:12" hidden="1" x14ac:dyDescent="0.25">
      <c r="C237" s="167" t="s">
        <v>56</v>
      </c>
      <c r="D237" s="158"/>
      <c r="E237" s="149">
        <v>0</v>
      </c>
      <c r="F237" s="98">
        <f>IF(E236=0,"",(G236/E236)/12*E236)</f>
        <v>0</v>
      </c>
      <c r="G237" s="95">
        <f>F237</f>
        <v>0</v>
      </c>
      <c r="H237" s="159"/>
      <c r="I237" s="112" t="s">
        <v>520</v>
      </c>
      <c r="J237" s="112" t="str">
        <f>VLOOKUP(I237,[3]Presupuesto!$B$11:$C$565,2,0)</f>
        <v>AGUINALDO Y DECIMO CUARTO MES</v>
      </c>
      <c r="K237" s="96" t="str">
        <f t="shared" si="2"/>
        <v>Estudiantes y Graduados</v>
      </c>
      <c r="L237" s="96" t="s">
        <v>395</v>
      </c>
    </row>
    <row r="238" spans="3:12" ht="15.75" hidden="1" thickBot="1" x14ac:dyDescent="0.3">
      <c r="C238" s="168" t="s">
        <v>57</v>
      </c>
      <c r="D238" s="165"/>
      <c r="E238" s="127">
        <v>0</v>
      </c>
      <c r="F238" s="566">
        <f>IF(E236&lt;6,"",((E236-6)/12)*(G236/E236))</f>
        <v>0</v>
      </c>
      <c r="G238" s="116">
        <f>F238</f>
        <v>0</v>
      </c>
      <c r="H238" s="567"/>
      <c r="I238" s="106" t="s">
        <v>523</v>
      </c>
      <c r="J238" s="106" t="str">
        <f>VLOOKUP(I238,[3]Presupuesto!$B$11:$C$565,2,0)</f>
        <v>DECIMOCUARTO MES</v>
      </c>
      <c r="K238" s="579" t="str">
        <f t="shared" si="2"/>
        <v>Estudiantes y Graduados</v>
      </c>
      <c r="L238" s="96" t="s">
        <v>395</v>
      </c>
    </row>
    <row r="239" spans="3:12" x14ac:dyDescent="0.25">
      <c r="C239" s="575" t="s">
        <v>82</v>
      </c>
      <c r="D239" s="473">
        <v>2</v>
      </c>
      <c r="E239" s="473">
        <v>12</v>
      </c>
      <c r="F239" s="560">
        <v>7400</v>
      </c>
      <c r="G239" s="576">
        <f>D239*E239*F239</f>
        <v>177600</v>
      </c>
      <c r="H239" s="577" t="s">
        <v>1473</v>
      </c>
      <c r="I239" s="578" t="s">
        <v>568</v>
      </c>
      <c r="J239" s="578" t="str">
        <f>VLOOKUP(I239,[3]Presupuesto!$B$11:$C$565,2,0)</f>
        <v>CONTRATOS ESPECIALES</v>
      </c>
      <c r="K239" s="481" t="s">
        <v>1374</v>
      </c>
      <c r="L239" s="96" t="s">
        <v>395</v>
      </c>
    </row>
    <row r="240" spans="3:12" x14ac:dyDescent="0.25">
      <c r="C240" s="477" t="s">
        <v>56</v>
      </c>
      <c r="D240" s="160">
        <v>2</v>
      </c>
      <c r="E240" s="479">
        <v>1</v>
      </c>
      <c r="F240" s="479">
        <v>7400</v>
      </c>
      <c r="G240" s="479">
        <f>F240*E240*D240</f>
        <v>14800</v>
      </c>
      <c r="H240" s="160" t="s">
        <v>1473</v>
      </c>
      <c r="I240" s="481" t="s">
        <v>568</v>
      </c>
      <c r="J240" s="481" t="str">
        <f>VLOOKUP(I240,[3]Presupuesto!$B$11:$C$565,2,0)</f>
        <v>CONTRATOS ESPECIALES</v>
      </c>
      <c r="K240" s="481" t="s">
        <v>1374</v>
      </c>
      <c r="L240" s="96" t="s">
        <v>395</v>
      </c>
    </row>
    <row r="241" spans="3:12" x14ac:dyDescent="0.25">
      <c r="C241" s="477" t="s">
        <v>57</v>
      </c>
      <c r="D241" s="160">
        <v>2</v>
      </c>
      <c r="E241" s="479">
        <v>1</v>
      </c>
      <c r="F241" s="479">
        <v>7400</v>
      </c>
      <c r="G241" s="479">
        <f>F241*E241*D241</f>
        <v>14800</v>
      </c>
      <c r="H241" s="160" t="s">
        <v>1473</v>
      </c>
      <c r="I241" s="481" t="s">
        <v>568</v>
      </c>
      <c r="J241" s="481" t="str">
        <f>VLOOKUP(I241,[3]Presupuesto!$B$11:$C$565,2,0)</f>
        <v>CONTRATOS ESPECIALES</v>
      </c>
      <c r="K241" s="481" t="s">
        <v>1374</v>
      </c>
      <c r="L241" s="96" t="s">
        <v>395</v>
      </c>
    </row>
    <row r="242" spans="3:12" ht="15.75" hidden="1" thickBot="1" x14ac:dyDescent="0.3">
      <c r="C242" s="569" t="s">
        <v>58</v>
      </c>
      <c r="D242" s="570"/>
      <c r="E242" s="571">
        <v>12</v>
      </c>
      <c r="F242" s="119">
        <v>30000</v>
      </c>
      <c r="G242" s="572">
        <f>D242*E242*F242</f>
        <v>0</v>
      </c>
      <c r="H242" s="573"/>
      <c r="I242" s="574" t="s">
        <v>709</v>
      </c>
      <c r="J242" s="574" t="str">
        <f>VLOOKUP(I242,[3]Presupuesto!$B$11:$C$565,2,0)</f>
        <v>OTROS SERVICIOS TECNICOS Y PROFESIONALES</v>
      </c>
      <c r="K242" s="96" t="str">
        <f t="shared" si="2"/>
        <v>Estudiantes y Graduados</v>
      </c>
      <c r="L242" s="96" t="s">
        <v>395</v>
      </c>
    </row>
    <row r="243" spans="3:12" hidden="1" x14ac:dyDescent="0.25">
      <c r="C243" s="167" t="s">
        <v>56</v>
      </c>
      <c r="D243" s="158"/>
      <c r="E243" s="149">
        <v>0</v>
      </c>
      <c r="F243" s="98">
        <v>0</v>
      </c>
      <c r="G243" s="95">
        <f>F243</f>
        <v>0</v>
      </c>
      <c r="H243" s="159"/>
      <c r="I243" s="99" t="s">
        <v>709</v>
      </c>
      <c r="J243" s="99" t="str">
        <f>VLOOKUP(I243,[3]Presupuesto!$B$11:$C$565,2,0)</f>
        <v>OTROS SERVICIOS TECNICOS Y PROFESIONALES</v>
      </c>
      <c r="K243" s="96" t="str">
        <f t="shared" si="2"/>
        <v>Estudiantes y Graduados</v>
      </c>
      <c r="L243" s="96" t="s">
        <v>395</v>
      </c>
    </row>
    <row r="244" spans="3:12" ht="15.75" hidden="1" thickBot="1" x14ac:dyDescent="0.3">
      <c r="C244" s="168" t="s">
        <v>57</v>
      </c>
      <c r="D244" s="158"/>
      <c r="E244" s="149">
        <v>0</v>
      </c>
      <c r="F244" s="98">
        <v>0</v>
      </c>
      <c r="G244" s="95">
        <f>F244</f>
        <v>0</v>
      </c>
      <c r="H244" s="159"/>
      <c r="I244" s="99" t="s">
        <v>709</v>
      </c>
      <c r="J244" s="99" t="str">
        <f>VLOOKUP(I244,[3]Presupuesto!$B$11:$C$565,2,0)</f>
        <v>OTROS SERVICIOS TECNICOS Y PROFESIONALES</v>
      </c>
      <c r="K244" s="96" t="str">
        <f t="shared" si="2"/>
        <v>Estudiantes y Graduados</v>
      </c>
      <c r="L244" s="96" t="s">
        <v>395</v>
      </c>
    </row>
    <row r="245" spans="3:12" ht="15.75" hidden="1" thickBot="1" x14ac:dyDescent="0.3">
      <c r="C245" s="135" t="s">
        <v>59</v>
      </c>
      <c r="D245" s="194"/>
      <c r="E245" s="147">
        <v>12</v>
      </c>
      <c r="F245" s="114">
        <v>30000</v>
      </c>
      <c r="G245" s="109">
        <f>D245*E245*F245</f>
        <v>0</v>
      </c>
      <c r="H245" s="161"/>
      <c r="I245" s="110" t="s">
        <v>500</v>
      </c>
      <c r="J245" s="110" t="str">
        <f>VLOOKUP(I245,[3]Presupuesto!$B$11:$C$565,2,0)</f>
        <v>SUELDOS Y SALARIOS PERMANENTES</v>
      </c>
      <c r="K245" s="96" t="str">
        <f t="shared" si="2"/>
        <v>Estudiantes y Graduados</v>
      </c>
      <c r="L245" s="96" t="s">
        <v>395</v>
      </c>
    </row>
    <row r="246" spans="3:12" hidden="1" x14ac:dyDescent="0.25">
      <c r="C246" s="167" t="s">
        <v>56</v>
      </c>
      <c r="D246" s="165"/>
      <c r="E246" s="127">
        <v>0</v>
      </c>
      <c r="F246" s="115">
        <f>IF(E245=0,"",(G245/E245)/12*E245)</f>
        <v>0</v>
      </c>
      <c r="G246" s="116">
        <f>F246</f>
        <v>0</v>
      </c>
      <c r="H246" s="159"/>
      <c r="I246" s="99" t="s">
        <v>520</v>
      </c>
      <c r="J246" s="99" t="str">
        <f>VLOOKUP(I246,[3]Presupuesto!$B$11:$C$565,2,0)</f>
        <v>AGUINALDO Y DECIMO CUARTO MES</v>
      </c>
      <c r="K246" s="96" t="str">
        <f t="shared" si="2"/>
        <v>Estudiantes y Graduados</v>
      </c>
      <c r="L246" s="96" t="s">
        <v>395</v>
      </c>
    </row>
    <row r="247" spans="3:12" ht="15.75" hidden="1" thickBot="1" x14ac:dyDescent="0.3">
      <c r="C247" s="169" t="s">
        <v>57</v>
      </c>
      <c r="D247" s="157"/>
      <c r="E247" s="128">
        <v>0</v>
      </c>
      <c r="F247" s="101">
        <f>IF(E245&lt;6,"",((E245-6)/12)*(G245/E245))</f>
        <v>0</v>
      </c>
      <c r="G247" s="101">
        <f>F247</f>
        <v>0</v>
      </c>
      <c r="H247" s="157"/>
      <c r="I247" s="102" t="s">
        <v>523</v>
      </c>
      <c r="J247" s="120" t="str">
        <f>VLOOKUP(I247,[3]Presupuesto!$B$11:$C$565,2,0)</f>
        <v>DECIMOCUARTO MES</v>
      </c>
      <c r="K247" s="102" t="str">
        <f t="shared" si="2"/>
        <v>Estudiantes y Graduados</v>
      </c>
      <c r="L247" s="96" t="s">
        <v>395</v>
      </c>
    </row>
    <row r="249" spans="3:12" ht="15.75" thickBot="1" x14ac:dyDescent="0.3">
      <c r="C249" s="172"/>
      <c r="D249" s="78"/>
      <c r="E249" s="172"/>
      <c r="F249" s="172"/>
      <c r="G249" s="172"/>
      <c r="H249" s="78"/>
      <c r="I249" s="172"/>
      <c r="J249" s="172"/>
    </row>
    <row r="250" spans="3:12" ht="15.75" thickBot="1" x14ac:dyDescent="0.3">
      <c r="C250" s="69" t="s">
        <v>43</v>
      </c>
      <c r="D250" s="30">
        <f>SUM(G257:G307)</f>
        <v>207200</v>
      </c>
      <c r="E250" s="93"/>
      <c r="F250" s="93"/>
      <c r="G250" s="93"/>
      <c r="H250" s="75"/>
      <c r="I250" s="75"/>
      <c r="J250" s="75"/>
    </row>
    <row r="251" spans="3:12" x14ac:dyDescent="0.25">
      <c r="D251" s="31"/>
      <c r="E251" s="93"/>
      <c r="F251" s="93"/>
      <c r="G251" s="93"/>
      <c r="H251" s="75"/>
      <c r="I251" s="75"/>
      <c r="J251" s="75"/>
    </row>
    <row r="252" spans="3:12" x14ac:dyDescent="0.25">
      <c r="D252" s="31"/>
      <c r="E252" s="93"/>
      <c r="F252" s="93"/>
      <c r="G252" s="93"/>
      <c r="H252" s="75"/>
      <c r="I252" s="75"/>
      <c r="J252" s="75"/>
    </row>
    <row r="253" spans="3:12" ht="15.75" x14ac:dyDescent="0.25">
      <c r="C253" s="200" t="s">
        <v>393</v>
      </c>
      <c r="D253" s="201" t="s">
        <v>1538</v>
      </c>
      <c r="E253" s="93"/>
      <c r="F253" s="93"/>
      <c r="G253" s="93"/>
      <c r="H253" s="75"/>
      <c r="I253" s="75"/>
      <c r="J253" s="75"/>
    </row>
    <row r="254" spans="3:12" ht="18.75" x14ac:dyDescent="0.25">
      <c r="C254" s="210" t="str">
        <f>IFERROR(VLOOKUP(D253,'Desarrollo e Innov. Curricular'!$E:$F,2,FALSE),IFERROR(VLOOKUP(D253,'Investigación Científica'!$E:$F,2,FALSE),IFERROR(VLOOKUP(D253,'Vinculación Univ. Sociedad'!$E:$F,2,FALSE),IFERROR(VLOOKUP(D253,'Docencia y Profesorado Universi'!$E:$F,2,FALSE),IFERROR(VLOOKUP(D253,'Estudiantes y Graduados'!$E:$F,2,FALSE),IFERROR(VLOOKUP(D253,'Gestion Administrativa'!$E:$F,2,FALSE),IFERROR(VLOOKUP(D253,'Gestión Académica'!$E:$F,2,FALSE),IFERROR(VLOOKUP(D253,'Aseguramiento y M. Ambiental'!$E:$F,2,FALSE),IFERROR(VLOOKUP(D253,'Gestión del Conocimiento'!$E:$F,2,FALSE),IFERROR(VLOOKUP(D253,'Gobernabilidad y Procesos...'!$E:$F,2,FALSE),IFERROR(VLOOKUP(D253,'Gestión del Talento Humano'!$E:$F,2,FALSE),IFERROR(VLOOKUP(D253,'Internacionalización de la E.S.'!$E:$F,2,FALSE),IFERROR(VLOOKUP(D253,'Cultura de Innovación Insti...'!$E:$F,2,FALSE),VLOOKUP(D253,'Lo Esencial de la Reforma Univ.'!$E:$F,2,0))))))))))))))</f>
        <v>6.1  Elaboración de la propuesta de proyecto de mejoramiento de los servicios de odontologia)</v>
      </c>
      <c r="D254" s="31"/>
      <c r="E254" s="93"/>
      <c r="F254" s="93"/>
      <c r="G254" s="93"/>
      <c r="H254" s="75"/>
      <c r="I254" s="75"/>
      <c r="J254" s="75"/>
    </row>
    <row r="255" spans="3:12" ht="15.75" thickBot="1" x14ac:dyDescent="0.3">
      <c r="C255" s="172"/>
      <c r="D255" s="31"/>
      <c r="E255" s="93"/>
      <c r="F255" s="93"/>
      <c r="G255" s="93"/>
      <c r="H255" s="75"/>
      <c r="I255" s="75"/>
      <c r="J255" s="75"/>
    </row>
    <row r="256" spans="3:12" ht="30.75" thickBot="1" x14ac:dyDescent="0.3">
      <c r="C256" s="130" t="s">
        <v>44</v>
      </c>
      <c r="D256" s="134" t="s">
        <v>53</v>
      </c>
      <c r="E256" s="166" t="s">
        <v>54</v>
      </c>
      <c r="F256" s="134" t="s">
        <v>55</v>
      </c>
      <c r="G256" s="131" t="s">
        <v>27</v>
      </c>
      <c r="H256" s="129" t="s">
        <v>132</v>
      </c>
      <c r="I256" s="132" t="s">
        <v>46</v>
      </c>
      <c r="J256" s="132" t="s">
        <v>133</v>
      </c>
      <c r="K256" s="132" t="s">
        <v>411</v>
      </c>
      <c r="L256" s="132" t="s">
        <v>412</v>
      </c>
    </row>
    <row r="257" spans="3:12" ht="15.75" hidden="1" thickBot="1" x14ac:dyDescent="0.3">
      <c r="C257" s="133" t="s">
        <v>486</v>
      </c>
      <c r="D257" s="194"/>
      <c r="E257" s="147">
        <v>12</v>
      </c>
      <c r="F257" s="311">
        <f>HLOOKUP($C257,$BZ$2:$CM$3,2,0)</f>
        <v>41436.800000000003</v>
      </c>
      <c r="G257" s="109">
        <f>D257*E257*F257</f>
        <v>0</v>
      </c>
      <c r="H257" s="161"/>
      <c r="I257" s="110" t="s">
        <v>500</v>
      </c>
      <c r="J257" s="110" t="str">
        <f>VLOOKUP(I257,[3]Presupuesto!$B$11:$C$565,2,0)</f>
        <v>SUELDOS Y SALARIOS PERMANENTES</v>
      </c>
      <c r="K257" s="217" t="s">
        <v>1374</v>
      </c>
      <c r="L257" s="96" t="s">
        <v>395</v>
      </c>
    </row>
    <row r="258" spans="3:12" hidden="1" x14ac:dyDescent="0.25">
      <c r="C258" s="167" t="s">
        <v>56</v>
      </c>
      <c r="D258" s="158"/>
      <c r="E258" s="149">
        <v>0</v>
      </c>
      <c r="F258" s="98">
        <f>IF(E257=0,"",(G257/E257)/12*E257)</f>
        <v>0</v>
      </c>
      <c r="G258" s="95">
        <f>F258</f>
        <v>0</v>
      </c>
      <c r="H258" s="159" t="s">
        <v>1473</v>
      </c>
      <c r="I258" s="112" t="s">
        <v>520</v>
      </c>
      <c r="J258" s="112" t="str">
        <f>VLOOKUP(I258,[3]Presupuesto!$B$11:$C$565,2,0)</f>
        <v>AGUINALDO Y DECIMO CUARTO MES</v>
      </c>
      <c r="K258" s="96" t="str">
        <f>$K$17</f>
        <v>Estudiantes y Graduados</v>
      </c>
      <c r="L258" s="96" t="s">
        <v>395</v>
      </c>
    </row>
    <row r="259" spans="3:12" ht="15.75" hidden="1" thickBot="1" x14ac:dyDescent="0.3">
      <c r="C259" s="168" t="s">
        <v>57</v>
      </c>
      <c r="D259" s="158"/>
      <c r="E259" s="149">
        <v>0</v>
      </c>
      <c r="F259" s="113">
        <f>IF(E257&lt;6,"",((E257-6)/12)*(G257/E257))</f>
        <v>0</v>
      </c>
      <c r="G259" s="95">
        <f>F259</f>
        <v>0</v>
      </c>
      <c r="H259" s="159"/>
      <c r="I259" s="99" t="s">
        <v>523</v>
      </c>
      <c r="J259" s="99" t="str">
        <f>VLOOKUP(I259,[3]Presupuesto!$B$11:$C$565,2,0)</f>
        <v>DECIMOCUARTO MES</v>
      </c>
      <c r="K259" s="96" t="str">
        <f t="shared" ref="K259:K307" si="3">$K$17</f>
        <v>Estudiantes y Graduados</v>
      </c>
      <c r="L259" s="96" t="s">
        <v>395</v>
      </c>
    </row>
    <row r="260" spans="3:12" ht="15.75" hidden="1" thickBot="1" x14ac:dyDescent="0.3">
      <c r="C260" s="133" t="s">
        <v>487</v>
      </c>
      <c r="D260" s="194"/>
      <c r="E260" s="147">
        <v>12</v>
      </c>
      <c r="F260" s="311">
        <f>HLOOKUP($C260,$BZ$2:$CM$3,2,0)</f>
        <v>37669.82</v>
      </c>
      <c r="G260" s="109">
        <f>D260*E260*F260</f>
        <v>0</v>
      </c>
      <c r="H260" s="161"/>
      <c r="I260" s="110" t="s">
        <v>500</v>
      </c>
      <c r="J260" s="110" t="str">
        <f>VLOOKUP(I260,[3]Presupuesto!$B$11:$C$565,2,0)</f>
        <v>SUELDOS Y SALARIOS PERMANENTES</v>
      </c>
      <c r="K260" s="96" t="str">
        <f t="shared" si="3"/>
        <v>Estudiantes y Graduados</v>
      </c>
      <c r="L260" s="96" t="s">
        <v>395</v>
      </c>
    </row>
    <row r="261" spans="3:12" hidden="1" x14ac:dyDescent="0.25">
      <c r="C261" s="167" t="s">
        <v>56</v>
      </c>
      <c r="D261" s="158"/>
      <c r="E261" s="149">
        <v>0</v>
      </c>
      <c r="F261" s="98">
        <f>IF(E260=0,"",(G260/E260)/12*E260)</f>
        <v>0</v>
      </c>
      <c r="G261" s="95">
        <f>F261</f>
        <v>0</v>
      </c>
      <c r="H261" s="159"/>
      <c r="I261" s="112" t="s">
        <v>520</v>
      </c>
      <c r="J261" s="112" t="str">
        <f>VLOOKUP(I261,[3]Presupuesto!$B$11:$C$565,2,0)</f>
        <v>AGUINALDO Y DECIMO CUARTO MES</v>
      </c>
      <c r="K261" s="96" t="str">
        <f t="shared" si="3"/>
        <v>Estudiantes y Graduados</v>
      </c>
      <c r="L261" s="96" t="s">
        <v>395</v>
      </c>
    </row>
    <row r="262" spans="3:12" ht="15.75" hidden="1" thickBot="1" x14ac:dyDescent="0.3">
      <c r="C262" s="168" t="s">
        <v>57</v>
      </c>
      <c r="D262" s="158"/>
      <c r="E262" s="149">
        <v>0</v>
      </c>
      <c r="F262" s="113">
        <f>IF(E260&lt;6,"",((E260-6)/12)*(G260/E260))</f>
        <v>0</v>
      </c>
      <c r="G262" s="95">
        <f>F262</f>
        <v>0</v>
      </c>
      <c r="H262" s="159"/>
      <c r="I262" s="99" t="s">
        <v>523</v>
      </c>
      <c r="J262" s="99" t="str">
        <f>VLOOKUP(I262,[3]Presupuesto!$B$11:$C$565,2,0)</f>
        <v>DECIMOCUARTO MES</v>
      </c>
      <c r="K262" s="96" t="str">
        <f t="shared" si="3"/>
        <v>Estudiantes y Graduados</v>
      </c>
      <c r="L262" s="96" t="s">
        <v>395</v>
      </c>
    </row>
    <row r="263" spans="3:12" ht="15.75" hidden="1" thickBot="1" x14ac:dyDescent="0.3">
      <c r="C263" s="133" t="s">
        <v>488</v>
      </c>
      <c r="D263" s="194"/>
      <c r="E263" s="147">
        <v>12</v>
      </c>
      <c r="F263" s="311">
        <f>HLOOKUP($C263,$BZ$2:$CM$3,2,0)</f>
        <v>33902.839999999997</v>
      </c>
      <c r="G263" s="109">
        <f>D263*E263*F263</f>
        <v>0</v>
      </c>
      <c r="H263" s="161"/>
      <c r="I263" s="110" t="s">
        <v>500</v>
      </c>
      <c r="J263" s="110" t="str">
        <f>VLOOKUP(I263,[3]Presupuesto!$B$11:$C$565,2,0)</f>
        <v>SUELDOS Y SALARIOS PERMANENTES</v>
      </c>
      <c r="K263" s="96" t="str">
        <f t="shared" si="3"/>
        <v>Estudiantes y Graduados</v>
      </c>
      <c r="L263" s="96" t="s">
        <v>395</v>
      </c>
    </row>
    <row r="264" spans="3:12" hidden="1" x14ac:dyDescent="0.25">
      <c r="C264" s="167" t="s">
        <v>56</v>
      </c>
      <c r="D264" s="158"/>
      <c r="E264" s="149">
        <v>0</v>
      </c>
      <c r="F264" s="98">
        <f>IF(E263=0,"",(G263/E263)/12*E263)</f>
        <v>0</v>
      </c>
      <c r="G264" s="95">
        <f>F264</f>
        <v>0</v>
      </c>
      <c r="H264" s="159"/>
      <c r="I264" s="112" t="s">
        <v>520</v>
      </c>
      <c r="J264" s="112" t="str">
        <f>VLOOKUP(I264,[3]Presupuesto!$B$11:$C$565,2,0)</f>
        <v>AGUINALDO Y DECIMO CUARTO MES</v>
      </c>
      <c r="K264" s="96" t="str">
        <f t="shared" si="3"/>
        <v>Estudiantes y Graduados</v>
      </c>
      <c r="L264" s="96" t="s">
        <v>395</v>
      </c>
    </row>
    <row r="265" spans="3:12" ht="15.75" hidden="1" thickBot="1" x14ac:dyDescent="0.3">
      <c r="C265" s="168" t="s">
        <v>57</v>
      </c>
      <c r="D265" s="158"/>
      <c r="E265" s="149">
        <v>0</v>
      </c>
      <c r="F265" s="113">
        <f>IF(E263&lt;6,"",((E263-6)/12)*(G263/E263))</f>
        <v>0</v>
      </c>
      <c r="G265" s="95">
        <f>F265</f>
        <v>0</v>
      </c>
      <c r="H265" s="159"/>
      <c r="I265" s="99" t="s">
        <v>523</v>
      </c>
      <c r="J265" s="99" t="str">
        <f>VLOOKUP(I265,[3]Presupuesto!$B$11:$C$565,2,0)</f>
        <v>DECIMOCUARTO MES</v>
      </c>
      <c r="K265" s="96" t="str">
        <f t="shared" si="3"/>
        <v>Estudiantes y Graduados</v>
      </c>
      <c r="L265" s="96" t="s">
        <v>395</v>
      </c>
    </row>
    <row r="266" spans="3:12" ht="15.75" hidden="1" thickBot="1" x14ac:dyDescent="0.3">
      <c r="C266" s="133" t="s">
        <v>489</v>
      </c>
      <c r="D266" s="194"/>
      <c r="E266" s="147">
        <v>12</v>
      </c>
      <c r="F266" s="311">
        <f>HLOOKUP($C266,$BZ$2:$CM$3,2,0)</f>
        <v>30135.85</v>
      </c>
      <c r="G266" s="109">
        <f>D266*E266*F266</f>
        <v>0</v>
      </c>
      <c r="H266" s="161"/>
      <c r="I266" s="110" t="s">
        <v>500</v>
      </c>
      <c r="J266" s="110" t="str">
        <f>VLOOKUP(I266,[3]Presupuesto!$B$11:$C$565,2,0)</f>
        <v>SUELDOS Y SALARIOS PERMANENTES</v>
      </c>
      <c r="K266" s="96" t="str">
        <f t="shared" si="3"/>
        <v>Estudiantes y Graduados</v>
      </c>
      <c r="L266" s="96" t="s">
        <v>395</v>
      </c>
    </row>
    <row r="267" spans="3:12" hidden="1" x14ac:dyDescent="0.25">
      <c r="C267" s="167" t="s">
        <v>56</v>
      </c>
      <c r="D267" s="158"/>
      <c r="E267" s="149">
        <v>0</v>
      </c>
      <c r="F267" s="98">
        <f>IF(E266=0,"",(G266/E266)/12*E266)</f>
        <v>0</v>
      </c>
      <c r="G267" s="95">
        <f>F267</f>
        <v>0</v>
      </c>
      <c r="H267" s="159"/>
      <c r="I267" s="112" t="s">
        <v>520</v>
      </c>
      <c r="J267" s="112" t="str">
        <f>VLOOKUP(I267,[3]Presupuesto!$B$11:$C$565,2,0)</f>
        <v>AGUINALDO Y DECIMO CUARTO MES</v>
      </c>
      <c r="K267" s="96" t="str">
        <f t="shared" si="3"/>
        <v>Estudiantes y Graduados</v>
      </c>
      <c r="L267" s="96" t="s">
        <v>395</v>
      </c>
    </row>
    <row r="268" spans="3:12" ht="15.75" hidden="1" thickBot="1" x14ac:dyDescent="0.3">
      <c r="C268" s="168" t="s">
        <v>57</v>
      </c>
      <c r="D268" s="158"/>
      <c r="E268" s="149">
        <v>0</v>
      </c>
      <c r="F268" s="113">
        <f>IF(E266&lt;6,"",((E266-6)/12)*(G266/E266))</f>
        <v>0</v>
      </c>
      <c r="G268" s="95">
        <f>F268</f>
        <v>0</v>
      </c>
      <c r="H268" s="159"/>
      <c r="I268" s="99" t="s">
        <v>523</v>
      </c>
      <c r="J268" s="99" t="str">
        <f>VLOOKUP(I268,[3]Presupuesto!$B$11:$C$565,2,0)</f>
        <v>DECIMOCUARTO MES</v>
      </c>
      <c r="K268" s="96" t="str">
        <f t="shared" si="3"/>
        <v>Estudiantes y Graduados</v>
      </c>
      <c r="L268" s="96" t="s">
        <v>395</v>
      </c>
    </row>
    <row r="269" spans="3:12" ht="15.75" hidden="1" thickBot="1" x14ac:dyDescent="0.3">
      <c r="C269" s="133" t="s">
        <v>490</v>
      </c>
      <c r="D269" s="194"/>
      <c r="E269" s="147">
        <v>12</v>
      </c>
      <c r="F269" s="311">
        <f>HLOOKUP($C269,$BZ$2:$CM$3,2,0)</f>
        <v>28252.36</v>
      </c>
      <c r="G269" s="109">
        <f>D269*E269*F269</f>
        <v>0</v>
      </c>
      <c r="H269" s="161"/>
      <c r="I269" s="110" t="s">
        <v>500</v>
      </c>
      <c r="J269" s="110" t="str">
        <f>VLOOKUP(I269,[3]Presupuesto!$B$11:$C$565,2,0)</f>
        <v>SUELDOS Y SALARIOS PERMANENTES</v>
      </c>
      <c r="K269" s="96" t="str">
        <f t="shared" si="3"/>
        <v>Estudiantes y Graduados</v>
      </c>
      <c r="L269" s="96" t="s">
        <v>395</v>
      </c>
    </row>
    <row r="270" spans="3:12" hidden="1" x14ac:dyDescent="0.25">
      <c r="C270" s="167" t="s">
        <v>56</v>
      </c>
      <c r="D270" s="158"/>
      <c r="E270" s="149">
        <v>0</v>
      </c>
      <c r="F270" s="98">
        <f>IF(E269=0,"",(G269/E269)/12*E269)</f>
        <v>0</v>
      </c>
      <c r="G270" s="95">
        <f>F270</f>
        <v>0</v>
      </c>
      <c r="H270" s="159"/>
      <c r="I270" s="112" t="s">
        <v>520</v>
      </c>
      <c r="J270" s="112" t="str">
        <f>VLOOKUP(I270,[3]Presupuesto!$B$11:$C$565,2,0)</f>
        <v>AGUINALDO Y DECIMO CUARTO MES</v>
      </c>
      <c r="K270" s="96" t="str">
        <f t="shared" si="3"/>
        <v>Estudiantes y Graduados</v>
      </c>
      <c r="L270" s="96" t="s">
        <v>395</v>
      </c>
    </row>
    <row r="271" spans="3:12" ht="15.75" hidden="1" thickBot="1" x14ac:dyDescent="0.3">
      <c r="C271" s="168" t="s">
        <v>57</v>
      </c>
      <c r="D271" s="158"/>
      <c r="E271" s="149">
        <v>0</v>
      </c>
      <c r="F271" s="113">
        <f>IF(E269&lt;6,"",((E269-6)/12)*(G269/E269))</f>
        <v>0</v>
      </c>
      <c r="G271" s="95">
        <f>F271</f>
        <v>0</v>
      </c>
      <c r="H271" s="159"/>
      <c r="I271" s="99" t="s">
        <v>523</v>
      </c>
      <c r="J271" s="99" t="str">
        <f>VLOOKUP(I271,[3]Presupuesto!$B$11:$C$565,2,0)</f>
        <v>DECIMOCUARTO MES</v>
      </c>
      <c r="K271" s="96" t="str">
        <f t="shared" si="3"/>
        <v>Estudiantes y Graduados</v>
      </c>
      <c r="L271" s="96" t="s">
        <v>395</v>
      </c>
    </row>
    <row r="272" spans="3:12" ht="15.75" hidden="1" thickBot="1" x14ac:dyDescent="0.3">
      <c r="C272" s="133" t="s">
        <v>491</v>
      </c>
      <c r="D272" s="194"/>
      <c r="E272" s="147">
        <v>12</v>
      </c>
      <c r="F272" s="311">
        <f>HLOOKUP($C272,$BZ$2:$CM$3,2,0)</f>
        <v>26368.87</v>
      </c>
      <c r="G272" s="109">
        <f>D272*E272*F272</f>
        <v>0</v>
      </c>
      <c r="H272" s="161"/>
      <c r="I272" s="110" t="s">
        <v>500</v>
      </c>
      <c r="J272" s="110" t="str">
        <f>VLOOKUP(I272,[3]Presupuesto!$B$11:$C$565,2,0)</f>
        <v>SUELDOS Y SALARIOS PERMANENTES</v>
      </c>
      <c r="K272" s="96" t="str">
        <f t="shared" si="3"/>
        <v>Estudiantes y Graduados</v>
      </c>
      <c r="L272" s="96" t="s">
        <v>395</v>
      </c>
    </row>
    <row r="273" spans="3:12" hidden="1" x14ac:dyDescent="0.25">
      <c r="C273" s="167" t="s">
        <v>56</v>
      </c>
      <c r="D273" s="158"/>
      <c r="E273" s="149">
        <v>0</v>
      </c>
      <c r="F273" s="98">
        <f>IF(E272=0,"",(G272/E272)/12*E272)</f>
        <v>0</v>
      </c>
      <c r="G273" s="95">
        <f>F273</f>
        <v>0</v>
      </c>
      <c r="H273" s="159"/>
      <c r="I273" s="112" t="s">
        <v>520</v>
      </c>
      <c r="J273" s="112" t="str">
        <f>VLOOKUP(I273,[3]Presupuesto!$B$11:$C$565,2,0)</f>
        <v>AGUINALDO Y DECIMO CUARTO MES</v>
      </c>
      <c r="K273" s="96" t="str">
        <f t="shared" si="3"/>
        <v>Estudiantes y Graduados</v>
      </c>
      <c r="L273" s="96" t="s">
        <v>395</v>
      </c>
    </row>
    <row r="274" spans="3:12" ht="15.75" hidden="1" thickBot="1" x14ac:dyDescent="0.3">
      <c r="C274" s="168" t="s">
        <v>57</v>
      </c>
      <c r="D274" s="158"/>
      <c r="E274" s="149">
        <v>0</v>
      </c>
      <c r="F274" s="113">
        <f>IF(E272&lt;6,"",((E272-6)/12)*(G272/E272))</f>
        <v>0</v>
      </c>
      <c r="G274" s="95">
        <f>F274</f>
        <v>0</v>
      </c>
      <c r="H274" s="159"/>
      <c r="I274" s="99" t="s">
        <v>523</v>
      </c>
      <c r="J274" s="99" t="str">
        <f>VLOOKUP(I274,[3]Presupuesto!$B$11:$C$565,2,0)</f>
        <v>DECIMOCUARTO MES</v>
      </c>
      <c r="K274" s="96" t="str">
        <f t="shared" si="3"/>
        <v>Estudiantes y Graduados</v>
      </c>
      <c r="L274" s="96" t="s">
        <v>395</v>
      </c>
    </row>
    <row r="275" spans="3:12" ht="15.75" hidden="1" thickBot="1" x14ac:dyDescent="0.3">
      <c r="C275" s="133" t="s">
        <v>492</v>
      </c>
      <c r="D275" s="194"/>
      <c r="E275" s="147">
        <v>12</v>
      </c>
      <c r="F275" s="311">
        <f>HLOOKUP($C275,$BZ$2:$CM$3,2,0)</f>
        <v>17893.16</v>
      </c>
      <c r="G275" s="109">
        <f>D275*E275*F275</f>
        <v>0</v>
      </c>
      <c r="H275" s="161"/>
      <c r="I275" s="110" t="s">
        <v>500</v>
      </c>
      <c r="J275" s="110" t="str">
        <f>VLOOKUP(I275,[3]Presupuesto!$B$11:$C$565,2,0)</f>
        <v>SUELDOS Y SALARIOS PERMANENTES</v>
      </c>
      <c r="K275" s="96" t="str">
        <f t="shared" si="3"/>
        <v>Estudiantes y Graduados</v>
      </c>
      <c r="L275" s="96" t="s">
        <v>395</v>
      </c>
    </row>
    <row r="276" spans="3:12" hidden="1" x14ac:dyDescent="0.25">
      <c r="C276" s="167" t="s">
        <v>56</v>
      </c>
      <c r="D276" s="158"/>
      <c r="E276" s="149">
        <v>0</v>
      </c>
      <c r="F276" s="98">
        <f>IF(E275=0,"",(G275/E275)/12*E275)</f>
        <v>0</v>
      </c>
      <c r="G276" s="95">
        <f>F276</f>
        <v>0</v>
      </c>
      <c r="H276" s="159"/>
      <c r="I276" s="112" t="s">
        <v>520</v>
      </c>
      <c r="J276" s="112" t="str">
        <f>VLOOKUP(I276,[3]Presupuesto!$B$11:$C$565,2,0)</f>
        <v>AGUINALDO Y DECIMO CUARTO MES</v>
      </c>
      <c r="K276" s="96" t="str">
        <f t="shared" si="3"/>
        <v>Estudiantes y Graduados</v>
      </c>
      <c r="L276" s="96" t="s">
        <v>395</v>
      </c>
    </row>
    <row r="277" spans="3:12" ht="15.75" hidden="1" thickBot="1" x14ac:dyDescent="0.3">
      <c r="C277" s="168" t="s">
        <v>57</v>
      </c>
      <c r="D277" s="158"/>
      <c r="E277" s="149">
        <v>0</v>
      </c>
      <c r="F277" s="113">
        <f>IF(E275&lt;6,"",((E275-6)/12)*(G275/E275))</f>
        <v>0</v>
      </c>
      <c r="G277" s="95">
        <f>F277</f>
        <v>0</v>
      </c>
      <c r="H277" s="159"/>
      <c r="I277" s="99" t="s">
        <v>523</v>
      </c>
      <c r="J277" s="99" t="str">
        <f>VLOOKUP(I277,[3]Presupuesto!$B$11:$C$565,2,0)</f>
        <v>DECIMOCUARTO MES</v>
      </c>
      <c r="K277" s="96" t="str">
        <f t="shared" si="3"/>
        <v>Estudiantes y Graduados</v>
      </c>
      <c r="L277" s="96" t="s">
        <v>395</v>
      </c>
    </row>
    <row r="278" spans="3:12" ht="15.75" hidden="1" thickBot="1" x14ac:dyDescent="0.3">
      <c r="C278" s="133" t="s">
        <v>493</v>
      </c>
      <c r="D278" s="194"/>
      <c r="E278" s="147">
        <v>12</v>
      </c>
      <c r="F278" s="311">
        <f>HLOOKUP($C278,$BZ$2:$CM$3,2,0)</f>
        <v>16951.419999999998</v>
      </c>
      <c r="G278" s="109">
        <f>D278*E278*F278</f>
        <v>0</v>
      </c>
      <c r="H278" s="161"/>
      <c r="I278" s="110" t="s">
        <v>500</v>
      </c>
      <c r="J278" s="110" t="str">
        <f>VLOOKUP(I278,[3]Presupuesto!$B$11:$C$565,2,0)</f>
        <v>SUELDOS Y SALARIOS PERMANENTES</v>
      </c>
      <c r="K278" s="96" t="str">
        <f t="shared" si="3"/>
        <v>Estudiantes y Graduados</v>
      </c>
      <c r="L278" s="96" t="s">
        <v>395</v>
      </c>
    </row>
    <row r="279" spans="3:12" hidden="1" x14ac:dyDescent="0.25">
      <c r="C279" s="167" t="s">
        <v>56</v>
      </c>
      <c r="D279" s="158"/>
      <c r="E279" s="149">
        <v>0</v>
      </c>
      <c r="F279" s="98">
        <f>IF(E278=0,"",(G278/E278)/12*E278)</f>
        <v>0</v>
      </c>
      <c r="G279" s="95">
        <f>F279</f>
        <v>0</v>
      </c>
      <c r="H279" s="159"/>
      <c r="I279" s="112" t="s">
        <v>520</v>
      </c>
      <c r="J279" s="112" t="str">
        <f>VLOOKUP(I279,[3]Presupuesto!$B$11:$C$565,2,0)</f>
        <v>AGUINALDO Y DECIMO CUARTO MES</v>
      </c>
      <c r="K279" s="96" t="str">
        <f t="shared" si="3"/>
        <v>Estudiantes y Graduados</v>
      </c>
      <c r="L279" s="96" t="s">
        <v>395</v>
      </c>
    </row>
    <row r="280" spans="3:12" ht="15.75" hidden="1" thickBot="1" x14ac:dyDescent="0.3">
      <c r="C280" s="168" t="s">
        <v>57</v>
      </c>
      <c r="D280" s="158"/>
      <c r="E280" s="149">
        <v>0</v>
      </c>
      <c r="F280" s="113">
        <f>IF(E278&lt;6,"",((E278-6)/12)*(G278/E278))</f>
        <v>0</v>
      </c>
      <c r="G280" s="95">
        <f>F280</f>
        <v>0</v>
      </c>
      <c r="H280" s="159"/>
      <c r="I280" s="99" t="s">
        <v>523</v>
      </c>
      <c r="J280" s="99" t="str">
        <f>VLOOKUP(I280,[3]Presupuesto!$B$11:$C$565,2,0)</f>
        <v>DECIMOCUARTO MES</v>
      </c>
      <c r="K280" s="96" t="str">
        <f t="shared" si="3"/>
        <v>Estudiantes y Graduados</v>
      </c>
      <c r="L280" s="96" t="s">
        <v>395</v>
      </c>
    </row>
    <row r="281" spans="3:12" ht="15.75" hidden="1" thickBot="1" x14ac:dyDescent="0.3">
      <c r="C281" s="133" t="s">
        <v>494</v>
      </c>
      <c r="D281" s="194"/>
      <c r="E281" s="147">
        <v>12</v>
      </c>
      <c r="F281" s="311">
        <f>HLOOKUP($C281,$BZ$2:$CM$3,2,0)</f>
        <v>13184.44</v>
      </c>
      <c r="G281" s="109">
        <f>D281*E281*F281</f>
        <v>0</v>
      </c>
      <c r="H281" s="161"/>
      <c r="I281" s="110" t="s">
        <v>500</v>
      </c>
      <c r="J281" s="110" t="str">
        <f>VLOOKUP(I281,[3]Presupuesto!$B$11:$C$565,2,0)</f>
        <v>SUELDOS Y SALARIOS PERMANENTES</v>
      </c>
      <c r="K281" s="96" t="str">
        <f t="shared" si="3"/>
        <v>Estudiantes y Graduados</v>
      </c>
      <c r="L281" s="96" t="s">
        <v>395</v>
      </c>
    </row>
    <row r="282" spans="3:12" hidden="1" x14ac:dyDescent="0.25">
      <c r="C282" s="167" t="s">
        <v>56</v>
      </c>
      <c r="D282" s="158"/>
      <c r="E282" s="149">
        <v>0</v>
      </c>
      <c r="F282" s="98">
        <f>IF(E281=0,"",(G281/E281)/12*E281)</f>
        <v>0</v>
      </c>
      <c r="G282" s="95">
        <f>F282</f>
        <v>0</v>
      </c>
      <c r="H282" s="159"/>
      <c r="I282" s="112" t="s">
        <v>520</v>
      </c>
      <c r="J282" s="112" t="str">
        <f>VLOOKUP(I282,[3]Presupuesto!$B$11:$C$565,2,0)</f>
        <v>AGUINALDO Y DECIMO CUARTO MES</v>
      </c>
      <c r="K282" s="96" t="str">
        <f t="shared" si="3"/>
        <v>Estudiantes y Graduados</v>
      </c>
      <c r="L282" s="96" t="s">
        <v>395</v>
      </c>
    </row>
    <row r="283" spans="3:12" ht="15.75" hidden="1" thickBot="1" x14ac:dyDescent="0.3">
      <c r="C283" s="168" t="s">
        <v>57</v>
      </c>
      <c r="D283" s="158"/>
      <c r="E283" s="149">
        <v>0</v>
      </c>
      <c r="F283" s="113">
        <f>IF(E281&lt;6,"",((E281-6)/12)*(G281/E281))</f>
        <v>0</v>
      </c>
      <c r="G283" s="95">
        <f>F283</f>
        <v>0</v>
      </c>
      <c r="H283" s="159"/>
      <c r="I283" s="99" t="s">
        <v>523</v>
      </c>
      <c r="J283" s="99" t="str">
        <f>VLOOKUP(I283,[3]Presupuesto!$B$11:$C$565,2,0)</f>
        <v>DECIMOCUARTO MES</v>
      </c>
      <c r="K283" s="96" t="str">
        <f t="shared" si="3"/>
        <v>Estudiantes y Graduados</v>
      </c>
      <c r="L283" s="96" t="s">
        <v>395</v>
      </c>
    </row>
    <row r="284" spans="3:12" ht="15.75" hidden="1" thickBot="1" x14ac:dyDescent="0.3">
      <c r="C284" s="133" t="s">
        <v>495</v>
      </c>
      <c r="D284" s="194"/>
      <c r="E284" s="147">
        <v>12</v>
      </c>
      <c r="F284" s="311">
        <f>HLOOKUP($C284,$BZ$2:$CM$3,2,0)</f>
        <v>15032.56</v>
      </c>
      <c r="G284" s="109">
        <f>D284*E284*F284</f>
        <v>0</v>
      </c>
      <c r="H284" s="161"/>
      <c r="I284" s="110" t="s">
        <v>500</v>
      </c>
      <c r="J284" s="110" t="str">
        <f>VLOOKUP(I284,[3]Presupuesto!$B$11:$C$565,2,0)</f>
        <v>SUELDOS Y SALARIOS PERMANENTES</v>
      </c>
      <c r="K284" s="96" t="str">
        <f t="shared" si="3"/>
        <v>Estudiantes y Graduados</v>
      </c>
      <c r="L284" s="96" t="s">
        <v>395</v>
      </c>
    </row>
    <row r="285" spans="3:12" hidden="1" x14ac:dyDescent="0.25">
      <c r="C285" s="167" t="s">
        <v>56</v>
      </c>
      <c r="D285" s="158"/>
      <c r="E285" s="149">
        <v>0</v>
      </c>
      <c r="F285" s="98">
        <f>IF(E284=0,"",(G284/E284)/12*E284)</f>
        <v>0</v>
      </c>
      <c r="G285" s="95">
        <f>F285</f>
        <v>0</v>
      </c>
      <c r="H285" s="159"/>
      <c r="I285" s="112" t="s">
        <v>520</v>
      </c>
      <c r="J285" s="112" t="str">
        <f>VLOOKUP(I285,[3]Presupuesto!$B$11:$C$565,2,0)</f>
        <v>AGUINALDO Y DECIMO CUARTO MES</v>
      </c>
      <c r="K285" s="96" t="str">
        <f t="shared" si="3"/>
        <v>Estudiantes y Graduados</v>
      </c>
      <c r="L285" s="96" t="s">
        <v>395</v>
      </c>
    </row>
    <row r="286" spans="3:12" ht="15.75" hidden="1" thickBot="1" x14ac:dyDescent="0.3">
      <c r="C286" s="168" t="s">
        <v>57</v>
      </c>
      <c r="D286" s="158"/>
      <c r="E286" s="149">
        <v>0</v>
      </c>
      <c r="F286" s="113">
        <f>IF(E284&lt;6,"",((E284-6)/12)*(G284/E284))</f>
        <v>0</v>
      </c>
      <c r="G286" s="95">
        <f>F286</f>
        <v>0</v>
      </c>
      <c r="H286" s="159"/>
      <c r="I286" s="99" t="s">
        <v>523</v>
      </c>
      <c r="J286" s="99" t="str">
        <f>VLOOKUP(I286,[3]Presupuesto!$B$11:$C$565,2,0)</f>
        <v>DECIMOCUARTO MES</v>
      </c>
      <c r="K286" s="96" t="str">
        <f t="shared" si="3"/>
        <v>Estudiantes y Graduados</v>
      </c>
      <c r="L286" s="96" t="s">
        <v>395</v>
      </c>
    </row>
    <row r="287" spans="3:12" ht="15.75" hidden="1" thickBot="1" x14ac:dyDescent="0.3">
      <c r="C287" s="133" t="s">
        <v>496</v>
      </c>
      <c r="D287" s="194"/>
      <c r="E287" s="147">
        <v>12</v>
      </c>
      <c r="F287" s="311">
        <f>HLOOKUP($C287,$BZ$2:$CM$3,2,0)</f>
        <v>13264.02</v>
      </c>
      <c r="G287" s="109">
        <f>D287*E287*F287</f>
        <v>0</v>
      </c>
      <c r="H287" s="161"/>
      <c r="I287" s="110" t="s">
        <v>500</v>
      </c>
      <c r="J287" s="110" t="str">
        <f>VLOOKUP(I287,[3]Presupuesto!$B$11:$C$565,2,0)</f>
        <v>SUELDOS Y SALARIOS PERMANENTES</v>
      </c>
      <c r="K287" s="96" t="str">
        <f t="shared" si="3"/>
        <v>Estudiantes y Graduados</v>
      </c>
      <c r="L287" s="96" t="s">
        <v>395</v>
      </c>
    </row>
    <row r="288" spans="3:12" hidden="1" x14ac:dyDescent="0.25">
      <c r="C288" s="167" t="s">
        <v>56</v>
      </c>
      <c r="D288" s="158"/>
      <c r="E288" s="149">
        <v>0</v>
      </c>
      <c r="F288" s="98">
        <f>IF(E287=0,"",(G287/E287)/12*E287)</f>
        <v>0</v>
      </c>
      <c r="G288" s="95">
        <f>F288</f>
        <v>0</v>
      </c>
      <c r="H288" s="159"/>
      <c r="I288" s="112" t="s">
        <v>520</v>
      </c>
      <c r="J288" s="112" t="str">
        <f>VLOOKUP(I288,[3]Presupuesto!$B$11:$C$565,2,0)</f>
        <v>AGUINALDO Y DECIMO CUARTO MES</v>
      </c>
      <c r="K288" s="96" t="str">
        <f t="shared" si="3"/>
        <v>Estudiantes y Graduados</v>
      </c>
      <c r="L288" s="96" t="s">
        <v>395</v>
      </c>
    </row>
    <row r="289" spans="3:12" ht="15.75" hidden="1" thickBot="1" x14ac:dyDescent="0.3">
      <c r="C289" s="168" t="s">
        <v>57</v>
      </c>
      <c r="D289" s="158"/>
      <c r="E289" s="149">
        <v>0</v>
      </c>
      <c r="F289" s="113">
        <f>IF(E287&lt;6,"",((E287-6)/12)*(G287/E287))</f>
        <v>0</v>
      </c>
      <c r="G289" s="95">
        <f>F289</f>
        <v>0</v>
      </c>
      <c r="H289" s="159"/>
      <c r="I289" s="99" t="s">
        <v>523</v>
      </c>
      <c r="J289" s="99" t="str">
        <f>VLOOKUP(I289,[3]Presupuesto!$B$11:$C$565,2,0)</f>
        <v>DECIMOCUARTO MES</v>
      </c>
      <c r="K289" s="96" t="str">
        <f t="shared" si="3"/>
        <v>Estudiantes y Graduados</v>
      </c>
      <c r="L289" s="96" t="s">
        <v>395</v>
      </c>
    </row>
    <row r="290" spans="3:12" ht="15.75" hidden="1" thickBot="1" x14ac:dyDescent="0.3">
      <c r="C290" s="133" t="s">
        <v>497</v>
      </c>
      <c r="D290" s="194"/>
      <c r="E290" s="147">
        <v>12</v>
      </c>
      <c r="F290" s="311">
        <f>HLOOKUP($C290,$BZ$2:$CM$3,2,0)</f>
        <v>12379.75</v>
      </c>
      <c r="G290" s="109">
        <f>D290*E290*F290</f>
        <v>0</v>
      </c>
      <c r="H290" s="161"/>
      <c r="I290" s="110" t="s">
        <v>500</v>
      </c>
      <c r="J290" s="110" t="str">
        <f>VLOOKUP(I290,[3]Presupuesto!$B$11:$C$565,2,0)</f>
        <v>SUELDOS Y SALARIOS PERMANENTES</v>
      </c>
      <c r="K290" s="96" t="str">
        <f t="shared" si="3"/>
        <v>Estudiantes y Graduados</v>
      </c>
      <c r="L290" s="96" t="s">
        <v>395</v>
      </c>
    </row>
    <row r="291" spans="3:12" hidden="1" x14ac:dyDescent="0.25">
      <c r="C291" s="167" t="s">
        <v>56</v>
      </c>
      <c r="D291" s="158"/>
      <c r="E291" s="149">
        <v>0</v>
      </c>
      <c r="F291" s="98">
        <f>IF(E290=0,"",(G290/E290)/12*E290)</f>
        <v>0</v>
      </c>
      <c r="G291" s="95">
        <f>F291</f>
        <v>0</v>
      </c>
      <c r="H291" s="159"/>
      <c r="I291" s="112" t="s">
        <v>520</v>
      </c>
      <c r="J291" s="112" t="str">
        <f>VLOOKUP(I291,[3]Presupuesto!$B$11:$C$565,2,0)</f>
        <v>AGUINALDO Y DECIMO CUARTO MES</v>
      </c>
      <c r="K291" s="96" t="str">
        <f t="shared" si="3"/>
        <v>Estudiantes y Graduados</v>
      </c>
      <c r="L291" s="96" t="s">
        <v>395</v>
      </c>
    </row>
    <row r="292" spans="3:12" ht="15.75" hidden="1" thickBot="1" x14ac:dyDescent="0.3">
      <c r="C292" s="168" t="s">
        <v>57</v>
      </c>
      <c r="D292" s="158"/>
      <c r="E292" s="149">
        <v>0</v>
      </c>
      <c r="F292" s="113">
        <f>IF(E290&lt;6,"",((E290-6)/12)*(G290/E290))</f>
        <v>0</v>
      </c>
      <c r="G292" s="95">
        <f>F292</f>
        <v>0</v>
      </c>
      <c r="H292" s="159"/>
      <c r="I292" s="99" t="s">
        <v>523</v>
      </c>
      <c r="J292" s="99" t="str">
        <f>VLOOKUP(I292,[3]Presupuesto!$B$11:$C$565,2,0)</f>
        <v>DECIMOCUARTO MES</v>
      </c>
      <c r="K292" s="96" t="str">
        <f t="shared" si="3"/>
        <v>Estudiantes y Graduados</v>
      </c>
      <c r="L292" s="96" t="s">
        <v>395</v>
      </c>
    </row>
    <row r="293" spans="3:12" ht="15.75" hidden="1" thickBot="1" x14ac:dyDescent="0.3">
      <c r="C293" s="133" t="s">
        <v>498</v>
      </c>
      <c r="D293" s="194"/>
      <c r="E293" s="147">
        <v>12</v>
      </c>
      <c r="F293" s="311">
        <f>HLOOKUP($C293,$BZ$2:$CM$3,2,0)</f>
        <v>439.49</v>
      </c>
      <c r="G293" s="109">
        <f>D293*E293*F293</f>
        <v>0</v>
      </c>
      <c r="H293" s="161"/>
      <c r="I293" s="110" t="s">
        <v>500</v>
      </c>
      <c r="J293" s="110" t="str">
        <f>VLOOKUP(I293,[3]Presupuesto!$B$11:$C$565,2,0)</f>
        <v>SUELDOS Y SALARIOS PERMANENTES</v>
      </c>
      <c r="K293" s="96" t="str">
        <f t="shared" si="3"/>
        <v>Estudiantes y Graduados</v>
      </c>
      <c r="L293" s="96" t="s">
        <v>395</v>
      </c>
    </row>
    <row r="294" spans="3:12" hidden="1" x14ac:dyDescent="0.25">
      <c r="C294" s="167" t="s">
        <v>56</v>
      </c>
      <c r="D294" s="158"/>
      <c r="E294" s="149">
        <v>0</v>
      </c>
      <c r="F294" s="98">
        <f>IF(E293=0,"",(G293/E293)/12*E293)</f>
        <v>0</v>
      </c>
      <c r="G294" s="95">
        <f>F294</f>
        <v>0</v>
      </c>
      <c r="H294" s="159"/>
      <c r="I294" s="112" t="s">
        <v>520</v>
      </c>
      <c r="J294" s="112" t="str">
        <f>VLOOKUP(I294,[3]Presupuesto!$B$11:$C$565,2,0)</f>
        <v>AGUINALDO Y DECIMO CUARTO MES</v>
      </c>
      <c r="K294" s="96" t="str">
        <f t="shared" si="3"/>
        <v>Estudiantes y Graduados</v>
      </c>
      <c r="L294" s="96" t="s">
        <v>395</v>
      </c>
    </row>
    <row r="295" spans="3:12" ht="15.75" hidden="1" thickBot="1" x14ac:dyDescent="0.3">
      <c r="C295" s="168" t="s">
        <v>57</v>
      </c>
      <c r="D295" s="158"/>
      <c r="E295" s="149">
        <v>0</v>
      </c>
      <c r="F295" s="113">
        <f>IF(E293&lt;6,"",((E293-6)/12)*(G293/E293))</f>
        <v>0</v>
      </c>
      <c r="G295" s="95">
        <f>F295</f>
        <v>0</v>
      </c>
      <c r="H295" s="159"/>
      <c r="I295" s="99" t="s">
        <v>523</v>
      </c>
      <c r="J295" s="99" t="str">
        <f>VLOOKUP(I295,[3]Presupuesto!$B$11:$C$565,2,0)</f>
        <v>DECIMOCUARTO MES</v>
      </c>
      <c r="K295" s="96" t="str">
        <f t="shared" si="3"/>
        <v>Estudiantes y Graduados</v>
      </c>
      <c r="L295" s="96" t="s">
        <v>395</v>
      </c>
    </row>
    <row r="296" spans="3:12" ht="15.75" hidden="1" thickBot="1" x14ac:dyDescent="0.3">
      <c r="C296" s="133" t="s">
        <v>499</v>
      </c>
      <c r="D296" s="194"/>
      <c r="E296" s="147">
        <v>12</v>
      </c>
      <c r="F296" s="311">
        <f>HLOOKUP($C296,$BZ$2:$CM$3,2,0)</f>
        <v>1904.46</v>
      </c>
      <c r="G296" s="109">
        <f>D296*E296*F296</f>
        <v>0</v>
      </c>
      <c r="H296" s="161"/>
      <c r="I296" s="110" t="s">
        <v>500</v>
      </c>
      <c r="J296" s="110" t="str">
        <f>VLOOKUP(I296,[3]Presupuesto!$B$11:$C$565,2,0)</f>
        <v>SUELDOS Y SALARIOS PERMANENTES</v>
      </c>
      <c r="K296" s="96" t="str">
        <f t="shared" si="3"/>
        <v>Estudiantes y Graduados</v>
      </c>
      <c r="L296" s="96" t="s">
        <v>395</v>
      </c>
    </row>
    <row r="297" spans="3:12" hidden="1" x14ac:dyDescent="0.25">
      <c r="C297" s="167" t="s">
        <v>56</v>
      </c>
      <c r="D297" s="158"/>
      <c r="E297" s="149">
        <v>0</v>
      </c>
      <c r="F297" s="98">
        <f>IF(E296=0,"",(G296/E296)/12*E296)</f>
        <v>0</v>
      </c>
      <c r="G297" s="95">
        <f>F297</f>
        <v>0</v>
      </c>
      <c r="H297" s="159"/>
      <c r="I297" s="112" t="s">
        <v>520</v>
      </c>
      <c r="J297" s="112" t="str">
        <f>VLOOKUP(I297,[3]Presupuesto!$B$11:$C$565,2,0)</f>
        <v>AGUINALDO Y DECIMO CUARTO MES</v>
      </c>
      <c r="K297" s="96" t="str">
        <f t="shared" si="3"/>
        <v>Estudiantes y Graduados</v>
      </c>
      <c r="L297" s="96" t="s">
        <v>395</v>
      </c>
    </row>
    <row r="298" spans="3:12" ht="15.75" hidden="1" thickBot="1" x14ac:dyDescent="0.3">
      <c r="C298" s="168" t="s">
        <v>57</v>
      </c>
      <c r="D298" s="165"/>
      <c r="E298" s="127">
        <v>0</v>
      </c>
      <c r="F298" s="566">
        <f>IF(E296&lt;6,"",((E296-6)/12)*(G296/E296))</f>
        <v>0</v>
      </c>
      <c r="G298" s="116">
        <f>F298</f>
        <v>0</v>
      </c>
      <c r="H298" s="567"/>
      <c r="I298" s="106" t="s">
        <v>523</v>
      </c>
      <c r="J298" s="106" t="str">
        <f>VLOOKUP(I298,[3]Presupuesto!$B$11:$C$565,2,0)</f>
        <v>DECIMOCUARTO MES</v>
      </c>
      <c r="K298" s="579" t="str">
        <f t="shared" si="3"/>
        <v>Estudiantes y Graduados</v>
      </c>
      <c r="L298" s="96" t="s">
        <v>395</v>
      </c>
    </row>
    <row r="299" spans="3:12" x14ac:dyDescent="0.25">
      <c r="C299" s="575" t="s">
        <v>82</v>
      </c>
      <c r="D299" s="473">
        <v>2</v>
      </c>
      <c r="E299" s="473">
        <v>12</v>
      </c>
      <c r="F299" s="560">
        <v>7400</v>
      </c>
      <c r="G299" s="576">
        <f>D299*E299*F299</f>
        <v>177600</v>
      </c>
      <c r="H299" s="577" t="s">
        <v>1473</v>
      </c>
      <c r="I299" s="578" t="s">
        <v>568</v>
      </c>
      <c r="J299" s="578" t="str">
        <f>VLOOKUP(I299,[3]Presupuesto!$B$11:$C$565,2,0)</f>
        <v>CONTRATOS ESPECIALES</v>
      </c>
      <c r="K299" s="481" t="s">
        <v>1374</v>
      </c>
      <c r="L299" s="96" t="s">
        <v>395</v>
      </c>
    </row>
    <row r="300" spans="3:12" x14ac:dyDescent="0.25">
      <c r="C300" s="477" t="s">
        <v>56</v>
      </c>
      <c r="D300" s="160">
        <v>2</v>
      </c>
      <c r="E300" s="479">
        <v>1</v>
      </c>
      <c r="F300" s="479">
        <v>7400</v>
      </c>
      <c r="G300" s="479">
        <f>F300*E300*D300</f>
        <v>14800</v>
      </c>
      <c r="H300" s="160" t="s">
        <v>1473</v>
      </c>
      <c r="I300" s="481" t="s">
        <v>568</v>
      </c>
      <c r="J300" s="481" t="str">
        <f>VLOOKUP(I300,[3]Presupuesto!$B$11:$C$565,2,0)</f>
        <v>CONTRATOS ESPECIALES</v>
      </c>
      <c r="K300" s="481" t="s">
        <v>1374</v>
      </c>
      <c r="L300" s="96" t="s">
        <v>395</v>
      </c>
    </row>
    <row r="301" spans="3:12" x14ac:dyDescent="0.25">
      <c r="C301" s="477" t="s">
        <v>57</v>
      </c>
      <c r="D301" s="160">
        <v>2</v>
      </c>
      <c r="E301" s="479">
        <v>1</v>
      </c>
      <c r="F301" s="479">
        <v>7400</v>
      </c>
      <c r="G301" s="479">
        <f>F301*E301*D301</f>
        <v>14800</v>
      </c>
      <c r="H301" s="160" t="s">
        <v>1473</v>
      </c>
      <c r="I301" s="481" t="s">
        <v>568</v>
      </c>
      <c r="J301" s="481" t="str">
        <f>VLOOKUP(I301,[3]Presupuesto!$B$11:$C$565,2,0)</f>
        <v>CONTRATOS ESPECIALES</v>
      </c>
      <c r="K301" s="481" t="s">
        <v>1374</v>
      </c>
      <c r="L301" s="96" t="s">
        <v>395</v>
      </c>
    </row>
    <row r="302" spans="3:12" ht="15.75" hidden="1" thickBot="1" x14ac:dyDescent="0.3">
      <c r="C302" s="569" t="s">
        <v>58</v>
      </c>
      <c r="D302" s="570"/>
      <c r="E302" s="571">
        <v>12</v>
      </c>
      <c r="F302" s="119">
        <v>30000</v>
      </c>
      <c r="G302" s="572">
        <f>D302*E302*F302</f>
        <v>0</v>
      </c>
      <c r="H302" s="573"/>
      <c r="I302" s="574" t="s">
        <v>709</v>
      </c>
      <c r="J302" s="574" t="str">
        <f>VLOOKUP(I302,[3]Presupuesto!$B$11:$C$565,2,0)</f>
        <v>OTROS SERVICIOS TECNICOS Y PROFESIONALES</v>
      </c>
      <c r="K302" s="96" t="str">
        <f t="shared" si="3"/>
        <v>Estudiantes y Graduados</v>
      </c>
      <c r="L302" s="96" t="s">
        <v>395</v>
      </c>
    </row>
    <row r="303" spans="3:12" hidden="1" x14ac:dyDescent="0.25">
      <c r="C303" s="167" t="s">
        <v>56</v>
      </c>
      <c r="D303" s="158"/>
      <c r="E303" s="149">
        <v>0</v>
      </c>
      <c r="F303" s="98">
        <v>0</v>
      </c>
      <c r="G303" s="95">
        <f>F303</f>
        <v>0</v>
      </c>
      <c r="H303" s="159"/>
      <c r="I303" s="99" t="s">
        <v>709</v>
      </c>
      <c r="J303" s="99" t="str">
        <f>VLOOKUP(I303,[3]Presupuesto!$B$11:$C$565,2,0)</f>
        <v>OTROS SERVICIOS TECNICOS Y PROFESIONALES</v>
      </c>
      <c r="K303" s="96" t="str">
        <f t="shared" si="3"/>
        <v>Estudiantes y Graduados</v>
      </c>
      <c r="L303" s="96" t="s">
        <v>395</v>
      </c>
    </row>
    <row r="304" spans="3:12" ht="15.75" hidden="1" thickBot="1" x14ac:dyDescent="0.3">
      <c r="C304" s="168" t="s">
        <v>57</v>
      </c>
      <c r="D304" s="158"/>
      <c r="E304" s="149">
        <v>0</v>
      </c>
      <c r="F304" s="98">
        <v>0</v>
      </c>
      <c r="G304" s="95">
        <f>F304</f>
        <v>0</v>
      </c>
      <c r="H304" s="159"/>
      <c r="I304" s="99" t="s">
        <v>709</v>
      </c>
      <c r="J304" s="99" t="str">
        <f>VLOOKUP(I304,[3]Presupuesto!$B$11:$C$565,2,0)</f>
        <v>OTROS SERVICIOS TECNICOS Y PROFESIONALES</v>
      </c>
      <c r="K304" s="96" t="str">
        <f t="shared" si="3"/>
        <v>Estudiantes y Graduados</v>
      </c>
      <c r="L304" s="96" t="s">
        <v>395</v>
      </c>
    </row>
    <row r="305" spans="3:12" ht="15.75" hidden="1" thickBot="1" x14ac:dyDescent="0.3">
      <c r="C305" s="135" t="s">
        <v>59</v>
      </c>
      <c r="D305" s="194"/>
      <c r="E305" s="147">
        <v>12</v>
      </c>
      <c r="F305" s="114">
        <v>30000</v>
      </c>
      <c r="G305" s="109">
        <f>D305*E305*F305</f>
        <v>0</v>
      </c>
      <c r="H305" s="161"/>
      <c r="I305" s="110" t="s">
        <v>500</v>
      </c>
      <c r="J305" s="110" t="str">
        <f>VLOOKUP(I305,[3]Presupuesto!$B$11:$C$565,2,0)</f>
        <v>SUELDOS Y SALARIOS PERMANENTES</v>
      </c>
      <c r="K305" s="96" t="str">
        <f t="shared" si="3"/>
        <v>Estudiantes y Graduados</v>
      </c>
      <c r="L305" s="96" t="s">
        <v>395</v>
      </c>
    </row>
    <row r="306" spans="3:12" hidden="1" x14ac:dyDescent="0.25">
      <c r="C306" s="167" t="s">
        <v>56</v>
      </c>
      <c r="D306" s="165"/>
      <c r="E306" s="127">
        <v>0</v>
      </c>
      <c r="F306" s="115">
        <f>IF(E305=0,"",(G305/E305)/12*E305)</f>
        <v>0</v>
      </c>
      <c r="G306" s="116">
        <f>F306</f>
        <v>0</v>
      </c>
      <c r="H306" s="159"/>
      <c r="I306" s="99" t="s">
        <v>520</v>
      </c>
      <c r="J306" s="99" t="str">
        <f>VLOOKUP(I306,[3]Presupuesto!$B$11:$C$565,2,0)</f>
        <v>AGUINALDO Y DECIMO CUARTO MES</v>
      </c>
      <c r="K306" s="96" t="str">
        <f t="shared" si="3"/>
        <v>Estudiantes y Graduados</v>
      </c>
      <c r="L306" s="96" t="s">
        <v>395</v>
      </c>
    </row>
    <row r="307" spans="3:12" ht="15.75" hidden="1" thickBot="1" x14ac:dyDescent="0.3">
      <c r="C307" s="169" t="s">
        <v>57</v>
      </c>
      <c r="D307" s="157"/>
      <c r="E307" s="128">
        <v>0</v>
      </c>
      <c r="F307" s="101">
        <f>IF(E305&lt;6,"",((E305-6)/12)*(G305/E305))</f>
        <v>0</v>
      </c>
      <c r="G307" s="101">
        <f>F307</f>
        <v>0</v>
      </c>
      <c r="H307" s="157"/>
      <c r="I307" s="102" t="s">
        <v>523</v>
      </c>
      <c r="J307" s="120" t="str">
        <f>VLOOKUP(I307,[3]Presupuesto!$B$11:$C$565,2,0)</f>
        <v>DECIMOCUARTO MES</v>
      </c>
      <c r="K307" s="102" t="str">
        <f t="shared" si="3"/>
        <v>Estudiantes y Graduados</v>
      </c>
      <c r="L307" s="96" t="s">
        <v>395</v>
      </c>
    </row>
    <row r="309" spans="3:12" ht="15.75" thickBot="1" x14ac:dyDescent="0.3">
      <c r="C309" s="172"/>
      <c r="D309" s="78"/>
      <c r="E309" s="172"/>
      <c r="F309" s="172"/>
      <c r="G309" s="172"/>
      <c r="H309" s="78"/>
    </row>
    <row r="310" spans="3:12" ht="15.75" thickBot="1" x14ac:dyDescent="0.3">
      <c r="C310" s="69" t="s">
        <v>43</v>
      </c>
      <c r="D310" s="30">
        <f>SUM(G317:G367)</f>
        <v>4196500</v>
      </c>
      <c r="E310" s="93"/>
      <c r="F310" s="93"/>
      <c r="G310" s="93"/>
      <c r="H310" s="75"/>
    </row>
    <row r="311" spans="3:12" x14ac:dyDescent="0.25">
      <c r="D311" s="31"/>
      <c r="E311" s="93"/>
      <c r="F311" s="93"/>
      <c r="G311" s="93"/>
      <c r="H311" s="75"/>
    </row>
    <row r="312" spans="3:12" x14ac:dyDescent="0.25">
      <c r="D312" s="31"/>
      <c r="E312" s="93"/>
      <c r="F312" s="93"/>
      <c r="G312" s="93"/>
      <c r="H312" s="75"/>
    </row>
    <row r="313" spans="3:12" ht="15.75" x14ac:dyDescent="0.25">
      <c r="C313" s="200" t="s">
        <v>393</v>
      </c>
      <c r="D313" s="201" t="s">
        <v>1596</v>
      </c>
      <c r="E313" s="93"/>
      <c r="F313" s="93"/>
      <c r="G313" s="93"/>
      <c r="H313" s="75"/>
    </row>
    <row r="314" spans="3:12" ht="18.75" x14ac:dyDescent="0.25">
      <c r="C314" s="210" t="str">
        <f>IFERROR(VLOOKUP(D313,'Desarrollo e Innov. Curricular'!$E:$F,2,FALSE),IFERROR(VLOOKUP(D313,'Investigación Científica'!$E:$F,2,FALSE),IFERROR(VLOOKUP(D313,'Vinculación Univ. Sociedad'!$E:$F,2,FALSE),IFERROR(VLOOKUP(D313,'Docencia y Profesorado Universi'!$E:$F,2,FALSE),IFERROR(VLOOKUP(D313,'Estudiantes y Graduados'!$E:$F,2,FALSE),IFERROR(VLOOKUP(D313,'Gestion Administrativa'!$E:$F,2,FALSE),IFERROR(VLOOKUP(D313,'Gestión Académica'!$E:$F,2,FALSE),IFERROR(VLOOKUP(D313,'Aseguramiento y M. Ambiental'!$E:$F,2,FALSE),IFERROR(VLOOKUP(D313,'Gestión del Conocimiento'!$E:$F,2,FALSE),IFERROR(VLOOKUP(D313,'Gobernabilidad y Procesos...'!$E:$F,2,FALSE),IFERROR(VLOOKUP(D313,'Gestión del Talento Humano'!$E:$F,2,FALSE),IFERROR(VLOOKUP(D313,'Internacionalización de la E.S.'!$E:$F,2,FALSE),IFERROR(VLOOKUP(D313,'Cultura de Innovación Insti...'!$E:$F,2,FALSE),VLOOKUP(D313,'Lo Esencial de la Reforma Univ.'!$E:$F,2,0))))))))))))))</f>
        <v>contratacion de personal para el entrenamiento de las diferentes selecciones deportivas PUMAS</v>
      </c>
      <c r="D314" s="31"/>
      <c r="E314" s="93"/>
      <c r="F314" s="93"/>
      <c r="G314" s="93"/>
      <c r="H314" s="75"/>
    </row>
    <row r="315" spans="3:12" ht="15.75" thickBot="1" x14ac:dyDescent="0.3">
      <c r="C315" s="172"/>
      <c r="D315" s="31"/>
      <c r="E315" s="93"/>
      <c r="F315" s="93"/>
      <c r="G315" s="93"/>
      <c r="H315" s="75"/>
    </row>
    <row r="316" spans="3:12" ht="30.75" thickBot="1" x14ac:dyDescent="0.3">
      <c r="C316" s="130" t="s">
        <v>44</v>
      </c>
      <c r="D316" s="134" t="s">
        <v>53</v>
      </c>
      <c r="E316" s="166" t="s">
        <v>54</v>
      </c>
      <c r="F316" s="134" t="s">
        <v>55</v>
      </c>
      <c r="G316" s="131" t="s">
        <v>27</v>
      </c>
      <c r="H316" s="129" t="s">
        <v>132</v>
      </c>
      <c r="I316" s="132" t="s">
        <v>46</v>
      </c>
      <c r="J316" s="132" t="s">
        <v>133</v>
      </c>
      <c r="K316" s="132" t="s">
        <v>411</v>
      </c>
      <c r="L316" s="132" t="s">
        <v>412</v>
      </c>
    </row>
    <row r="317" spans="3:12" ht="15.75" hidden="1" thickBot="1" x14ac:dyDescent="0.3">
      <c r="C317" s="133" t="s">
        <v>486</v>
      </c>
      <c r="D317" s="194"/>
      <c r="E317" s="147">
        <v>12</v>
      </c>
      <c r="F317" s="311">
        <f>HLOOKUP($C317,$BZ$2:$CM$3,2,0)</f>
        <v>41436.800000000003</v>
      </c>
      <c r="G317" s="109">
        <f>D317*E317*F317</f>
        <v>0</v>
      </c>
      <c r="H317" s="161" t="s">
        <v>130</v>
      </c>
      <c r="I317" s="110" t="s">
        <v>254</v>
      </c>
      <c r="J317" s="110" t="str">
        <f>VLOOKUP(I317,[4]Presupuesto!$B$11:$C$586,2,0)</f>
        <v>SUELDOS Y SALARIOS BASICOS (11100-00)</v>
      </c>
      <c r="K317" s="217" t="s">
        <v>1374</v>
      </c>
      <c r="L317" s="96" t="s">
        <v>395</v>
      </c>
    </row>
    <row r="318" spans="3:12" hidden="1" x14ac:dyDescent="0.25">
      <c r="C318" s="167" t="s">
        <v>56</v>
      </c>
      <c r="D318" s="158"/>
      <c r="E318" s="149">
        <v>0</v>
      </c>
      <c r="F318" s="98">
        <f>IF(E317=0,"",(G317/E317)/12*E317)</f>
        <v>0</v>
      </c>
      <c r="G318" s="95">
        <f>F318</f>
        <v>0</v>
      </c>
      <c r="H318" s="159" t="s">
        <v>130</v>
      </c>
      <c r="I318" s="112" t="s">
        <v>255</v>
      </c>
      <c r="J318" s="112" t="str">
        <f>VLOOKUP(I318,[4]Presupuesto!$B$11:$C$586,2,0)</f>
        <v>RESTRIBUCIONES A PERSONAL DIRECTIVO Y DE CONTROL (11300-00)</v>
      </c>
      <c r="K318" s="96" t="str">
        <f>$K$17</f>
        <v>Estudiantes y Graduados</v>
      </c>
      <c r="L318" s="96" t="s">
        <v>395</v>
      </c>
    </row>
    <row r="319" spans="3:12" ht="15.75" hidden="1" thickBot="1" x14ac:dyDescent="0.3">
      <c r="C319" s="168" t="s">
        <v>57</v>
      </c>
      <c r="D319" s="158"/>
      <c r="E319" s="149">
        <v>0</v>
      </c>
      <c r="F319" s="113">
        <f>IF(E317&lt;6,"",((E317-6)/12)*(G317/E317))</f>
        <v>0</v>
      </c>
      <c r="G319" s="95">
        <f>F319</f>
        <v>0</v>
      </c>
      <c r="H319" s="159" t="s">
        <v>130</v>
      </c>
      <c r="I319" s="99">
        <v>11500.02</v>
      </c>
      <c r="J319" s="99" t="e">
        <f>VLOOKUP(I319,[4]Presupuesto!$B$11:$C$586,2,0)</f>
        <v>#N/A</v>
      </c>
      <c r="K319" s="96" t="str">
        <f t="shared" ref="K319:K367" si="4">$K$17</f>
        <v>Estudiantes y Graduados</v>
      </c>
      <c r="L319" s="96" t="s">
        <v>395</v>
      </c>
    </row>
    <row r="320" spans="3:12" ht="15.75" hidden="1" thickBot="1" x14ac:dyDescent="0.3">
      <c r="C320" s="133" t="s">
        <v>487</v>
      </c>
      <c r="D320" s="194"/>
      <c r="E320" s="147">
        <v>12</v>
      </c>
      <c r="F320" s="311">
        <f>HLOOKUP($C320,$BZ$2:$CM$3,2,0)</f>
        <v>37669.82</v>
      </c>
      <c r="G320" s="109">
        <f>D320*E320*F320</f>
        <v>0</v>
      </c>
      <c r="H320" s="161"/>
      <c r="I320" s="110">
        <v>11100.01</v>
      </c>
      <c r="J320" s="110" t="e">
        <f>VLOOKUP(I320,[4]Presupuesto!$B$11:$C$586,2,0)</f>
        <v>#N/A</v>
      </c>
      <c r="K320" s="96" t="str">
        <f t="shared" si="4"/>
        <v>Estudiantes y Graduados</v>
      </c>
      <c r="L320" s="96" t="s">
        <v>395</v>
      </c>
    </row>
    <row r="321" spans="3:12" hidden="1" x14ac:dyDescent="0.25">
      <c r="C321" s="167" t="s">
        <v>56</v>
      </c>
      <c r="D321" s="158"/>
      <c r="E321" s="149">
        <v>0</v>
      </c>
      <c r="F321" s="98">
        <f>IF(E320=0,"",(G320/E320)/12*E320)</f>
        <v>0</v>
      </c>
      <c r="G321" s="95">
        <f>F321</f>
        <v>0</v>
      </c>
      <c r="H321" s="159" t="s">
        <v>130</v>
      </c>
      <c r="I321" s="112">
        <v>11500</v>
      </c>
      <c r="J321" s="112" t="e">
        <f>VLOOKUP(I321,[4]Presupuesto!$B$11:$C$586,2,0)</f>
        <v>#N/A</v>
      </c>
      <c r="K321" s="96" t="str">
        <f t="shared" si="4"/>
        <v>Estudiantes y Graduados</v>
      </c>
      <c r="L321" s="96" t="s">
        <v>395</v>
      </c>
    </row>
    <row r="322" spans="3:12" ht="15.75" hidden="1" thickBot="1" x14ac:dyDescent="0.3">
      <c r="C322" s="168" t="s">
        <v>57</v>
      </c>
      <c r="D322" s="158"/>
      <c r="E322" s="149">
        <v>0</v>
      </c>
      <c r="F322" s="113">
        <f>IF(E320&lt;6,"",((E320-6)/12)*(G320/E320))</f>
        <v>0</v>
      </c>
      <c r="G322" s="95">
        <f>F322</f>
        <v>0</v>
      </c>
      <c r="H322" s="159" t="s">
        <v>130</v>
      </c>
      <c r="I322" s="99">
        <v>11500.02</v>
      </c>
      <c r="J322" s="99" t="e">
        <f>VLOOKUP(I322,[4]Presupuesto!$B$11:$C$586,2,0)</f>
        <v>#N/A</v>
      </c>
      <c r="K322" s="96" t="str">
        <f t="shared" si="4"/>
        <v>Estudiantes y Graduados</v>
      </c>
      <c r="L322" s="96" t="s">
        <v>395</v>
      </c>
    </row>
    <row r="323" spans="3:12" ht="15.75" hidden="1" thickBot="1" x14ac:dyDescent="0.3">
      <c r="C323" s="133" t="s">
        <v>488</v>
      </c>
      <c r="D323" s="194"/>
      <c r="E323" s="147">
        <v>12</v>
      </c>
      <c r="F323" s="311">
        <f>HLOOKUP($C323,$BZ$2:$CM$3,2,0)</f>
        <v>33902.839999999997</v>
      </c>
      <c r="G323" s="109">
        <f>D323*E323*F323</f>
        <v>0</v>
      </c>
      <c r="H323" s="161"/>
      <c r="I323" s="110">
        <v>11100.01</v>
      </c>
      <c r="J323" s="110" t="e">
        <f>VLOOKUP(I323,[4]Presupuesto!$B$11:$C$586,2,0)</f>
        <v>#N/A</v>
      </c>
      <c r="K323" s="96" t="str">
        <f t="shared" si="4"/>
        <v>Estudiantes y Graduados</v>
      </c>
      <c r="L323" s="96" t="s">
        <v>395</v>
      </c>
    </row>
    <row r="324" spans="3:12" hidden="1" x14ac:dyDescent="0.25">
      <c r="C324" s="167" t="s">
        <v>56</v>
      </c>
      <c r="D324" s="158"/>
      <c r="E324" s="149">
        <v>0</v>
      </c>
      <c r="F324" s="98">
        <f>IF(E323=0,"",(G323/E323)/12*E323)</f>
        <v>0</v>
      </c>
      <c r="G324" s="95">
        <f>F324</f>
        <v>0</v>
      </c>
      <c r="H324" s="159" t="s">
        <v>130</v>
      </c>
      <c r="I324" s="112">
        <v>11500</v>
      </c>
      <c r="J324" s="112" t="e">
        <f>VLOOKUP(I324,[4]Presupuesto!$B$11:$C$586,2,0)</f>
        <v>#N/A</v>
      </c>
      <c r="K324" s="96" t="str">
        <f t="shared" si="4"/>
        <v>Estudiantes y Graduados</v>
      </c>
      <c r="L324" s="96" t="s">
        <v>395</v>
      </c>
    </row>
    <row r="325" spans="3:12" ht="15.75" hidden="1" thickBot="1" x14ac:dyDescent="0.3">
      <c r="C325" s="168" t="s">
        <v>57</v>
      </c>
      <c r="D325" s="158"/>
      <c r="E325" s="149">
        <v>0</v>
      </c>
      <c r="F325" s="113">
        <f>IF(E323&lt;6,"",((E323-6)/12)*(G323/E323))</f>
        <v>0</v>
      </c>
      <c r="G325" s="95">
        <f>F325</f>
        <v>0</v>
      </c>
      <c r="H325" s="159" t="s">
        <v>130</v>
      </c>
      <c r="I325" s="99">
        <v>11500.02</v>
      </c>
      <c r="J325" s="99" t="e">
        <f>VLOOKUP(I325,[4]Presupuesto!$B$11:$C$586,2,0)</f>
        <v>#N/A</v>
      </c>
      <c r="K325" s="96" t="str">
        <f t="shared" si="4"/>
        <v>Estudiantes y Graduados</v>
      </c>
      <c r="L325" s="96" t="s">
        <v>395</v>
      </c>
    </row>
    <row r="326" spans="3:12" ht="15.75" hidden="1" thickBot="1" x14ac:dyDescent="0.3">
      <c r="C326" s="133" t="s">
        <v>489</v>
      </c>
      <c r="D326" s="194"/>
      <c r="E326" s="147">
        <v>12</v>
      </c>
      <c r="F326" s="311">
        <f>HLOOKUP($C326,$BZ$2:$CM$3,2,0)</f>
        <v>30135.85</v>
      </c>
      <c r="G326" s="109">
        <f>D326*E326*F326</f>
        <v>0</v>
      </c>
      <c r="H326" s="161"/>
      <c r="I326" s="110">
        <v>11100.01</v>
      </c>
      <c r="J326" s="110" t="e">
        <f>VLOOKUP(I326,[4]Presupuesto!$B$11:$C$586,2,0)</f>
        <v>#N/A</v>
      </c>
      <c r="K326" s="96" t="str">
        <f t="shared" si="4"/>
        <v>Estudiantes y Graduados</v>
      </c>
      <c r="L326" s="96" t="s">
        <v>395</v>
      </c>
    </row>
    <row r="327" spans="3:12" hidden="1" x14ac:dyDescent="0.25">
      <c r="C327" s="167" t="s">
        <v>56</v>
      </c>
      <c r="D327" s="158"/>
      <c r="E327" s="149">
        <v>0</v>
      </c>
      <c r="F327" s="98">
        <f>IF(E326=0,"",(G326/E326)/12*E326)</f>
        <v>0</v>
      </c>
      <c r="G327" s="95">
        <f>F327</f>
        <v>0</v>
      </c>
      <c r="H327" s="159"/>
      <c r="I327" s="112">
        <v>11500</v>
      </c>
      <c r="J327" s="112" t="e">
        <f>VLOOKUP(I327,[4]Presupuesto!$B$11:$C$586,2,0)</f>
        <v>#N/A</v>
      </c>
      <c r="K327" s="96" t="str">
        <f t="shared" si="4"/>
        <v>Estudiantes y Graduados</v>
      </c>
      <c r="L327" s="96" t="s">
        <v>395</v>
      </c>
    </row>
    <row r="328" spans="3:12" ht="15.75" hidden="1" thickBot="1" x14ac:dyDescent="0.3">
      <c r="C328" s="168" t="s">
        <v>57</v>
      </c>
      <c r="D328" s="158"/>
      <c r="E328" s="149">
        <v>0</v>
      </c>
      <c r="F328" s="113">
        <f>IF(E326&lt;6,"",((E326-6)/12)*(G326/E326))</f>
        <v>0</v>
      </c>
      <c r="G328" s="95">
        <f>F328</f>
        <v>0</v>
      </c>
      <c r="H328" s="159"/>
      <c r="I328" s="99">
        <v>11500.02</v>
      </c>
      <c r="J328" s="99" t="e">
        <f>VLOOKUP(I328,[4]Presupuesto!$B$11:$C$586,2,0)</f>
        <v>#N/A</v>
      </c>
      <c r="K328" s="96" t="str">
        <f t="shared" si="4"/>
        <v>Estudiantes y Graduados</v>
      </c>
      <c r="L328" s="96" t="s">
        <v>395</v>
      </c>
    </row>
    <row r="329" spans="3:12" ht="15.75" hidden="1" thickBot="1" x14ac:dyDescent="0.3">
      <c r="C329" s="133" t="s">
        <v>491</v>
      </c>
      <c r="D329" s="194"/>
      <c r="E329" s="147">
        <v>13</v>
      </c>
      <c r="F329" s="311">
        <f>HLOOKUP($C329,$BZ$2:$CM$3,2,0)</f>
        <v>26368.87</v>
      </c>
      <c r="G329" s="109">
        <f>D329*E329*F329</f>
        <v>0</v>
      </c>
      <c r="H329" s="161"/>
      <c r="I329" s="110">
        <v>11100.01</v>
      </c>
      <c r="J329" s="110" t="e">
        <f>VLOOKUP(I329,[4]Presupuesto!$B$11:$C$586,2,0)</f>
        <v>#N/A</v>
      </c>
      <c r="K329" s="96" t="str">
        <f t="shared" si="4"/>
        <v>Estudiantes y Graduados</v>
      </c>
      <c r="L329" s="96" t="s">
        <v>395</v>
      </c>
    </row>
    <row r="330" spans="3:12" hidden="1" x14ac:dyDescent="0.25">
      <c r="C330" s="167" t="s">
        <v>56</v>
      </c>
      <c r="D330" s="158"/>
      <c r="E330" s="149">
        <v>0</v>
      </c>
      <c r="F330" s="98">
        <f>IF(E329=0,"",(G329/E329)/12*E329)</f>
        <v>0</v>
      </c>
      <c r="G330" s="95">
        <f>F330</f>
        <v>0</v>
      </c>
      <c r="H330" s="159" t="s">
        <v>130</v>
      </c>
      <c r="I330" s="112">
        <v>11500</v>
      </c>
      <c r="J330" s="112" t="e">
        <f>VLOOKUP(I330,[4]Presupuesto!$B$11:$C$586,2,0)</f>
        <v>#N/A</v>
      </c>
      <c r="K330" s="96" t="str">
        <f t="shared" si="4"/>
        <v>Estudiantes y Graduados</v>
      </c>
      <c r="L330" s="96" t="s">
        <v>395</v>
      </c>
    </row>
    <row r="331" spans="3:12" ht="15.75" hidden="1" thickBot="1" x14ac:dyDescent="0.3">
      <c r="C331" s="168" t="s">
        <v>57</v>
      </c>
      <c r="D331" s="158"/>
      <c r="E331" s="149">
        <v>0</v>
      </c>
      <c r="F331" s="113">
        <f>IF(E329&lt;6,"",((E329-6)/12)*(G329/E329))</f>
        <v>0</v>
      </c>
      <c r="G331" s="95">
        <f>F331</f>
        <v>0</v>
      </c>
      <c r="H331" s="159" t="s">
        <v>130</v>
      </c>
      <c r="I331" s="99">
        <v>11500.02</v>
      </c>
      <c r="J331" s="99" t="e">
        <f>VLOOKUP(I331,[4]Presupuesto!$B$11:$C$586,2,0)</f>
        <v>#N/A</v>
      </c>
      <c r="K331" s="96" t="str">
        <f t="shared" si="4"/>
        <v>Estudiantes y Graduados</v>
      </c>
      <c r="L331" s="96" t="s">
        <v>395</v>
      </c>
    </row>
    <row r="332" spans="3:12" ht="15.75" hidden="1" thickBot="1" x14ac:dyDescent="0.3">
      <c r="C332" s="133" t="s">
        <v>491</v>
      </c>
      <c r="D332" s="194"/>
      <c r="E332" s="147">
        <v>13</v>
      </c>
      <c r="F332" s="311">
        <f>HLOOKUP($C332,$BZ$2:$CM$3,2,0)</f>
        <v>26368.87</v>
      </c>
      <c r="G332" s="109">
        <f>D332*E332*F332</f>
        <v>0</v>
      </c>
      <c r="H332" s="161" t="s">
        <v>130</v>
      </c>
      <c r="I332" s="110">
        <v>11100.01</v>
      </c>
      <c r="J332" s="112" t="e">
        <f>VLOOKUP(I332,[4]Presupuesto!$B$11:$C$586,2,0)</f>
        <v>#N/A</v>
      </c>
      <c r="K332" s="96" t="str">
        <f t="shared" si="4"/>
        <v>Estudiantes y Graduados</v>
      </c>
      <c r="L332" s="96" t="s">
        <v>395</v>
      </c>
    </row>
    <row r="333" spans="3:12" ht="15.75" hidden="1" thickBot="1" x14ac:dyDescent="0.3">
      <c r="C333" s="167" t="s">
        <v>56</v>
      </c>
      <c r="D333" s="158"/>
      <c r="E333" s="149">
        <v>0</v>
      </c>
      <c r="F333" s="98">
        <f>IF(E332=0,"",(G332/E332)/12*E332)</f>
        <v>0</v>
      </c>
      <c r="G333" s="95">
        <f>F333</f>
        <v>0</v>
      </c>
      <c r="H333" s="159" t="s">
        <v>130</v>
      </c>
      <c r="I333" s="112">
        <v>11500</v>
      </c>
      <c r="J333" s="112" t="e">
        <f>VLOOKUP(I333,[4]Presupuesto!$B$11:$C$586,2,0)</f>
        <v>#N/A</v>
      </c>
      <c r="K333" s="96" t="str">
        <f t="shared" si="4"/>
        <v>Estudiantes y Graduados</v>
      </c>
      <c r="L333" s="96" t="s">
        <v>395</v>
      </c>
    </row>
    <row r="334" spans="3:12" ht="15.75" hidden="1" thickBot="1" x14ac:dyDescent="0.3">
      <c r="C334" s="168" t="s">
        <v>57</v>
      </c>
      <c r="D334" s="158"/>
      <c r="E334" s="149">
        <v>0</v>
      </c>
      <c r="F334" s="113">
        <f>IF(E332&lt;6,"",((E332-6)/12)*(G332/E332))</f>
        <v>0</v>
      </c>
      <c r="G334" s="95">
        <f>F334</f>
        <v>0</v>
      </c>
      <c r="H334" s="159" t="s">
        <v>130</v>
      </c>
      <c r="I334" s="99">
        <v>11500.02</v>
      </c>
      <c r="J334" s="112" t="e">
        <f>VLOOKUP(I334,[4]Presupuesto!$B$11:$C$586,2,0)</f>
        <v>#N/A</v>
      </c>
      <c r="K334" s="96" t="str">
        <f t="shared" si="4"/>
        <v>Estudiantes y Graduados</v>
      </c>
      <c r="L334" s="96" t="s">
        <v>395</v>
      </c>
    </row>
    <row r="335" spans="3:12" ht="15.75" hidden="1" thickBot="1" x14ac:dyDescent="0.3">
      <c r="C335" s="133" t="s">
        <v>492</v>
      </c>
      <c r="D335" s="194"/>
      <c r="E335" s="147">
        <v>12</v>
      </c>
      <c r="F335" s="311">
        <f>HLOOKUP($C335,$BZ$2:$CM$3,2,0)</f>
        <v>17893.16</v>
      </c>
      <c r="G335" s="109">
        <f>D335*E335*F335</f>
        <v>0</v>
      </c>
      <c r="H335" s="161"/>
      <c r="I335" s="110">
        <v>11100.01</v>
      </c>
      <c r="J335" s="110" t="e">
        <f>VLOOKUP(I335,[4]Presupuesto!$B$11:$C$586,2,0)</f>
        <v>#N/A</v>
      </c>
      <c r="K335" s="96" t="str">
        <f t="shared" si="4"/>
        <v>Estudiantes y Graduados</v>
      </c>
      <c r="L335" s="96" t="s">
        <v>395</v>
      </c>
    </row>
    <row r="336" spans="3:12" hidden="1" x14ac:dyDescent="0.25">
      <c r="C336" s="167" t="s">
        <v>56</v>
      </c>
      <c r="D336" s="158"/>
      <c r="E336" s="149">
        <v>0</v>
      </c>
      <c r="F336" s="98">
        <f>IF(E335=0,"",(G335/E335)/12*E335)</f>
        <v>0</v>
      </c>
      <c r="G336" s="95">
        <f>F336</f>
        <v>0</v>
      </c>
      <c r="H336" s="159"/>
      <c r="I336" s="112">
        <v>11500</v>
      </c>
      <c r="J336" s="112" t="e">
        <f>VLOOKUP(I336,[4]Presupuesto!$B$11:$C$586,2,0)</f>
        <v>#N/A</v>
      </c>
      <c r="K336" s="96" t="str">
        <f t="shared" si="4"/>
        <v>Estudiantes y Graduados</v>
      </c>
      <c r="L336" s="96" t="s">
        <v>395</v>
      </c>
    </row>
    <row r="337" spans="3:12" ht="15.75" hidden="1" thickBot="1" x14ac:dyDescent="0.3">
      <c r="C337" s="168" t="s">
        <v>57</v>
      </c>
      <c r="D337" s="158"/>
      <c r="E337" s="149">
        <v>0</v>
      </c>
      <c r="F337" s="113">
        <f>IF(E335&lt;6,"",((E335-6)/12)*(G335/E335))</f>
        <v>0</v>
      </c>
      <c r="G337" s="95">
        <f>F337</f>
        <v>0</v>
      </c>
      <c r="H337" s="159"/>
      <c r="I337" s="99">
        <v>11500.02</v>
      </c>
      <c r="J337" s="99" t="e">
        <f>VLOOKUP(I337,[4]Presupuesto!$B$11:$C$586,2,0)</f>
        <v>#N/A</v>
      </c>
      <c r="K337" s="96" t="str">
        <f t="shared" si="4"/>
        <v>Estudiantes y Graduados</v>
      </c>
      <c r="L337" s="96" t="s">
        <v>395</v>
      </c>
    </row>
    <row r="338" spans="3:12" ht="15.75" hidden="1" thickBot="1" x14ac:dyDescent="0.3">
      <c r="C338" s="133" t="s">
        <v>493</v>
      </c>
      <c r="D338" s="194"/>
      <c r="E338" s="147">
        <v>12</v>
      </c>
      <c r="F338" s="311">
        <f>HLOOKUP($C338,$BZ$2:$CM$3,2,0)</f>
        <v>16951.419999999998</v>
      </c>
      <c r="G338" s="109">
        <f>D338*E338*F338</f>
        <v>0</v>
      </c>
      <c r="H338" s="161"/>
      <c r="I338" s="110">
        <v>11100.01</v>
      </c>
      <c r="J338" s="110" t="e">
        <f>VLOOKUP(I338,[4]Presupuesto!$B$11:$C$586,2,0)</f>
        <v>#N/A</v>
      </c>
      <c r="K338" s="96" t="str">
        <f t="shared" si="4"/>
        <v>Estudiantes y Graduados</v>
      </c>
      <c r="L338" s="96" t="s">
        <v>395</v>
      </c>
    </row>
    <row r="339" spans="3:12" hidden="1" x14ac:dyDescent="0.25">
      <c r="C339" s="167" t="s">
        <v>56</v>
      </c>
      <c r="D339" s="158"/>
      <c r="E339" s="149">
        <v>0</v>
      </c>
      <c r="F339" s="98">
        <f>IF(E338=0,"",(G338/E338)/12*E338)</f>
        <v>0</v>
      </c>
      <c r="G339" s="95">
        <f>F339</f>
        <v>0</v>
      </c>
      <c r="H339" s="159"/>
      <c r="I339" s="112">
        <v>11500</v>
      </c>
      <c r="J339" s="112" t="e">
        <f>VLOOKUP(I339,[4]Presupuesto!$B$11:$C$586,2,0)</f>
        <v>#N/A</v>
      </c>
      <c r="K339" s="96" t="str">
        <f t="shared" si="4"/>
        <v>Estudiantes y Graduados</v>
      </c>
      <c r="L339" s="96" t="s">
        <v>395</v>
      </c>
    </row>
    <row r="340" spans="3:12" ht="15.75" hidden="1" thickBot="1" x14ac:dyDescent="0.3">
      <c r="C340" s="168" t="s">
        <v>57</v>
      </c>
      <c r="D340" s="158"/>
      <c r="E340" s="149">
        <v>0</v>
      </c>
      <c r="F340" s="113">
        <f>IF(E338&lt;6,"",((E338-6)/12)*(G338/E338))</f>
        <v>0</v>
      </c>
      <c r="G340" s="95">
        <f>F340</f>
        <v>0</v>
      </c>
      <c r="H340" s="159"/>
      <c r="I340" s="99">
        <v>11500.02</v>
      </c>
      <c r="J340" s="99" t="e">
        <f>VLOOKUP(I340,[4]Presupuesto!$B$11:$C$586,2,0)</f>
        <v>#N/A</v>
      </c>
      <c r="K340" s="96" t="str">
        <f t="shared" si="4"/>
        <v>Estudiantes y Graduados</v>
      </c>
      <c r="L340" s="96" t="s">
        <v>395</v>
      </c>
    </row>
    <row r="341" spans="3:12" ht="15.75" hidden="1" thickBot="1" x14ac:dyDescent="0.3">
      <c r="C341" s="133" t="s">
        <v>494</v>
      </c>
      <c r="D341" s="194"/>
      <c r="E341" s="147">
        <v>12</v>
      </c>
      <c r="F341" s="311">
        <f>HLOOKUP($C341,$BZ$2:$CM$3,2,0)</f>
        <v>13184.44</v>
      </c>
      <c r="G341" s="109">
        <f>D341*E341*F341</f>
        <v>0</v>
      </c>
      <c r="H341" s="161"/>
      <c r="I341" s="110">
        <v>11100.01</v>
      </c>
      <c r="J341" s="110" t="e">
        <f>VLOOKUP(I341,[4]Presupuesto!$B$11:$C$586,2,0)</f>
        <v>#N/A</v>
      </c>
      <c r="K341" s="96" t="str">
        <f t="shared" si="4"/>
        <v>Estudiantes y Graduados</v>
      </c>
      <c r="L341" s="96" t="s">
        <v>395</v>
      </c>
    </row>
    <row r="342" spans="3:12" hidden="1" x14ac:dyDescent="0.25">
      <c r="C342" s="167" t="s">
        <v>56</v>
      </c>
      <c r="D342" s="158"/>
      <c r="E342" s="149">
        <v>0</v>
      </c>
      <c r="F342" s="98">
        <f>IF(E341=0,"",(G341/E341)/12*E341)</f>
        <v>0</v>
      </c>
      <c r="G342" s="95">
        <f>F342</f>
        <v>0</v>
      </c>
      <c r="H342" s="159"/>
      <c r="I342" s="112">
        <v>11500</v>
      </c>
      <c r="J342" s="112" t="e">
        <f>VLOOKUP(I342,[4]Presupuesto!$B$11:$C$586,2,0)</f>
        <v>#N/A</v>
      </c>
      <c r="K342" s="96" t="str">
        <f t="shared" si="4"/>
        <v>Estudiantes y Graduados</v>
      </c>
      <c r="L342" s="96" t="s">
        <v>395</v>
      </c>
    </row>
    <row r="343" spans="3:12" ht="15.75" hidden="1" thickBot="1" x14ac:dyDescent="0.3">
      <c r="C343" s="168" t="s">
        <v>57</v>
      </c>
      <c r="D343" s="158"/>
      <c r="E343" s="149">
        <v>0</v>
      </c>
      <c r="F343" s="113">
        <f>IF(E341&lt;6,"",((E341-6)/12)*(G341/E341))</f>
        <v>0</v>
      </c>
      <c r="G343" s="95">
        <f>F343</f>
        <v>0</v>
      </c>
      <c r="H343" s="159"/>
      <c r="I343" s="99">
        <v>11500.02</v>
      </c>
      <c r="J343" s="99" t="e">
        <f>VLOOKUP(I343,[4]Presupuesto!$B$11:$C$586,2,0)</f>
        <v>#N/A</v>
      </c>
      <c r="K343" s="96" t="str">
        <f t="shared" si="4"/>
        <v>Estudiantes y Graduados</v>
      </c>
      <c r="L343" s="96" t="s">
        <v>395</v>
      </c>
    </row>
    <row r="344" spans="3:12" ht="15.75" hidden="1" thickBot="1" x14ac:dyDescent="0.3">
      <c r="C344" s="133" t="s">
        <v>495</v>
      </c>
      <c r="D344" s="194"/>
      <c r="E344" s="147">
        <v>12</v>
      </c>
      <c r="F344" s="311">
        <f>HLOOKUP($C344,$BZ$2:$CM$3,2,0)</f>
        <v>15032.56</v>
      </c>
      <c r="G344" s="109">
        <f>D344*E344*F344</f>
        <v>0</v>
      </c>
      <c r="H344" s="161"/>
      <c r="I344" s="110">
        <v>11100.01</v>
      </c>
      <c r="J344" s="110" t="e">
        <f>VLOOKUP(I344,[4]Presupuesto!$B$11:$C$586,2,0)</f>
        <v>#N/A</v>
      </c>
      <c r="K344" s="96" t="str">
        <f t="shared" si="4"/>
        <v>Estudiantes y Graduados</v>
      </c>
      <c r="L344" s="96" t="s">
        <v>395</v>
      </c>
    </row>
    <row r="345" spans="3:12" hidden="1" x14ac:dyDescent="0.25">
      <c r="C345" s="167" t="s">
        <v>56</v>
      </c>
      <c r="D345" s="158"/>
      <c r="E345" s="149">
        <v>0</v>
      </c>
      <c r="F345" s="98">
        <f>IF(E344=0,"",(G344/E344)/12*E344)</f>
        <v>0</v>
      </c>
      <c r="G345" s="95">
        <f>F345</f>
        <v>0</v>
      </c>
      <c r="H345" s="159"/>
      <c r="I345" s="112">
        <v>11500</v>
      </c>
      <c r="J345" s="112" t="e">
        <f>VLOOKUP(I345,[4]Presupuesto!$B$11:$C$586,2,0)</f>
        <v>#N/A</v>
      </c>
      <c r="K345" s="96" t="str">
        <f t="shared" si="4"/>
        <v>Estudiantes y Graduados</v>
      </c>
      <c r="L345" s="96" t="s">
        <v>395</v>
      </c>
    </row>
    <row r="346" spans="3:12" ht="15.75" hidden="1" thickBot="1" x14ac:dyDescent="0.3">
      <c r="C346" s="168" t="s">
        <v>57</v>
      </c>
      <c r="D346" s="158"/>
      <c r="E346" s="149">
        <v>0</v>
      </c>
      <c r="F346" s="113">
        <f>IF(E344&lt;6,"",((E344-6)/12)*(G344/E344))</f>
        <v>0</v>
      </c>
      <c r="G346" s="95">
        <f>F346</f>
        <v>0</v>
      </c>
      <c r="H346" s="159"/>
      <c r="I346" s="99">
        <v>11500.02</v>
      </c>
      <c r="J346" s="99" t="e">
        <f>VLOOKUP(I346,[4]Presupuesto!$B$11:$C$586,2,0)</f>
        <v>#N/A</v>
      </c>
      <c r="K346" s="96" t="str">
        <f t="shared" si="4"/>
        <v>Estudiantes y Graduados</v>
      </c>
      <c r="L346" s="96" t="s">
        <v>395</v>
      </c>
    </row>
    <row r="347" spans="3:12" ht="15.75" hidden="1" thickBot="1" x14ac:dyDescent="0.3">
      <c r="C347" s="133" t="s">
        <v>496</v>
      </c>
      <c r="D347" s="194"/>
      <c r="E347" s="147">
        <v>12</v>
      </c>
      <c r="F347" s="311">
        <f>HLOOKUP($C347,$BZ$2:$CM$3,2,0)</f>
        <v>13264.02</v>
      </c>
      <c r="G347" s="109">
        <f>D347*E347*F347</f>
        <v>0</v>
      </c>
      <c r="H347" s="161"/>
      <c r="I347" s="110">
        <v>11100.01</v>
      </c>
      <c r="J347" s="110" t="e">
        <f>VLOOKUP(I347,[4]Presupuesto!$B$11:$C$586,2,0)</f>
        <v>#N/A</v>
      </c>
      <c r="K347" s="96" t="str">
        <f t="shared" si="4"/>
        <v>Estudiantes y Graduados</v>
      </c>
      <c r="L347" s="96" t="s">
        <v>395</v>
      </c>
    </row>
    <row r="348" spans="3:12" hidden="1" x14ac:dyDescent="0.25">
      <c r="C348" s="167" t="s">
        <v>56</v>
      </c>
      <c r="D348" s="158"/>
      <c r="E348" s="149">
        <v>0</v>
      </c>
      <c r="F348" s="98">
        <f>IF(E347=0,"",(G347/E347)/12*E347)</f>
        <v>0</v>
      </c>
      <c r="G348" s="95">
        <f>F348</f>
        <v>0</v>
      </c>
      <c r="H348" s="159"/>
      <c r="I348" s="112">
        <v>11500</v>
      </c>
      <c r="J348" s="112" t="e">
        <f>VLOOKUP(I348,[4]Presupuesto!$B$11:$C$586,2,0)</f>
        <v>#N/A</v>
      </c>
      <c r="K348" s="96" t="str">
        <f t="shared" si="4"/>
        <v>Estudiantes y Graduados</v>
      </c>
      <c r="L348" s="96" t="s">
        <v>395</v>
      </c>
    </row>
    <row r="349" spans="3:12" ht="15.75" hidden="1" thickBot="1" x14ac:dyDescent="0.3">
      <c r="C349" s="168" t="s">
        <v>57</v>
      </c>
      <c r="D349" s="158"/>
      <c r="E349" s="149">
        <v>0</v>
      </c>
      <c r="F349" s="113">
        <f>IF(E347&lt;6,"",((E347-6)/12)*(G347/E347))</f>
        <v>0</v>
      </c>
      <c r="G349" s="95">
        <f>F349</f>
        <v>0</v>
      </c>
      <c r="H349" s="159"/>
      <c r="I349" s="99">
        <v>11500.02</v>
      </c>
      <c r="J349" s="99" t="e">
        <f>VLOOKUP(I349,[4]Presupuesto!$B$11:$C$586,2,0)</f>
        <v>#N/A</v>
      </c>
      <c r="K349" s="96" t="str">
        <f t="shared" si="4"/>
        <v>Estudiantes y Graduados</v>
      </c>
      <c r="L349" s="96" t="s">
        <v>395</v>
      </c>
    </row>
    <row r="350" spans="3:12" ht="15.75" hidden="1" thickBot="1" x14ac:dyDescent="0.3">
      <c r="C350" s="133" t="s">
        <v>497</v>
      </c>
      <c r="D350" s="194"/>
      <c r="E350" s="147">
        <v>12</v>
      </c>
      <c r="F350" s="311">
        <f>HLOOKUP($C350,$BZ$2:$CM$3,2,0)</f>
        <v>12379.75</v>
      </c>
      <c r="G350" s="109">
        <f>D350*E350*F350</f>
        <v>0</v>
      </c>
      <c r="H350" s="161"/>
      <c r="I350" s="110">
        <v>11100.01</v>
      </c>
      <c r="J350" s="110" t="e">
        <f>VLOOKUP(I350,[4]Presupuesto!$B$11:$C$586,2,0)</f>
        <v>#N/A</v>
      </c>
      <c r="K350" s="96" t="str">
        <f t="shared" si="4"/>
        <v>Estudiantes y Graduados</v>
      </c>
      <c r="L350" s="96" t="s">
        <v>395</v>
      </c>
    </row>
    <row r="351" spans="3:12" hidden="1" x14ac:dyDescent="0.25">
      <c r="C351" s="167" t="s">
        <v>56</v>
      </c>
      <c r="D351" s="158"/>
      <c r="E351" s="149">
        <v>0</v>
      </c>
      <c r="F351" s="98">
        <f>IF(E350=0,"",(G350/E350)/12*E350)</f>
        <v>0</v>
      </c>
      <c r="G351" s="95">
        <f>F351</f>
        <v>0</v>
      </c>
      <c r="H351" s="159"/>
      <c r="I351" s="112">
        <v>11500</v>
      </c>
      <c r="J351" s="112" t="e">
        <f>VLOOKUP(I351,[4]Presupuesto!$B$11:$C$586,2,0)</f>
        <v>#N/A</v>
      </c>
      <c r="K351" s="96" t="str">
        <f t="shared" si="4"/>
        <v>Estudiantes y Graduados</v>
      </c>
      <c r="L351" s="96" t="s">
        <v>395</v>
      </c>
    </row>
    <row r="352" spans="3:12" ht="15.75" hidden="1" thickBot="1" x14ac:dyDescent="0.3">
      <c r="C352" s="168" t="s">
        <v>57</v>
      </c>
      <c r="D352" s="158"/>
      <c r="E352" s="149">
        <v>0</v>
      </c>
      <c r="F352" s="113">
        <f>IF(E350&lt;6,"",((E350-6)/12)*(G350/E350))</f>
        <v>0</v>
      </c>
      <c r="G352" s="95">
        <f>F352</f>
        <v>0</v>
      </c>
      <c r="H352" s="159"/>
      <c r="I352" s="99">
        <v>11500.02</v>
      </c>
      <c r="J352" s="99" t="e">
        <f>VLOOKUP(I352,[4]Presupuesto!$B$11:$C$586,2,0)</f>
        <v>#N/A</v>
      </c>
      <c r="K352" s="96" t="str">
        <f t="shared" si="4"/>
        <v>Estudiantes y Graduados</v>
      </c>
      <c r="L352" s="96" t="s">
        <v>395</v>
      </c>
    </row>
    <row r="353" spans="3:12" ht="15.75" hidden="1" thickBot="1" x14ac:dyDescent="0.3">
      <c r="C353" s="133" t="s">
        <v>498</v>
      </c>
      <c r="D353" s="194"/>
      <c r="E353" s="147">
        <v>12</v>
      </c>
      <c r="F353" s="311">
        <f>HLOOKUP($C353,$BZ$2:$CM$3,2,0)</f>
        <v>439.49</v>
      </c>
      <c r="G353" s="109">
        <f>D353*E353*F353</f>
        <v>0</v>
      </c>
      <c r="H353" s="161"/>
      <c r="I353" s="110">
        <v>11100.01</v>
      </c>
      <c r="J353" s="110" t="e">
        <f>VLOOKUP(I353,[4]Presupuesto!$B$11:$C$586,2,0)</f>
        <v>#N/A</v>
      </c>
      <c r="K353" s="96" t="str">
        <f t="shared" si="4"/>
        <v>Estudiantes y Graduados</v>
      </c>
      <c r="L353" s="96" t="s">
        <v>395</v>
      </c>
    </row>
    <row r="354" spans="3:12" hidden="1" x14ac:dyDescent="0.25">
      <c r="C354" s="167" t="s">
        <v>56</v>
      </c>
      <c r="D354" s="158"/>
      <c r="E354" s="149">
        <v>0</v>
      </c>
      <c r="F354" s="98">
        <f>IF(E353=0,"",(G353/E353)/12*E353)</f>
        <v>0</v>
      </c>
      <c r="G354" s="95">
        <f>F354</f>
        <v>0</v>
      </c>
      <c r="H354" s="159"/>
      <c r="I354" s="112">
        <v>11500</v>
      </c>
      <c r="J354" s="112" t="e">
        <f>VLOOKUP(I354,[4]Presupuesto!$B$11:$C$586,2,0)</f>
        <v>#N/A</v>
      </c>
      <c r="K354" s="96" t="str">
        <f t="shared" si="4"/>
        <v>Estudiantes y Graduados</v>
      </c>
      <c r="L354" s="96" t="s">
        <v>395</v>
      </c>
    </row>
    <row r="355" spans="3:12" ht="15.75" hidden="1" thickBot="1" x14ac:dyDescent="0.3">
      <c r="C355" s="168" t="s">
        <v>57</v>
      </c>
      <c r="D355" s="165"/>
      <c r="E355" s="127">
        <v>0</v>
      </c>
      <c r="F355" s="566">
        <f>IF(E353&lt;6,"",((E353-6)/12)*(G353/E353))</f>
        <v>0</v>
      </c>
      <c r="G355" s="116">
        <f>F355</f>
        <v>0</v>
      </c>
      <c r="H355" s="567"/>
      <c r="I355" s="106">
        <v>11500.02</v>
      </c>
      <c r="J355" s="106" t="e">
        <f>VLOOKUP(I355,[4]Presupuesto!$B$11:$C$586,2,0)</f>
        <v>#N/A</v>
      </c>
      <c r="K355" s="579" t="str">
        <f t="shared" si="4"/>
        <v>Estudiantes y Graduados</v>
      </c>
      <c r="L355" s="579" t="s">
        <v>395</v>
      </c>
    </row>
    <row r="356" spans="3:12" x14ac:dyDescent="0.25">
      <c r="C356" s="575" t="s">
        <v>82</v>
      </c>
      <c r="D356" s="473">
        <v>2</v>
      </c>
      <c r="E356" s="473">
        <v>12</v>
      </c>
      <c r="F356" s="560">
        <v>14000</v>
      </c>
      <c r="G356" s="576">
        <f>D356*E356*F356</f>
        <v>336000</v>
      </c>
      <c r="H356" s="577" t="s">
        <v>130</v>
      </c>
      <c r="I356" s="578" t="s">
        <v>592</v>
      </c>
      <c r="J356" s="578" t="str">
        <f>VLOOKUP(I356,[4]Presupuesto!$B$11:$C$586,2,0)</f>
        <v>SERV.PROFE. Y TEC. VICE RECTORIA ORIENTACION Y ASUNTOS ESTUD.</v>
      </c>
      <c r="K356" s="481" t="str">
        <f t="shared" si="4"/>
        <v>Estudiantes y Graduados</v>
      </c>
      <c r="L356" s="481" t="s">
        <v>395</v>
      </c>
    </row>
    <row r="357" spans="3:12" x14ac:dyDescent="0.25">
      <c r="C357" s="477" t="s">
        <v>56</v>
      </c>
      <c r="D357" s="160"/>
      <c r="E357" s="479">
        <v>0</v>
      </c>
      <c r="F357" s="479">
        <f>IF(E356=0,"",(G356/E356)/12*E356)</f>
        <v>28000</v>
      </c>
      <c r="G357" s="479">
        <f>F357</f>
        <v>28000</v>
      </c>
      <c r="H357" s="160" t="s">
        <v>130</v>
      </c>
      <c r="I357" s="481" t="s">
        <v>592</v>
      </c>
      <c r="J357" s="481" t="str">
        <f>VLOOKUP(I357,[4]Presupuesto!$B$11:$C$586,2,0)</f>
        <v>SERV.PROFE. Y TEC. VICE RECTORIA ORIENTACION Y ASUNTOS ESTUD.</v>
      </c>
      <c r="K357" s="481" t="str">
        <f t="shared" si="4"/>
        <v>Estudiantes y Graduados</v>
      </c>
      <c r="L357" s="481" t="s">
        <v>395</v>
      </c>
    </row>
    <row r="358" spans="3:12" x14ac:dyDescent="0.25">
      <c r="C358" s="477" t="s">
        <v>57</v>
      </c>
      <c r="D358" s="160"/>
      <c r="E358" s="479">
        <v>0</v>
      </c>
      <c r="F358" s="479">
        <f>IF(E356&lt;6,"",((E356-6)/12)*(G356/E356))</f>
        <v>14000</v>
      </c>
      <c r="G358" s="479">
        <f>F358</f>
        <v>14000</v>
      </c>
      <c r="H358" s="160" t="s">
        <v>130</v>
      </c>
      <c r="I358" s="481" t="s">
        <v>592</v>
      </c>
      <c r="J358" s="481" t="str">
        <f>VLOOKUP(I358,[4]Presupuesto!$B$11:$C$586,2,0)</f>
        <v>SERV.PROFE. Y TEC. VICE RECTORIA ORIENTACION Y ASUNTOS ESTUD.</v>
      </c>
      <c r="K358" s="481" t="str">
        <f t="shared" si="4"/>
        <v>Estudiantes y Graduados</v>
      </c>
      <c r="L358" s="481" t="s">
        <v>395</v>
      </c>
    </row>
    <row r="359" spans="3:12" x14ac:dyDescent="0.25">
      <c r="C359" s="575" t="s">
        <v>82</v>
      </c>
      <c r="D359" s="473">
        <v>21</v>
      </c>
      <c r="E359" s="473">
        <v>12</v>
      </c>
      <c r="F359" s="560">
        <v>11000</v>
      </c>
      <c r="G359" s="576">
        <f>D359*E359*F359</f>
        <v>2772000</v>
      </c>
      <c r="H359" s="577" t="s">
        <v>130</v>
      </c>
      <c r="I359" s="578" t="s">
        <v>592</v>
      </c>
      <c r="J359" s="578" t="str">
        <f>VLOOKUP(I359,[4]Presupuesto!$B$11:$C$586,2,0)</f>
        <v>SERV.PROFE. Y TEC. VICE RECTORIA ORIENTACION Y ASUNTOS ESTUD.</v>
      </c>
      <c r="K359" s="481" t="str">
        <f t="shared" si="4"/>
        <v>Estudiantes y Graduados</v>
      </c>
      <c r="L359" s="481" t="s">
        <v>395</v>
      </c>
    </row>
    <row r="360" spans="3:12" x14ac:dyDescent="0.25">
      <c r="C360" s="477" t="s">
        <v>56</v>
      </c>
      <c r="D360" s="160"/>
      <c r="E360" s="479">
        <v>0</v>
      </c>
      <c r="F360" s="479">
        <f>IF(E359=0,"",(G359/E359)/12*E359)</f>
        <v>231000</v>
      </c>
      <c r="G360" s="479">
        <f>F360</f>
        <v>231000</v>
      </c>
      <c r="H360" s="160" t="s">
        <v>130</v>
      </c>
      <c r="I360" s="481" t="s">
        <v>592</v>
      </c>
      <c r="J360" s="481" t="str">
        <f>VLOOKUP(I360,[4]Presupuesto!$B$11:$C$586,2,0)</f>
        <v>SERV.PROFE. Y TEC. VICE RECTORIA ORIENTACION Y ASUNTOS ESTUD.</v>
      </c>
      <c r="K360" s="481" t="str">
        <f t="shared" si="4"/>
        <v>Estudiantes y Graduados</v>
      </c>
      <c r="L360" s="481" t="s">
        <v>395</v>
      </c>
    </row>
    <row r="361" spans="3:12" x14ac:dyDescent="0.25">
      <c r="C361" s="477" t="s">
        <v>57</v>
      </c>
      <c r="D361" s="160"/>
      <c r="E361" s="479">
        <v>0</v>
      </c>
      <c r="F361" s="479">
        <f>IF(E359&lt;6,"",((E359-6)/12)*(G359/E359))</f>
        <v>115500</v>
      </c>
      <c r="G361" s="479">
        <f>F361</f>
        <v>115500</v>
      </c>
      <c r="H361" s="160" t="s">
        <v>130</v>
      </c>
      <c r="I361" s="481" t="s">
        <v>592</v>
      </c>
      <c r="J361" s="481" t="str">
        <f>VLOOKUP(I361,[4]Presupuesto!$B$11:$C$586,2,0)</f>
        <v>SERV.PROFE. Y TEC. VICE RECTORIA ORIENTACION Y ASUNTOS ESTUD.</v>
      </c>
      <c r="K361" s="481" t="str">
        <f t="shared" si="4"/>
        <v>Estudiantes y Graduados</v>
      </c>
      <c r="L361" s="481" t="s">
        <v>395</v>
      </c>
    </row>
    <row r="362" spans="3:12" x14ac:dyDescent="0.25">
      <c r="C362" s="575" t="s">
        <v>82</v>
      </c>
      <c r="D362" s="473">
        <v>6</v>
      </c>
      <c r="E362" s="473">
        <v>11</v>
      </c>
      <c r="F362" s="560">
        <v>8000</v>
      </c>
      <c r="G362" s="576">
        <f>D362*E362*F362</f>
        <v>528000</v>
      </c>
      <c r="H362" s="577" t="s">
        <v>130</v>
      </c>
      <c r="I362" s="578" t="s">
        <v>592</v>
      </c>
      <c r="J362" s="578" t="str">
        <f>VLOOKUP(I362,[4]Presupuesto!$B$11:$C$586,2,0)</f>
        <v>SERV.PROFE. Y TEC. VICE RECTORIA ORIENTACION Y ASUNTOS ESTUD.</v>
      </c>
      <c r="K362" s="481" t="str">
        <f t="shared" si="4"/>
        <v>Estudiantes y Graduados</v>
      </c>
      <c r="L362" s="481" t="s">
        <v>395</v>
      </c>
    </row>
    <row r="363" spans="3:12" x14ac:dyDescent="0.25">
      <c r="C363" s="477" t="s">
        <v>56</v>
      </c>
      <c r="D363" s="160"/>
      <c r="E363" s="479">
        <v>0</v>
      </c>
      <c r="F363" s="479">
        <f>IF(E362=0,"",(G362/E362)/12*E362)</f>
        <v>44000</v>
      </c>
      <c r="G363" s="479">
        <f>F363</f>
        <v>44000</v>
      </c>
      <c r="H363" s="160" t="s">
        <v>130</v>
      </c>
      <c r="I363" s="481" t="s">
        <v>592</v>
      </c>
      <c r="J363" s="481" t="str">
        <f>VLOOKUP(I363,[4]Presupuesto!$B$11:$C$586,2,0)</f>
        <v>SERV.PROFE. Y TEC. VICE RECTORIA ORIENTACION Y ASUNTOS ESTUD.</v>
      </c>
      <c r="K363" s="481" t="str">
        <f t="shared" si="4"/>
        <v>Estudiantes y Graduados</v>
      </c>
      <c r="L363" s="481" t="s">
        <v>395</v>
      </c>
    </row>
    <row r="364" spans="3:12" x14ac:dyDescent="0.25">
      <c r="C364" s="477" t="s">
        <v>57</v>
      </c>
      <c r="D364" s="160"/>
      <c r="E364" s="479">
        <v>0</v>
      </c>
      <c r="F364" s="479">
        <f>IF(E362&lt;6,"",((E362-6)/12)*(G362/E362))</f>
        <v>20000</v>
      </c>
      <c r="G364" s="479">
        <f>F364</f>
        <v>20000</v>
      </c>
      <c r="H364" s="160" t="s">
        <v>130</v>
      </c>
      <c r="I364" s="481" t="s">
        <v>592</v>
      </c>
      <c r="J364" s="481" t="str">
        <f>VLOOKUP(I364,[4]Presupuesto!$B$11:$C$586,2,0)</f>
        <v>SERV.PROFE. Y TEC. VICE RECTORIA ORIENTACION Y ASUNTOS ESTUD.</v>
      </c>
      <c r="K364" s="481" t="str">
        <f t="shared" si="4"/>
        <v>Estudiantes y Graduados</v>
      </c>
      <c r="L364" s="481" t="s">
        <v>395</v>
      </c>
    </row>
    <row r="365" spans="3:12" x14ac:dyDescent="0.25">
      <c r="C365" s="575" t="s">
        <v>82</v>
      </c>
      <c r="D365" s="473">
        <v>1</v>
      </c>
      <c r="E365" s="473">
        <v>12</v>
      </c>
      <c r="F365" s="560">
        <v>8000</v>
      </c>
      <c r="G365" s="576">
        <f>D365*E365*F365</f>
        <v>96000</v>
      </c>
      <c r="H365" s="577" t="s">
        <v>130</v>
      </c>
      <c r="I365" s="578" t="s">
        <v>592</v>
      </c>
      <c r="J365" s="578" t="str">
        <f>VLOOKUP(I365,[4]Presupuesto!$B$11:$C$586,2,0)</f>
        <v>SERV.PROFE. Y TEC. VICE RECTORIA ORIENTACION Y ASUNTOS ESTUD.</v>
      </c>
      <c r="K365" s="481" t="str">
        <f t="shared" si="4"/>
        <v>Estudiantes y Graduados</v>
      </c>
      <c r="L365" s="481" t="s">
        <v>395</v>
      </c>
    </row>
    <row r="366" spans="3:12" x14ac:dyDescent="0.25">
      <c r="C366" s="477" t="s">
        <v>56</v>
      </c>
      <c r="D366" s="160"/>
      <c r="E366" s="479">
        <v>0</v>
      </c>
      <c r="F366" s="479">
        <f>IF(E365=0,"",(G365/E365)/12*E365)</f>
        <v>8000</v>
      </c>
      <c r="G366" s="479">
        <f>F366</f>
        <v>8000</v>
      </c>
      <c r="H366" s="160" t="s">
        <v>130</v>
      </c>
      <c r="I366" s="481" t="s">
        <v>592</v>
      </c>
      <c r="J366" s="481" t="str">
        <f>VLOOKUP(I366,[4]Presupuesto!$B$11:$C$586,2,0)</f>
        <v>SERV.PROFE. Y TEC. VICE RECTORIA ORIENTACION Y ASUNTOS ESTUD.</v>
      </c>
      <c r="K366" s="481" t="str">
        <f t="shared" si="4"/>
        <v>Estudiantes y Graduados</v>
      </c>
      <c r="L366" s="481" t="s">
        <v>395</v>
      </c>
    </row>
    <row r="367" spans="3:12" x14ac:dyDescent="0.25">
      <c r="C367" s="477" t="s">
        <v>57</v>
      </c>
      <c r="D367" s="160"/>
      <c r="E367" s="479">
        <v>0</v>
      </c>
      <c r="F367" s="479">
        <f>IF(E365&lt;6,"",((E365-6)/12)*(G365/E365))</f>
        <v>4000</v>
      </c>
      <c r="G367" s="479">
        <f>F367</f>
        <v>4000</v>
      </c>
      <c r="H367" s="160" t="s">
        <v>130</v>
      </c>
      <c r="I367" s="481" t="s">
        <v>592</v>
      </c>
      <c r="J367" s="481" t="str">
        <f>VLOOKUP(I367,[4]Presupuesto!$B$11:$C$586,2,0)</f>
        <v>SERV.PROFE. Y TEC. VICE RECTORIA ORIENTACION Y ASUNTOS ESTUD.</v>
      </c>
      <c r="K367" s="481" t="str">
        <f t="shared" si="4"/>
        <v>Estudiantes y Graduados</v>
      </c>
      <c r="L367" s="481" t="s">
        <v>395</v>
      </c>
    </row>
  </sheetData>
  <conditionalFormatting sqref="E236">
    <cfRule type="cellIs" dxfId="5" priority="2" operator="greaterThan">
      <formula>12</formula>
    </cfRule>
  </conditionalFormatting>
  <conditionalFormatting sqref="E56">
    <cfRule type="cellIs" dxfId="4" priority="8" operator="greaterThan">
      <formula>12</formula>
    </cfRule>
  </conditionalFormatting>
  <conditionalFormatting sqref="E296">
    <cfRule type="cellIs" dxfId="3" priority="1" operator="greaterThan">
      <formula>12</formula>
    </cfRule>
  </conditionalFormatting>
  <conditionalFormatting sqref="E116">
    <cfRule type="cellIs" dxfId="2" priority="6" operator="greaterThan">
      <formula>12</formula>
    </cfRule>
  </conditionalFormatting>
  <conditionalFormatting sqref="E176">
    <cfRule type="cellIs" dxfId="1" priority="4" operator="greaterThan">
      <formula>12</formula>
    </cfRule>
  </conditionalFormatting>
  <dataValidations count="8">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formula1>$R$2:$S$2</formula1>
    </dataValidation>
    <dataValidation type="list" allowBlank="1" showInputMessage="1" showErrorMessage="1" errorTitle="¡Ingreso Inválido!" error="Seleccione una opción de la lista." promptTitle="Dimensión Estratégica" prompt="Seleccione una opción de la lista." sqref="K257:K307 K77:K127 K137:K187 K197:K247 K17:K67">
      <formula1>$A$2:$N$2</formula1>
    </dataValidation>
    <dataValidation type="list" allowBlank="1" showInputMessage="1" showErrorMessage="1" errorTitle="¡Ingreso Inválido!" error="Seleccione una opción de la lista" promptTitle="Mes Requerido" prompt="Seleccione el mes en el que requiere el recurso." sqref="L257:L307 L17:L67 L77:L127 L137:L187 L197:L247 L317:L3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formula1>$BZ$2:$CM$2</formula1>
    </dataValidation>
    <dataValidation type="list" allowBlank="1" showInputMessage="1" showErrorMessage="1" errorTitle="¡Ingreso Inválido!" error="Verifique el valor ingresado." sqref="I257:I307 I77:I127 I137:I187 I197:I247 I17:I59 I62:I67">
      <formula1>#REF!</formula1>
    </dataValidation>
    <dataValidation type="list" allowBlank="1" showInputMessage="1" showErrorMessage="1" errorTitle="¡Ingreso Inválido!" error="Verifique el valor ingresado." sqref="I317:I367">
      <formula1>$A$1:$VD$1</formula1>
    </dataValidation>
    <dataValidation type="list" allowBlank="1" showInputMessage="1" showErrorMessage="1" errorTitle="¡Ingreso Inválido!" error="Seleccione una opción de la lista." promptTitle="Dimensión Estratégica" prompt="Seleccione una opción de la lista." sqref="K317:K367">
      <formula1>$A$2:$K$2</formula1>
    </dataValidation>
    <dataValidation type="list" allowBlank="1" showInputMessage="1" showErrorMessage="1" errorTitle="¡Ingreso Inválido!" error="Verifique el valor ingresado._x000a_" sqref="I60:I61">
      <formula1>$A$1:$VD$1</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04"/>
  <sheetViews>
    <sheetView showGridLines="0" topLeftCell="A4" zoomScale="75" zoomScaleNormal="75" workbookViewId="0">
      <selection activeCell="H77" sqref="H77"/>
    </sheetView>
  </sheetViews>
  <sheetFormatPr baseColWidth="10" defaultColWidth="11.5703125" defaultRowHeight="15" x14ac:dyDescent="0.25"/>
  <cols>
    <col min="1" max="1" width="1.85546875" style="85" customWidth="1"/>
    <col min="2" max="2" width="6.7109375" style="85" customWidth="1"/>
    <col min="3" max="3" width="41.7109375" style="85" customWidth="1"/>
    <col min="4" max="4" width="26.42578125" style="85" bestFit="1" customWidth="1"/>
    <col min="5" max="6" width="13.85546875" style="85" customWidth="1"/>
    <col min="7" max="7" width="13.85546875" style="76" customWidth="1"/>
    <col min="8" max="8" width="12.7109375" style="85" bestFit="1" customWidth="1"/>
    <col min="9" max="9" width="35.140625" style="85" customWidth="1"/>
    <col min="10" max="10" width="26.85546875" style="85" customWidth="1"/>
    <col min="11" max="11" width="13.42578125" style="85" bestFit="1" customWidth="1"/>
    <col min="12" max="16384" width="11.5703125" style="85"/>
  </cols>
  <sheetData>
    <row r="1" spans="1:555" ht="26.25" hidden="1" x14ac:dyDescent="0.25">
      <c r="A1" s="182" t="s">
        <v>252</v>
      </c>
      <c r="B1" s="185" t="s">
        <v>253</v>
      </c>
      <c r="C1" s="176" t="s">
        <v>254</v>
      </c>
      <c r="D1" s="176" t="s">
        <v>500</v>
      </c>
      <c r="E1" s="176" t="s">
        <v>502</v>
      </c>
      <c r="F1" s="176" t="s">
        <v>504</v>
      </c>
      <c r="G1" s="176" t="s">
        <v>506</v>
      </c>
      <c r="H1" s="176" t="s">
        <v>508</v>
      </c>
      <c r="I1" s="176" t="s">
        <v>510</v>
      </c>
      <c r="J1" s="176" t="s">
        <v>255</v>
      </c>
      <c r="K1" s="176" t="s">
        <v>513</v>
      </c>
      <c r="L1" s="176" t="s">
        <v>256</v>
      </c>
      <c r="M1" s="176" t="s">
        <v>515</v>
      </c>
      <c r="N1" s="176" t="s">
        <v>517</v>
      </c>
      <c r="O1" s="176" t="s">
        <v>519</v>
      </c>
      <c r="P1" s="176" t="s">
        <v>257</v>
      </c>
      <c r="Q1" s="176" t="s">
        <v>520</v>
      </c>
      <c r="R1" s="176" t="s">
        <v>523</v>
      </c>
      <c r="S1" s="176" t="s">
        <v>258</v>
      </c>
      <c r="T1" s="176" t="s">
        <v>525</v>
      </c>
      <c r="U1" s="176" t="s">
        <v>259</v>
      </c>
      <c r="V1" s="176" t="s">
        <v>526</v>
      </c>
      <c r="W1" s="176" t="s">
        <v>527</v>
      </c>
      <c r="X1" s="176" t="s">
        <v>531</v>
      </c>
      <c r="Y1" s="176" t="s">
        <v>275</v>
      </c>
      <c r="Z1" s="176" t="s">
        <v>532</v>
      </c>
      <c r="AA1" s="176" t="s">
        <v>534</v>
      </c>
      <c r="AB1" s="176" t="s">
        <v>536</v>
      </c>
      <c r="AC1" s="176" t="s">
        <v>276</v>
      </c>
      <c r="AD1" s="176" t="s">
        <v>538</v>
      </c>
      <c r="AE1" s="176" t="s">
        <v>540</v>
      </c>
      <c r="AF1" s="176" t="s">
        <v>542</v>
      </c>
      <c r="AG1" s="176" t="s">
        <v>544</v>
      </c>
      <c r="AH1" s="176" t="s">
        <v>251</v>
      </c>
      <c r="AI1" s="176" t="s">
        <v>546</v>
      </c>
      <c r="AJ1" s="185" t="s">
        <v>260</v>
      </c>
      <c r="AK1" s="176" t="s">
        <v>548</v>
      </c>
      <c r="AL1" s="176" t="s">
        <v>261</v>
      </c>
      <c r="AM1" s="176" t="s">
        <v>550</v>
      </c>
      <c r="AN1" s="176" t="s">
        <v>552</v>
      </c>
      <c r="AO1" s="176" t="s">
        <v>262</v>
      </c>
      <c r="AP1" s="176" t="s">
        <v>554</v>
      </c>
      <c r="AQ1" s="176" t="s">
        <v>556</v>
      </c>
      <c r="AR1" s="176" t="s">
        <v>263</v>
      </c>
      <c r="AS1" s="176" t="s">
        <v>557</v>
      </c>
      <c r="AT1" s="176" t="s">
        <v>559</v>
      </c>
      <c r="AU1" s="176" t="s">
        <v>560</v>
      </c>
      <c r="AV1" s="176" t="s">
        <v>561</v>
      </c>
      <c r="AW1" s="176" t="s">
        <v>563</v>
      </c>
      <c r="AX1" s="176" t="s">
        <v>565</v>
      </c>
      <c r="AY1" s="176" t="s">
        <v>566</v>
      </c>
      <c r="AZ1" s="176" t="s">
        <v>264</v>
      </c>
      <c r="BA1" s="176" t="s">
        <v>568</v>
      </c>
      <c r="BB1" s="176" t="s">
        <v>570</v>
      </c>
      <c r="BC1" s="176" t="s">
        <v>572</v>
      </c>
      <c r="BD1" s="176" t="s">
        <v>574</v>
      </c>
      <c r="BE1" s="176" t="s">
        <v>576</v>
      </c>
      <c r="BF1" s="176" t="s">
        <v>578</v>
      </c>
      <c r="BG1" s="176" t="s">
        <v>580</v>
      </c>
      <c r="BH1" s="176" t="s">
        <v>582</v>
      </c>
      <c r="BI1" s="176" t="s">
        <v>277</v>
      </c>
      <c r="BJ1" s="176" t="s">
        <v>584</v>
      </c>
      <c r="BK1" s="176" t="s">
        <v>586</v>
      </c>
      <c r="BL1" s="176" t="s">
        <v>588</v>
      </c>
      <c r="BM1" s="176" t="s">
        <v>590</v>
      </c>
      <c r="BN1" s="176" t="s">
        <v>592</v>
      </c>
      <c r="BO1" s="176" t="s">
        <v>594</v>
      </c>
      <c r="BP1" s="176" t="s">
        <v>596</v>
      </c>
      <c r="BQ1" s="176" t="s">
        <v>598</v>
      </c>
      <c r="BR1" s="176" t="s">
        <v>600</v>
      </c>
      <c r="BS1" s="176" t="s">
        <v>602</v>
      </c>
      <c r="BT1" s="185" t="s">
        <v>265</v>
      </c>
      <c r="BU1" s="176" t="s">
        <v>266</v>
      </c>
      <c r="BV1" s="176" t="s">
        <v>604</v>
      </c>
      <c r="BW1" s="176" t="s">
        <v>267</v>
      </c>
      <c r="BX1" s="176" t="s">
        <v>606</v>
      </c>
      <c r="BY1" s="176" t="s">
        <v>608</v>
      </c>
      <c r="BZ1" s="185" t="s">
        <v>268</v>
      </c>
      <c r="CA1" s="176" t="s">
        <v>269</v>
      </c>
      <c r="CB1" s="176" t="s">
        <v>610</v>
      </c>
      <c r="CC1" s="176" t="s">
        <v>270</v>
      </c>
      <c r="CD1" s="176" t="s">
        <v>612</v>
      </c>
      <c r="CE1" s="176" t="s">
        <v>614</v>
      </c>
      <c r="CF1" s="176" t="s">
        <v>616</v>
      </c>
      <c r="CG1" s="185" t="s">
        <v>271</v>
      </c>
      <c r="CH1" s="176" t="s">
        <v>622</v>
      </c>
      <c r="CI1" s="176" t="s">
        <v>624</v>
      </c>
      <c r="CJ1" s="176" t="s">
        <v>272</v>
      </c>
      <c r="CK1" s="176" t="s">
        <v>618</v>
      </c>
      <c r="CL1" s="176" t="s">
        <v>620</v>
      </c>
      <c r="CM1" s="176" t="s">
        <v>273</v>
      </c>
      <c r="CN1" s="176" t="s">
        <v>626</v>
      </c>
      <c r="CO1" s="176" t="s">
        <v>274</v>
      </c>
      <c r="CP1" s="176" t="s">
        <v>627</v>
      </c>
      <c r="CQ1" s="173" t="s">
        <v>278</v>
      </c>
      <c r="CR1" s="185" t="s">
        <v>279</v>
      </c>
      <c r="CS1" s="176" t="s">
        <v>628</v>
      </c>
      <c r="CT1" s="176" t="s">
        <v>629</v>
      </c>
      <c r="CU1" s="176" t="s">
        <v>631</v>
      </c>
      <c r="CV1" s="176" t="s">
        <v>280</v>
      </c>
      <c r="CW1" s="176" t="s">
        <v>633</v>
      </c>
      <c r="CX1" s="176" t="s">
        <v>635</v>
      </c>
      <c r="CY1" s="176" t="s">
        <v>637</v>
      </c>
      <c r="CZ1" s="176" t="s">
        <v>639</v>
      </c>
      <c r="DA1" s="176" t="s">
        <v>641</v>
      </c>
      <c r="DB1" s="176" t="s">
        <v>643</v>
      </c>
      <c r="DC1" s="185" t="s">
        <v>281</v>
      </c>
      <c r="DD1" s="176" t="s">
        <v>282</v>
      </c>
      <c r="DE1" s="176" t="s">
        <v>645</v>
      </c>
      <c r="DF1" s="176" t="s">
        <v>283</v>
      </c>
      <c r="DG1" s="176" t="s">
        <v>647</v>
      </c>
      <c r="DH1" s="176" t="s">
        <v>649</v>
      </c>
      <c r="DI1" s="176" t="s">
        <v>651</v>
      </c>
      <c r="DJ1" s="176" t="s">
        <v>653</v>
      </c>
      <c r="DK1" s="176" t="s">
        <v>655</v>
      </c>
      <c r="DL1" s="176" t="s">
        <v>657</v>
      </c>
      <c r="DM1" s="176" t="s">
        <v>659</v>
      </c>
      <c r="DN1" s="176" t="s">
        <v>284</v>
      </c>
      <c r="DO1" s="176" t="s">
        <v>661</v>
      </c>
      <c r="DP1" s="176" t="s">
        <v>663</v>
      </c>
      <c r="DQ1" s="176" t="s">
        <v>665</v>
      </c>
      <c r="DR1" s="185" t="s">
        <v>285</v>
      </c>
      <c r="DS1" s="176" t="s">
        <v>667</v>
      </c>
      <c r="DT1" s="176" t="s">
        <v>286</v>
      </c>
      <c r="DU1" s="176" t="s">
        <v>669</v>
      </c>
      <c r="DV1" s="176" t="s">
        <v>287</v>
      </c>
      <c r="DW1" s="176" t="s">
        <v>671</v>
      </c>
      <c r="DX1" s="176" t="s">
        <v>673</v>
      </c>
      <c r="DY1" s="176" t="s">
        <v>675</v>
      </c>
      <c r="DZ1" s="176" t="s">
        <v>677</v>
      </c>
      <c r="EA1" s="176" t="s">
        <v>679</v>
      </c>
      <c r="EB1" s="176" t="s">
        <v>681</v>
      </c>
      <c r="EC1" s="176" t="s">
        <v>683</v>
      </c>
      <c r="ED1" s="176" t="s">
        <v>685</v>
      </c>
      <c r="EE1" s="176" t="s">
        <v>687</v>
      </c>
      <c r="EF1" s="176" t="s">
        <v>689</v>
      </c>
      <c r="EG1" s="176" t="s">
        <v>691</v>
      </c>
      <c r="EH1" s="185" t="s">
        <v>288</v>
      </c>
      <c r="EI1" s="176" t="s">
        <v>693</v>
      </c>
      <c r="EJ1" s="176" t="s">
        <v>289</v>
      </c>
      <c r="EK1" s="176" t="s">
        <v>695</v>
      </c>
      <c r="EL1" s="176" t="s">
        <v>697</v>
      </c>
      <c r="EM1" s="176" t="s">
        <v>290</v>
      </c>
      <c r="EN1" s="176" t="s">
        <v>699</v>
      </c>
      <c r="EO1" s="176" t="s">
        <v>701</v>
      </c>
      <c r="EP1" s="176" t="s">
        <v>291</v>
      </c>
      <c r="EQ1" s="176" t="s">
        <v>703</v>
      </c>
      <c r="ER1" s="176" t="s">
        <v>705</v>
      </c>
      <c r="ES1" s="176" t="s">
        <v>707</v>
      </c>
      <c r="ET1" s="176" t="s">
        <v>292</v>
      </c>
      <c r="EU1" s="176" t="s">
        <v>709</v>
      </c>
      <c r="EV1" s="176" t="s">
        <v>711</v>
      </c>
      <c r="EW1" s="185" t="s">
        <v>293</v>
      </c>
      <c r="EX1" s="176" t="s">
        <v>294</v>
      </c>
      <c r="EY1" s="176" t="s">
        <v>713</v>
      </c>
      <c r="EZ1" s="176" t="s">
        <v>715</v>
      </c>
      <c r="FA1" s="176" t="s">
        <v>717</v>
      </c>
      <c r="FB1" s="176" t="s">
        <v>719</v>
      </c>
      <c r="FC1" s="176" t="s">
        <v>295</v>
      </c>
      <c r="FD1" s="176" t="s">
        <v>721</v>
      </c>
      <c r="FE1" s="176" t="s">
        <v>723</v>
      </c>
      <c r="FF1" s="176" t="s">
        <v>725</v>
      </c>
      <c r="FG1" s="176" t="s">
        <v>727</v>
      </c>
      <c r="FH1" s="176" t="s">
        <v>729</v>
      </c>
      <c r="FI1" s="176" t="s">
        <v>296</v>
      </c>
      <c r="FJ1" s="176" t="s">
        <v>732</v>
      </c>
      <c r="FK1" s="176" t="s">
        <v>297</v>
      </c>
      <c r="FL1" s="176" t="s">
        <v>735</v>
      </c>
      <c r="FM1" s="176" t="s">
        <v>736</v>
      </c>
      <c r="FN1" s="176" t="s">
        <v>738</v>
      </c>
      <c r="FO1" s="176" t="s">
        <v>298</v>
      </c>
      <c r="FP1" s="176" t="s">
        <v>741</v>
      </c>
      <c r="FQ1" s="176" t="s">
        <v>742</v>
      </c>
      <c r="FR1" s="176" t="s">
        <v>744</v>
      </c>
      <c r="FS1" s="176" t="s">
        <v>299</v>
      </c>
      <c r="FT1" s="176" t="s">
        <v>747</v>
      </c>
      <c r="FU1" s="176" t="s">
        <v>749</v>
      </c>
      <c r="FV1" s="176" t="s">
        <v>751</v>
      </c>
      <c r="FW1" s="185" t="s">
        <v>300</v>
      </c>
      <c r="FX1" s="185" t="s">
        <v>301</v>
      </c>
      <c r="FY1" s="176" t="s">
        <v>307</v>
      </c>
      <c r="FZ1" s="176" t="s">
        <v>753</v>
      </c>
      <c r="GA1" s="176" t="s">
        <v>755</v>
      </c>
      <c r="GB1" s="176" t="s">
        <v>757</v>
      </c>
      <c r="GC1" s="176" t="s">
        <v>759</v>
      </c>
      <c r="GD1" s="176" t="s">
        <v>761</v>
      </c>
      <c r="GE1" s="176" t="s">
        <v>763</v>
      </c>
      <c r="GF1" s="185" t="s">
        <v>302</v>
      </c>
      <c r="GG1" s="176" t="s">
        <v>308</v>
      </c>
      <c r="GH1" s="176" t="s">
        <v>765</v>
      </c>
      <c r="GI1" s="176" t="s">
        <v>767</v>
      </c>
      <c r="GJ1" s="176" t="s">
        <v>768</v>
      </c>
      <c r="GK1" s="176" t="s">
        <v>309</v>
      </c>
      <c r="GL1" s="176" t="s">
        <v>771</v>
      </c>
      <c r="GM1" s="176" t="s">
        <v>772</v>
      </c>
      <c r="GN1" s="185" t="s">
        <v>303</v>
      </c>
      <c r="GO1" s="176" t="s">
        <v>304</v>
      </c>
      <c r="GP1" s="176" t="s">
        <v>774</v>
      </c>
      <c r="GQ1" s="176" t="s">
        <v>776</v>
      </c>
      <c r="GR1" s="176" t="s">
        <v>778</v>
      </c>
      <c r="GS1" s="176" t="s">
        <v>780</v>
      </c>
      <c r="GT1" s="176" t="s">
        <v>782</v>
      </c>
      <c r="GU1" s="185" t="s">
        <v>305</v>
      </c>
      <c r="GV1" s="176" t="s">
        <v>306</v>
      </c>
      <c r="GW1" s="176" t="s">
        <v>784</v>
      </c>
      <c r="GX1" s="176" t="s">
        <v>786</v>
      </c>
      <c r="GY1" s="176" t="s">
        <v>788</v>
      </c>
      <c r="GZ1" s="176" t="s">
        <v>790</v>
      </c>
      <c r="HA1" s="176" t="s">
        <v>792</v>
      </c>
      <c r="HB1" s="176" t="s">
        <v>794</v>
      </c>
      <c r="HC1" s="173" t="s">
        <v>310</v>
      </c>
      <c r="HD1" s="185" t="s">
        <v>311</v>
      </c>
      <c r="HE1" s="176" t="s">
        <v>312</v>
      </c>
      <c r="HF1" s="176" t="s">
        <v>796</v>
      </c>
      <c r="HG1" s="176" t="s">
        <v>798</v>
      </c>
      <c r="HH1" s="176" t="s">
        <v>800</v>
      </c>
      <c r="HI1" s="176" t="s">
        <v>802</v>
      </c>
      <c r="HJ1" s="176" t="s">
        <v>313</v>
      </c>
      <c r="HK1" s="176" t="s">
        <v>805</v>
      </c>
      <c r="HL1" s="176" t="s">
        <v>330</v>
      </c>
      <c r="HM1" s="176" t="s">
        <v>843</v>
      </c>
      <c r="HN1" s="176" t="s">
        <v>845</v>
      </c>
      <c r="HO1" s="176" t="s">
        <v>847</v>
      </c>
      <c r="HP1" s="185" t="s">
        <v>314</v>
      </c>
      <c r="HQ1" s="176" t="s">
        <v>807</v>
      </c>
      <c r="HR1" s="176" t="s">
        <v>809</v>
      </c>
      <c r="HS1" s="176" t="s">
        <v>315</v>
      </c>
      <c r="HT1" s="176" t="s">
        <v>812</v>
      </c>
      <c r="HU1" s="176" t="s">
        <v>814</v>
      </c>
      <c r="HV1" s="176" t="s">
        <v>815</v>
      </c>
      <c r="HW1" s="176" t="s">
        <v>817</v>
      </c>
      <c r="HX1" s="185" t="s">
        <v>316</v>
      </c>
      <c r="HY1" s="176" t="s">
        <v>819</v>
      </c>
      <c r="HZ1" s="176" t="s">
        <v>821</v>
      </c>
      <c r="IA1" s="176" t="s">
        <v>823</v>
      </c>
      <c r="IB1" s="176" t="s">
        <v>317</v>
      </c>
      <c r="IC1" s="176" t="s">
        <v>825</v>
      </c>
      <c r="ID1" s="176" t="s">
        <v>827</v>
      </c>
      <c r="IE1" s="176" t="s">
        <v>318</v>
      </c>
      <c r="IF1" s="176" t="s">
        <v>829</v>
      </c>
      <c r="IG1" s="176" t="s">
        <v>831</v>
      </c>
      <c r="IH1" s="176" t="s">
        <v>319</v>
      </c>
      <c r="II1" s="176" t="s">
        <v>833</v>
      </c>
      <c r="IJ1" s="176" t="s">
        <v>835</v>
      </c>
      <c r="IK1" s="176" t="s">
        <v>837</v>
      </c>
      <c r="IL1" s="176" t="s">
        <v>839</v>
      </c>
      <c r="IM1" s="176" t="s">
        <v>320</v>
      </c>
      <c r="IN1" s="176" t="s">
        <v>841</v>
      </c>
      <c r="IO1" s="185" t="s">
        <v>321</v>
      </c>
      <c r="IP1" s="176" t="s">
        <v>849</v>
      </c>
      <c r="IQ1" s="176" t="s">
        <v>851</v>
      </c>
      <c r="IR1" s="176" t="s">
        <v>322</v>
      </c>
      <c r="IS1" s="176" t="s">
        <v>853</v>
      </c>
      <c r="IT1" s="176" t="s">
        <v>855</v>
      </c>
      <c r="IU1" s="176" t="s">
        <v>857</v>
      </c>
      <c r="IV1" s="185" t="s">
        <v>323</v>
      </c>
      <c r="IW1" s="176" t="s">
        <v>859</v>
      </c>
      <c r="IX1" s="176" t="s">
        <v>324</v>
      </c>
      <c r="IY1" s="176" t="s">
        <v>862</v>
      </c>
      <c r="IZ1" s="176" t="s">
        <v>864</v>
      </c>
      <c r="JA1" s="176" t="s">
        <v>866</v>
      </c>
      <c r="JB1" s="176" t="s">
        <v>868</v>
      </c>
      <c r="JC1" s="176" t="s">
        <v>870</v>
      </c>
      <c r="JD1" s="176" t="s">
        <v>872</v>
      </c>
      <c r="JE1" s="176" t="s">
        <v>325</v>
      </c>
      <c r="JF1" s="176" t="s">
        <v>875</v>
      </c>
      <c r="JG1" s="176" t="s">
        <v>877</v>
      </c>
      <c r="JH1" s="176" t="s">
        <v>879</v>
      </c>
      <c r="JI1" s="176" t="s">
        <v>881</v>
      </c>
      <c r="JJ1" s="176" t="s">
        <v>883</v>
      </c>
      <c r="JK1" s="176" t="s">
        <v>885</v>
      </c>
      <c r="JL1" s="176" t="s">
        <v>887</v>
      </c>
      <c r="JM1" s="176" t="s">
        <v>889</v>
      </c>
      <c r="JN1" s="176" t="s">
        <v>326</v>
      </c>
      <c r="JO1" s="176" t="s">
        <v>892</v>
      </c>
      <c r="JP1" s="176" t="s">
        <v>894</v>
      </c>
      <c r="JQ1" s="176" t="s">
        <v>896</v>
      </c>
      <c r="JR1" s="176" t="s">
        <v>898</v>
      </c>
      <c r="JS1" s="176" t="s">
        <v>899</v>
      </c>
      <c r="JT1" s="176" t="s">
        <v>901</v>
      </c>
      <c r="JU1" s="176" t="s">
        <v>903</v>
      </c>
      <c r="JV1" s="176" t="s">
        <v>905</v>
      </c>
      <c r="JW1" s="176" t="s">
        <v>907</v>
      </c>
      <c r="JX1" s="176" t="s">
        <v>909</v>
      </c>
      <c r="JY1" s="176" t="s">
        <v>911</v>
      </c>
      <c r="JZ1" s="176" t="s">
        <v>913</v>
      </c>
      <c r="KA1" s="176" t="s">
        <v>915</v>
      </c>
      <c r="KB1" s="176" t="s">
        <v>917</v>
      </c>
      <c r="KC1" s="176" t="s">
        <v>919</v>
      </c>
      <c r="KD1" s="176" t="s">
        <v>921</v>
      </c>
      <c r="KE1" s="176" t="s">
        <v>923</v>
      </c>
      <c r="KF1" s="176" t="s">
        <v>925</v>
      </c>
      <c r="KG1" s="176" t="s">
        <v>927</v>
      </c>
      <c r="KH1" s="176" t="s">
        <v>929</v>
      </c>
      <c r="KI1" s="176" t="s">
        <v>931</v>
      </c>
      <c r="KJ1" s="176" t="s">
        <v>933</v>
      </c>
      <c r="KK1" s="176" t="s">
        <v>935</v>
      </c>
      <c r="KL1" s="176" t="s">
        <v>937</v>
      </c>
      <c r="KM1" s="176" t="s">
        <v>939</v>
      </c>
      <c r="KN1" s="176" t="s">
        <v>941</v>
      </c>
      <c r="KO1" s="185" t="s">
        <v>327</v>
      </c>
      <c r="KP1" s="176" t="s">
        <v>943</v>
      </c>
      <c r="KQ1" s="176" t="s">
        <v>328</v>
      </c>
      <c r="KR1" s="176" t="s">
        <v>946</v>
      </c>
      <c r="KS1" s="176" t="s">
        <v>948</v>
      </c>
      <c r="KT1" s="176" t="s">
        <v>950</v>
      </c>
      <c r="KU1" s="176" t="s">
        <v>952</v>
      </c>
      <c r="KV1" s="176" t="s">
        <v>329</v>
      </c>
      <c r="KW1" s="176" t="s">
        <v>955</v>
      </c>
      <c r="KX1" s="176" t="s">
        <v>957</v>
      </c>
      <c r="KY1" s="176" t="s">
        <v>959</v>
      </c>
      <c r="KZ1" s="176" t="s">
        <v>961</v>
      </c>
      <c r="LA1" s="176" t="s">
        <v>963</v>
      </c>
      <c r="LB1" s="176" t="s">
        <v>965</v>
      </c>
      <c r="LC1" s="176" t="s">
        <v>967</v>
      </c>
      <c r="LD1" s="173" t="s">
        <v>331</v>
      </c>
      <c r="LE1" s="185" t="s">
        <v>332</v>
      </c>
      <c r="LF1" s="176" t="s">
        <v>333</v>
      </c>
      <c r="LG1" s="176" t="s">
        <v>347</v>
      </c>
      <c r="LH1" s="176" t="s">
        <v>969</v>
      </c>
      <c r="LI1" s="176" t="s">
        <v>971</v>
      </c>
      <c r="LJ1" s="176" t="s">
        <v>973</v>
      </c>
      <c r="LK1" s="176" t="s">
        <v>975</v>
      </c>
      <c r="LL1" s="176" t="s">
        <v>348</v>
      </c>
      <c r="LM1" s="176" t="s">
        <v>977</v>
      </c>
      <c r="LN1" s="176" t="s">
        <v>349</v>
      </c>
      <c r="LO1" s="176" t="s">
        <v>979</v>
      </c>
      <c r="LP1" s="176" t="s">
        <v>334</v>
      </c>
      <c r="LQ1" s="176" t="s">
        <v>981</v>
      </c>
      <c r="LR1" s="176" t="s">
        <v>350</v>
      </c>
      <c r="LS1" s="176" t="s">
        <v>983</v>
      </c>
      <c r="LT1" s="176" t="s">
        <v>985</v>
      </c>
      <c r="LU1" s="176" t="s">
        <v>351</v>
      </c>
      <c r="LV1" s="185" t="s">
        <v>335</v>
      </c>
      <c r="LW1" s="176" t="s">
        <v>336</v>
      </c>
      <c r="LX1" s="176" t="s">
        <v>987</v>
      </c>
      <c r="LY1" s="176" t="s">
        <v>989</v>
      </c>
      <c r="LZ1" s="176" t="s">
        <v>990</v>
      </c>
      <c r="MA1" s="176" t="s">
        <v>992</v>
      </c>
      <c r="MB1" s="176" t="s">
        <v>993</v>
      </c>
      <c r="MC1" s="176" t="s">
        <v>995</v>
      </c>
      <c r="MD1" s="176" t="s">
        <v>997</v>
      </c>
      <c r="ME1" s="176" t="s">
        <v>999</v>
      </c>
      <c r="MF1" s="176" t="s">
        <v>1001</v>
      </c>
      <c r="MG1" s="176" t="s">
        <v>337</v>
      </c>
      <c r="MH1" s="176" t="s">
        <v>1004</v>
      </c>
      <c r="MI1" s="176" t="s">
        <v>1005</v>
      </c>
      <c r="MJ1" s="176" t="s">
        <v>1007</v>
      </c>
      <c r="MK1" s="176" t="s">
        <v>338</v>
      </c>
      <c r="ML1" s="176" t="s">
        <v>1010</v>
      </c>
      <c r="MM1" s="176" t="s">
        <v>1011</v>
      </c>
      <c r="MN1" s="176" t="s">
        <v>1013</v>
      </c>
      <c r="MO1" s="176" t="s">
        <v>1015</v>
      </c>
      <c r="MP1" s="176" t="s">
        <v>339</v>
      </c>
      <c r="MQ1" s="176" t="s">
        <v>1018</v>
      </c>
      <c r="MR1" s="176" t="s">
        <v>1020</v>
      </c>
      <c r="MS1" s="176" t="s">
        <v>1022</v>
      </c>
      <c r="MT1" s="176" t="s">
        <v>1024</v>
      </c>
      <c r="MU1" s="176" t="s">
        <v>340</v>
      </c>
      <c r="MV1" s="176" t="s">
        <v>1027</v>
      </c>
      <c r="MW1" s="176" t="s">
        <v>1029</v>
      </c>
      <c r="MX1" s="176" t="s">
        <v>1031</v>
      </c>
      <c r="MY1" s="176" t="s">
        <v>1033</v>
      </c>
      <c r="MZ1" s="176" t="s">
        <v>1035</v>
      </c>
      <c r="NA1" s="176" t="s">
        <v>1037</v>
      </c>
      <c r="NB1" s="176" t="s">
        <v>1039</v>
      </c>
      <c r="NC1" s="176" t="s">
        <v>1041</v>
      </c>
      <c r="ND1" s="176" t="s">
        <v>1043</v>
      </c>
      <c r="NE1" s="176" t="s">
        <v>1045</v>
      </c>
      <c r="NF1" s="176" t="s">
        <v>1047</v>
      </c>
      <c r="NG1" s="176" t="s">
        <v>1048</v>
      </c>
      <c r="NH1" s="185" t="s">
        <v>341</v>
      </c>
      <c r="NI1" s="176" t="s">
        <v>342</v>
      </c>
      <c r="NJ1" s="176" t="s">
        <v>1050</v>
      </c>
      <c r="NK1" s="176" t="s">
        <v>1052</v>
      </c>
      <c r="NL1" s="176" t="s">
        <v>1054</v>
      </c>
      <c r="NM1" s="176" t="s">
        <v>1056</v>
      </c>
      <c r="NN1" s="185" t="s">
        <v>343</v>
      </c>
      <c r="NO1" s="176" t="s">
        <v>344</v>
      </c>
      <c r="NP1" s="176" t="s">
        <v>1057</v>
      </c>
      <c r="NQ1" s="176" t="s">
        <v>345</v>
      </c>
      <c r="NR1" s="176" t="s">
        <v>1059</v>
      </c>
      <c r="NS1" s="176" t="s">
        <v>1061</v>
      </c>
      <c r="NT1" s="176" t="s">
        <v>346</v>
      </c>
      <c r="NU1" s="176" t="s">
        <v>1063</v>
      </c>
      <c r="NV1" s="173" t="s">
        <v>352</v>
      </c>
      <c r="NW1" s="185" t="s">
        <v>353</v>
      </c>
      <c r="NX1" s="176" t="s">
        <v>354</v>
      </c>
      <c r="NY1" s="176" t="s">
        <v>1066</v>
      </c>
      <c r="NZ1" s="176" t="s">
        <v>1068</v>
      </c>
      <c r="OA1" s="176" t="s">
        <v>355</v>
      </c>
      <c r="OB1" s="176" t="s">
        <v>365</v>
      </c>
      <c r="OC1" s="176" t="s">
        <v>1070</v>
      </c>
      <c r="OD1" s="176" t="s">
        <v>1072</v>
      </c>
      <c r="OE1" s="176" t="s">
        <v>1074</v>
      </c>
      <c r="OF1" s="176" t="s">
        <v>1076</v>
      </c>
      <c r="OG1" s="176" t="s">
        <v>1078</v>
      </c>
      <c r="OH1" s="176" t="s">
        <v>1080</v>
      </c>
      <c r="OI1" s="176" t="s">
        <v>1082</v>
      </c>
      <c r="OJ1" s="176" t="s">
        <v>1084</v>
      </c>
      <c r="OK1" s="176" t="s">
        <v>1086</v>
      </c>
      <c r="OL1" s="176" t="s">
        <v>1088</v>
      </c>
      <c r="OM1" s="176" t="s">
        <v>1090</v>
      </c>
      <c r="ON1" s="176" t="s">
        <v>1092</v>
      </c>
      <c r="OO1" s="176" t="s">
        <v>1094</v>
      </c>
      <c r="OP1" s="176" t="s">
        <v>1096</v>
      </c>
      <c r="OQ1" s="176" t="s">
        <v>1098</v>
      </c>
      <c r="OR1" s="176" t="s">
        <v>1100</v>
      </c>
      <c r="OS1" s="176" t="s">
        <v>1102</v>
      </c>
      <c r="OT1" s="176" t="s">
        <v>1104</v>
      </c>
      <c r="OU1" s="176" t="s">
        <v>1106</v>
      </c>
      <c r="OV1" s="176" t="s">
        <v>1108</v>
      </c>
      <c r="OW1" s="176" t="s">
        <v>1110</v>
      </c>
      <c r="OX1" s="176" t="s">
        <v>1112</v>
      </c>
      <c r="OY1" s="176" t="s">
        <v>366</v>
      </c>
      <c r="OZ1" s="176" t="s">
        <v>1115</v>
      </c>
      <c r="PA1" s="176" t="s">
        <v>1117</v>
      </c>
      <c r="PB1" s="176" t="s">
        <v>1118</v>
      </c>
      <c r="PC1" s="176" t="s">
        <v>1120</v>
      </c>
      <c r="PD1" s="176" t="s">
        <v>1122</v>
      </c>
      <c r="PE1" s="176" t="s">
        <v>1124</v>
      </c>
      <c r="PF1" s="176" t="s">
        <v>1126</v>
      </c>
      <c r="PG1" s="176" t="s">
        <v>1128</v>
      </c>
      <c r="PH1" s="176" t="s">
        <v>1130</v>
      </c>
      <c r="PI1" s="176" t="s">
        <v>1132</v>
      </c>
      <c r="PJ1" s="176" t="s">
        <v>1134</v>
      </c>
      <c r="PK1" s="176" t="s">
        <v>1136</v>
      </c>
      <c r="PL1" s="176" t="s">
        <v>1138</v>
      </c>
      <c r="PM1" s="176" t="s">
        <v>1140</v>
      </c>
      <c r="PN1" s="176" t="s">
        <v>1142</v>
      </c>
      <c r="PO1" s="176" t="s">
        <v>1144</v>
      </c>
      <c r="PP1" s="176" t="s">
        <v>1146</v>
      </c>
      <c r="PQ1" s="176" t="s">
        <v>1148</v>
      </c>
      <c r="PR1" s="176" t="s">
        <v>1150</v>
      </c>
      <c r="PS1" s="176" t="s">
        <v>1152</v>
      </c>
      <c r="PT1" s="176" t="s">
        <v>1154</v>
      </c>
      <c r="PU1" s="176" t="s">
        <v>1156</v>
      </c>
      <c r="PV1" s="176" t="s">
        <v>1158</v>
      </c>
      <c r="PW1" s="176" t="s">
        <v>1160</v>
      </c>
      <c r="PX1" s="176" t="s">
        <v>1162</v>
      </c>
      <c r="PY1" s="176" t="s">
        <v>1164</v>
      </c>
      <c r="PZ1" s="176" t="s">
        <v>356</v>
      </c>
      <c r="QA1" s="176" t="s">
        <v>1166</v>
      </c>
      <c r="QB1" s="176" t="s">
        <v>1168</v>
      </c>
      <c r="QC1" s="176" t="s">
        <v>1170</v>
      </c>
      <c r="QD1" s="176" t="s">
        <v>1172</v>
      </c>
      <c r="QE1" s="176" t="s">
        <v>1174</v>
      </c>
      <c r="QF1" s="185" t="s">
        <v>357</v>
      </c>
      <c r="QG1" s="176" t="s">
        <v>358</v>
      </c>
      <c r="QH1" s="176" t="s">
        <v>1176</v>
      </c>
      <c r="QI1" s="176" t="s">
        <v>1178</v>
      </c>
      <c r="QJ1" s="176" t="s">
        <v>1180</v>
      </c>
      <c r="QK1" s="176" t="s">
        <v>1182</v>
      </c>
      <c r="QL1" s="176" t="s">
        <v>1184</v>
      </c>
      <c r="QM1" s="176" t="s">
        <v>1186</v>
      </c>
      <c r="QN1" s="185" t="s">
        <v>359</v>
      </c>
      <c r="QO1" s="176" t="s">
        <v>1188</v>
      </c>
      <c r="QP1" s="176" t="s">
        <v>360</v>
      </c>
      <c r="QQ1" s="176" t="s">
        <v>367</v>
      </c>
      <c r="QR1" s="176" t="s">
        <v>1190</v>
      </c>
      <c r="QS1" s="176" t="s">
        <v>1192</v>
      </c>
      <c r="QT1" s="176" t="s">
        <v>1194</v>
      </c>
      <c r="QU1" s="176" t="s">
        <v>1196</v>
      </c>
      <c r="QV1" s="176" t="s">
        <v>1198</v>
      </c>
      <c r="QW1" s="176" t="s">
        <v>1200</v>
      </c>
      <c r="QX1" s="176" t="s">
        <v>1202</v>
      </c>
      <c r="QY1" s="176" t="s">
        <v>1204</v>
      </c>
      <c r="QZ1" s="176" t="s">
        <v>1206</v>
      </c>
      <c r="RA1" s="176" t="s">
        <v>1208</v>
      </c>
      <c r="RB1" s="176" t="s">
        <v>1210</v>
      </c>
      <c r="RC1" s="176" t="s">
        <v>1212</v>
      </c>
      <c r="RD1" s="176" t="s">
        <v>1214</v>
      </c>
      <c r="RE1" s="176" t="s">
        <v>1216</v>
      </c>
      <c r="RF1" s="185" t="s">
        <v>361</v>
      </c>
      <c r="RG1" s="176" t="s">
        <v>362</v>
      </c>
      <c r="RH1" s="176" t="s">
        <v>1218</v>
      </c>
      <c r="RI1" s="176" t="s">
        <v>1220</v>
      </c>
      <c r="RJ1" s="185" t="s">
        <v>363</v>
      </c>
      <c r="RK1" s="176" t="s">
        <v>364</v>
      </c>
      <c r="RL1" s="176" t="s">
        <v>1222</v>
      </c>
      <c r="RM1" s="176" t="s">
        <v>1223</v>
      </c>
      <c r="RN1" s="176" t="s">
        <v>1224</v>
      </c>
      <c r="RO1" s="176" t="s">
        <v>1225</v>
      </c>
      <c r="RP1" s="176" t="s">
        <v>1227</v>
      </c>
      <c r="RQ1" s="176" t="s">
        <v>1228</v>
      </c>
      <c r="RR1" s="176" t="s">
        <v>1230</v>
      </c>
      <c r="RS1" s="176" t="s">
        <v>1231</v>
      </c>
      <c r="RT1" s="173" t="s">
        <v>368</v>
      </c>
      <c r="RU1" s="185" t="s">
        <v>369</v>
      </c>
      <c r="RV1" s="176" t="s">
        <v>370</v>
      </c>
      <c r="RW1" s="176" t="s">
        <v>1233</v>
      </c>
      <c r="RX1" s="176" t="s">
        <v>1235</v>
      </c>
      <c r="RY1" s="176" t="s">
        <v>371</v>
      </c>
      <c r="RZ1" s="176" t="s">
        <v>1237</v>
      </c>
      <c r="SA1" s="176" t="s">
        <v>1239</v>
      </c>
      <c r="SB1" s="176" t="s">
        <v>1241</v>
      </c>
      <c r="SC1" s="176" t="s">
        <v>1243</v>
      </c>
      <c r="SD1" s="185" t="s">
        <v>372</v>
      </c>
      <c r="SE1" s="176" t="s">
        <v>373</v>
      </c>
      <c r="SF1" s="176" t="s">
        <v>1245</v>
      </c>
      <c r="SG1" s="176" t="s">
        <v>1247</v>
      </c>
      <c r="SH1" s="176" t="s">
        <v>1249</v>
      </c>
      <c r="SI1" s="176" t="s">
        <v>1251</v>
      </c>
      <c r="SJ1" s="176" t="s">
        <v>1253</v>
      </c>
      <c r="SK1" s="176" t="s">
        <v>1255</v>
      </c>
      <c r="SL1" s="176" t="s">
        <v>1257</v>
      </c>
      <c r="SM1" s="176" t="s">
        <v>1259</v>
      </c>
      <c r="SN1" s="176" t="s">
        <v>1261</v>
      </c>
      <c r="SO1" s="176" t="s">
        <v>1263</v>
      </c>
      <c r="SP1" s="176" t="s">
        <v>1265</v>
      </c>
      <c r="SQ1" s="176" t="s">
        <v>1267</v>
      </c>
      <c r="SR1" s="176" t="s">
        <v>1269</v>
      </c>
      <c r="SS1" s="176" t="s">
        <v>1271</v>
      </c>
      <c r="ST1" s="176" t="s">
        <v>1273</v>
      </c>
      <c r="SU1" s="173" t="s">
        <v>374</v>
      </c>
      <c r="SV1" s="185" t="s">
        <v>375</v>
      </c>
      <c r="SW1" s="176" t="s">
        <v>376</v>
      </c>
      <c r="SX1" s="176" t="s">
        <v>1275</v>
      </c>
      <c r="SY1" s="176" t="s">
        <v>1277</v>
      </c>
      <c r="SZ1" s="176" t="s">
        <v>1279</v>
      </c>
      <c r="TA1" s="176" t="s">
        <v>1281</v>
      </c>
      <c r="TB1" s="176" t="s">
        <v>1283</v>
      </c>
      <c r="TC1" s="176" t="s">
        <v>377</v>
      </c>
      <c r="TD1" s="176" t="s">
        <v>1285</v>
      </c>
      <c r="TE1" s="176" t="s">
        <v>1287</v>
      </c>
      <c r="TF1" s="176" t="s">
        <v>1289</v>
      </c>
      <c r="TG1" s="176" t="s">
        <v>1291</v>
      </c>
      <c r="TH1" s="176" t="s">
        <v>1293</v>
      </c>
      <c r="TI1" s="176" t="s">
        <v>1295</v>
      </c>
      <c r="TJ1" s="185" t="s">
        <v>378</v>
      </c>
      <c r="TK1" s="176" t="s">
        <v>379</v>
      </c>
      <c r="TL1" s="176" t="s">
        <v>380</v>
      </c>
      <c r="TM1" s="176" t="s">
        <v>1297</v>
      </c>
      <c r="TN1" s="176" t="s">
        <v>1299</v>
      </c>
      <c r="TO1" s="176" t="s">
        <v>1300</v>
      </c>
      <c r="TP1" s="176" t="s">
        <v>1302</v>
      </c>
      <c r="TQ1" s="176" t="s">
        <v>1304</v>
      </c>
      <c r="TR1" s="176" t="s">
        <v>1306</v>
      </c>
      <c r="TS1" s="176" t="s">
        <v>1308</v>
      </c>
      <c r="TT1" s="176" t="s">
        <v>1310</v>
      </c>
      <c r="TU1" s="176" t="s">
        <v>1312</v>
      </c>
      <c r="TV1" s="176" t="s">
        <v>1314</v>
      </c>
      <c r="TW1" s="176" t="s">
        <v>1316</v>
      </c>
      <c r="TX1" s="176" t="s">
        <v>1318</v>
      </c>
      <c r="TY1" s="176" t="s">
        <v>1320</v>
      </c>
      <c r="TZ1" s="176" t="s">
        <v>1322</v>
      </c>
      <c r="UA1" s="176" t="s">
        <v>1324</v>
      </c>
      <c r="UB1" s="176" t="s">
        <v>1326</v>
      </c>
      <c r="UC1" s="173" t="s">
        <v>1328</v>
      </c>
      <c r="UD1" s="176" t="s">
        <v>1330</v>
      </c>
      <c r="UE1" s="176" t="s">
        <v>1332</v>
      </c>
      <c r="UF1" s="176" t="s">
        <v>1334</v>
      </c>
      <c r="UG1" s="176" t="s">
        <v>1336</v>
      </c>
      <c r="UH1" s="176" t="s">
        <v>1338</v>
      </c>
      <c r="UI1" s="179"/>
    </row>
    <row r="2" spans="1:555" s="118" customFormat="1" hidden="1" x14ac:dyDescent="0.25">
      <c r="A2" s="118" t="s">
        <v>1371</v>
      </c>
      <c r="B2" s="118" t="s">
        <v>1373</v>
      </c>
      <c r="C2" s="118" t="s">
        <v>474</v>
      </c>
      <c r="D2" s="118" t="s">
        <v>1372</v>
      </c>
      <c r="E2" s="118" t="s">
        <v>1374</v>
      </c>
      <c r="F2" s="118" t="s">
        <v>475</v>
      </c>
      <c r="G2" s="155" t="s">
        <v>1375</v>
      </c>
      <c r="H2" s="118" t="s">
        <v>1376</v>
      </c>
      <c r="I2" s="118" t="s">
        <v>1377</v>
      </c>
      <c r="J2" s="118" t="s">
        <v>1378</v>
      </c>
      <c r="K2" s="118" t="s">
        <v>1379</v>
      </c>
      <c r="L2" s="118" t="s">
        <v>1380</v>
      </c>
      <c r="M2" s="118" t="s">
        <v>1381</v>
      </c>
      <c r="N2" s="118" t="s">
        <v>1382</v>
      </c>
      <c r="R2" s="118" t="s">
        <v>130</v>
      </c>
      <c r="S2" s="118" t="s">
        <v>1473</v>
      </c>
      <c r="U2" s="118" t="s">
        <v>395</v>
      </c>
      <c r="V2" s="118" t="s">
        <v>413</v>
      </c>
      <c r="W2" s="118" t="s">
        <v>396</v>
      </c>
      <c r="X2" s="118" t="s">
        <v>397</v>
      </c>
      <c r="Y2" s="118" t="s">
        <v>398</v>
      </c>
      <c r="Z2" s="118" t="s">
        <v>399</v>
      </c>
      <c r="AA2" s="118" t="s">
        <v>400</v>
      </c>
      <c r="AB2" s="118" t="s">
        <v>401</v>
      </c>
      <c r="AC2" s="118" t="s">
        <v>402</v>
      </c>
      <c r="AD2" s="118" t="s">
        <v>403</v>
      </c>
      <c r="AE2" s="118" t="s">
        <v>404</v>
      </c>
      <c r="AF2" s="118" t="s">
        <v>405</v>
      </c>
      <c r="AH2" s="118" t="s">
        <v>423</v>
      </c>
      <c r="AI2" s="118" t="s">
        <v>424</v>
      </c>
      <c r="AJ2" s="118" t="s">
        <v>425</v>
      </c>
      <c r="AK2" s="118" t="s">
        <v>426</v>
      </c>
      <c r="AL2" s="118" t="s">
        <v>427</v>
      </c>
      <c r="AM2" s="118" t="s">
        <v>430</v>
      </c>
      <c r="AN2" s="118" t="s">
        <v>428</v>
      </c>
      <c r="AO2" s="118" t="s">
        <v>429</v>
      </c>
      <c r="AP2" s="118" t="s">
        <v>431</v>
      </c>
      <c r="AQ2" s="118" t="s">
        <v>432</v>
      </c>
      <c r="AR2" s="118" t="s">
        <v>433</v>
      </c>
      <c r="AS2" s="118" t="s">
        <v>434</v>
      </c>
      <c r="AT2" s="118" t="s">
        <v>435</v>
      </c>
      <c r="AU2" s="118" t="s">
        <v>436</v>
      </c>
      <c r="AV2" s="118" t="s">
        <v>437</v>
      </c>
      <c r="AW2" s="118" t="s">
        <v>438</v>
      </c>
      <c r="AX2" s="118" t="s">
        <v>439</v>
      </c>
      <c r="AY2" s="118" t="s">
        <v>440</v>
      </c>
      <c r="AZ2" s="118" t="s">
        <v>441</v>
      </c>
      <c r="BA2" s="118" t="s">
        <v>442</v>
      </c>
      <c r="BB2" s="118" t="s">
        <v>443</v>
      </c>
      <c r="BC2" s="118" t="s">
        <v>444</v>
      </c>
      <c r="BD2" s="118" t="s">
        <v>445</v>
      </c>
      <c r="BE2" s="118" t="s">
        <v>446</v>
      </c>
      <c r="BF2" s="118" t="s">
        <v>447</v>
      </c>
      <c r="BG2" s="118" t="s">
        <v>448</v>
      </c>
      <c r="BH2" s="118" t="s">
        <v>449</v>
      </c>
      <c r="BI2" s="118" t="s">
        <v>450</v>
      </c>
      <c r="BJ2" s="118" t="s">
        <v>451</v>
      </c>
      <c r="BK2" s="118" t="s">
        <v>452</v>
      </c>
      <c r="BL2" s="118" t="s">
        <v>453</v>
      </c>
      <c r="BM2" s="118" t="s">
        <v>454</v>
      </c>
      <c r="BN2" s="118" t="s">
        <v>455</v>
      </c>
      <c r="BO2" s="118" t="s">
        <v>456</v>
      </c>
      <c r="BP2" s="118" t="s">
        <v>457</v>
      </c>
      <c r="BQ2" s="118" t="s">
        <v>458</v>
      </c>
      <c r="BR2" s="118" t="s">
        <v>459</v>
      </c>
      <c r="BS2" s="118" t="s">
        <v>460</v>
      </c>
      <c r="BT2" s="118" t="s">
        <v>461</v>
      </c>
      <c r="BU2" s="118" t="s">
        <v>462</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5" spans="1:555" ht="52.5" x14ac:dyDescent="0.25">
      <c r="C5" s="86" t="s">
        <v>385</v>
      </c>
      <c r="D5" s="87">
        <f>SUMIF($C:$C,$C$10,D:D)</f>
        <v>126941</v>
      </c>
    </row>
    <row r="8" spans="1:555" x14ac:dyDescent="0.25">
      <c r="C8" s="70" t="s">
        <v>60</v>
      </c>
      <c r="D8" s="70"/>
      <c r="E8" s="70"/>
      <c r="F8" s="70"/>
      <c r="G8" s="78"/>
      <c r="H8" s="70"/>
      <c r="I8" s="70"/>
    </row>
    <row r="9" spans="1:555" ht="15.75" thickBot="1" x14ac:dyDescent="0.3">
      <c r="C9" s="70"/>
      <c r="D9" s="70"/>
      <c r="E9" s="70"/>
      <c r="F9" s="70"/>
      <c r="G9" s="78"/>
      <c r="H9" s="70"/>
      <c r="I9" s="70"/>
    </row>
    <row r="10" spans="1:555" ht="15.75" thickBot="1" x14ac:dyDescent="0.3">
      <c r="C10" s="29" t="s">
        <v>43</v>
      </c>
      <c r="D10" s="30">
        <f>SUM(F17:F26)</f>
        <v>11850</v>
      </c>
      <c r="E10" s="94"/>
      <c r="F10" s="94"/>
      <c r="G10" s="78"/>
      <c r="H10" s="94"/>
      <c r="I10" s="117"/>
    </row>
    <row r="11" spans="1:555" x14ac:dyDescent="0.25">
      <c r="B11" s="93"/>
      <c r="C11" s="70"/>
      <c r="D11" s="31"/>
      <c r="E11" s="93"/>
      <c r="F11" s="93"/>
      <c r="G11" s="93"/>
      <c r="H11" s="75"/>
      <c r="I11" s="75"/>
      <c r="J11" s="75"/>
      <c r="K11" s="108"/>
    </row>
    <row r="12" spans="1:555" x14ac:dyDescent="0.25">
      <c r="B12" s="93"/>
      <c r="C12" s="70"/>
      <c r="D12" s="31"/>
      <c r="E12" s="93"/>
      <c r="F12" s="93"/>
      <c r="G12" s="93"/>
      <c r="H12" s="75"/>
      <c r="I12" s="75"/>
      <c r="J12" s="75"/>
      <c r="K12" s="108"/>
    </row>
    <row r="13" spans="1:555" ht="15.75" x14ac:dyDescent="0.25">
      <c r="B13" s="93"/>
      <c r="C13" s="200" t="s">
        <v>393</v>
      </c>
      <c r="D13" s="201" t="s">
        <v>1520</v>
      </c>
      <c r="E13" s="93"/>
      <c r="F13" s="93"/>
      <c r="G13" s="93"/>
      <c r="H13" s="75"/>
      <c r="I13" s="75"/>
      <c r="J13" s="75"/>
      <c r="K13" s="108"/>
    </row>
    <row r="14" spans="1:555" ht="18.75" x14ac:dyDescent="0.25">
      <c r="B14" s="93"/>
      <c r="C14" s="210"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1. Establecimiento de enlace con las carreras priorizadas . 2. Formacion de la malla curricular. 3 Captación y formación de asesores y tutores académicos. Captación y atención estudiantes en riesgo.</v>
      </c>
      <c r="D14" s="31"/>
      <c r="E14" s="93"/>
      <c r="F14" s="93"/>
      <c r="G14" s="93"/>
      <c r="H14" s="75"/>
      <c r="I14" s="75"/>
      <c r="J14" s="75"/>
      <c r="K14" s="108"/>
    </row>
    <row r="15" spans="1:555" ht="15.75" thickBot="1" x14ac:dyDescent="0.3">
      <c r="B15" s="93"/>
      <c r="C15" s="70"/>
      <c r="D15" s="31"/>
      <c r="E15" s="93"/>
      <c r="F15" s="93"/>
      <c r="G15" s="93"/>
      <c r="H15" s="75"/>
      <c r="I15" s="75"/>
      <c r="J15" s="75"/>
      <c r="K15" s="108"/>
    </row>
    <row r="16" spans="1:555" ht="30.75" thickBot="1" x14ac:dyDescent="0.3">
      <c r="B16" s="93"/>
      <c r="C16" s="122" t="s">
        <v>44</v>
      </c>
      <c r="D16" s="124" t="s">
        <v>53</v>
      </c>
      <c r="E16" s="124" t="s">
        <v>55</v>
      </c>
      <c r="F16" s="123" t="s">
        <v>27</v>
      </c>
      <c r="G16" s="129" t="s">
        <v>132</v>
      </c>
      <c r="H16" s="124" t="s">
        <v>46</v>
      </c>
      <c r="I16" s="124" t="s">
        <v>133</v>
      </c>
      <c r="J16" s="124" t="s">
        <v>411</v>
      </c>
      <c r="K16" s="124" t="s">
        <v>412</v>
      </c>
    </row>
    <row r="17" spans="2:11" x14ac:dyDescent="0.25">
      <c r="B17" s="93"/>
      <c r="C17" s="474" t="s">
        <v>1835</v>
      </c>
      <c r="D17" s="474">
        <v>20</v>
      </c>
      <c r="E17" s="474">
        <v>150</v>
      </c>
      <c r="F17" s="95">
        <f>D17*E17</f>
        <v>3000</v>
      </c>
      <c r="G17" s="156" t="s">
        <v>1473</v>
      </c>
      <c r="H17" s="137" t="s">
        <v>328</v>
      </c>
      <c r="I17" s="96" t="str">
        <f>VLOOKUP(H17,[1]Presupuesto!$B$11:$C$586,2,0)</f>
        <v>UTILES DE ESCRITORIO, OFICINA Y ENZE¥ANZA</v>
      </c>
      <c r="J17" s="217" t="s">
        <v>1374</v>
      </c>
      <c r="K17" s="96" t="s">
        <v>395</v>
      </c>
    </row>
    <row r="18" spans="2:11" x14ac:dyDescent="0.25">
      <c r="B18" s="93"/>
      <c r="C18" s="474" t="s">
        <v>1836</v>
      </c>
      <c r="D18" s="474">
        <v>12</v>
      </c>
      <c r="E18" s="474">
        <v>100</v>
      </c>
      <c r="F18" s="95">
        <f>D18*E18</f>
        <v>1200</v>
      </c>
      <c r="G18" s="156" t="s">
        <v>1473</v>
      </c>
      <c r="H18" s="137" t="s">
        <v>328</v>
      </c>
      <c r="I18" s="96" t="str">
        <f>VLOOKUP(H18,[1]Presupuesto!$B$11:$C$586,2,0)</f>
        <v>UTILES DE ESCRITORIO, OFICINA Y ENZE¥ANZA</v>
      </c>
      <c r="J18" s="217" t="s">
        <v>1374</v>
      </c>
      <c r="K18" s="96" t="s">
        <v>395</v>
      </c>
    </row>
    <row r="19" spans="2:11" x14ac:dyDescent="0.25">
      <c r="B19" s="93"/>
      <c r="C19" s="474" t="s">
        <v>1837</v>
      </c>
      <c r="D19" s="474">
        <v>15</v>
      </c>
      <c r="E19" s="474">
        <v>100</v>
      </c>
      <c r="F19" s="95">
        <f t="shared" ref="F19:F26" si="0">D19*E19</f>
        <v>1500</v>
      </c>
      <c r="G19" s="156" t="s">
        <v>1473</v>
      </c>
      <c r="H19" s="137" t="s">
        <v>328</v>
      </c>
      <c r="I19" s="96" t="str">
        <f>VLOOKUP(H19,[1]Presupuesto!$B$11:$C$586,2,0)</f>
        <v>UTILES DE ESCRITORIO, OFICINA Y ENZE¥ANZA</v>
      </c>
      <c r="J19" s="217" t="s">
        <v>1374</v>
      </c>
      <c r="K19" s="96" t="s">
        <v>395</v>
      </c>
    </row>
    <row r="20" spans="2:11" x14ac:dyDescent="0.25">
      <c r="B20" s="93"/>
      <c r="C20" s="474" t="s">
        <v>1764</v>
      </c>
      <c r="D20" s="474">
        <v>3</v>
      </c>
      <c r="E20" s="474">
        <v>400</v>
      </c>
      <c r="F20" s="95">
        <f t="shared" si="0"/>
        <v>1200</v>
      </c>
      <c r="G20" s="156" t="s">
        <v>1473</v>
      </c>
      <c r="H20" s="137" t="s">
        <v>317</v>
      </c>
      <c r="I20" s="96" t="str">
        <f>VLOOKUP(H20,[1]Presupuesto!$B$11:$C$586,2,0)</f>
        <v>PRODUCTOS PAPEL Y CARTON</v>
      </c>
      <c r="J20" s="217" t="s">
        <v>1374</v>
      </c>
      <c r="K20" s="96" t="s">
        <v>395</v>
      </c>
    </row>
    <row r="21" spans="2:11" x14ac:dyDescent="0.25">
      <c r="B21" s="93"/>
      <c r="C21" s="474" t="s">
        <v>1838</v>
      </c>
      <c r="D21" s="474">
        <v>5</v>
      </c>
      <c r="E21" s="474">
        <v>90</v>
      </c>
      <c r="F21" s="95">
        <f t="shared" si="0"/>
        <v>450</v>
      </c>
      <c r="G21" s="156" t="s">
        <v>1473</v>
      </c>
      <c r="H21" s="137" t="s">
        <v>317</v>
      </c>
      <c r="I21" s="96" t="str">
        <f>VLOOKUP(H21,[1]Presupuesto!$B$11:$C$586,2,0)</f>
        <v>PRODUCTOS DE PAPEL Y CARTON (33400-00)</v>
      </c>
      <c r="J21" s="217" t="s">
        <v>1374</v>
      </c>
      <c r="K21" s="96" t="s">
        <v>395</v>
      </c>
    </row>
    <row r="22" spans="2:11" x14ac:dyDescent="0.25">
      <c r="B22" s="93"/>
      <c r="C22" s="474" t="s">
        <v>1839</v>
      </c>
      <c r="D22" s="474">
        <v>25</v>
      </c>
      <c r="E22" s="474">
        <v>24</v>
      </c>
      <c r="F22" s="95">
        <f t="shared" si="0"/>
        <v>600</v>
      </c>
      <c r="G22" s="156" t="s">
        <v>1473</v>
      </c>
      <c r="H22" s="137" t="s">
        <v>328</v>
      </c>
      <c r="I22" s="96" t="str">
        <f>VLOOKUP(H22,[1]Presupuesto!$B$11:$C$586,2,0)</f>
        <v>UTILES DE ESCRITORIO, OFICINA Y ENZE¥ANZA</v>
      </c>
      <c r="J22" s="217" t="s">
        <v>1374</v>
      </c>
      <c r="K22" s="96" t="s">
        <v>395</v>
      </c>
    </row>
    <row r="23" spans="2:11" x14ac:dyDescent="0.25">
      <c r="B23" s="93"/>
      <c r="C23" s="474" t="s">
        <v>1840</v>
      </c>
      <c r="D23" s="474">
        <v>300</v>
      </c>
      <c r="E23" s="474">
        <v>3</v>
      </c>
      <c r="F23" s="95">
        <f t="shared" si="0"/>
        <v>900</v>
      </c>
      <c r="G23" s="156" t="s">
        <v>1473</v>
      </c>
      <c r="H23" s="137" t="s">
        <v>317</v>
      </c>
      <c r="I23" s="96" t="str">
        <f>VLOOKUP(H23,[1]Presupuesto!$B$11:$C$586,2,0)</f>
        <v>PRODUCTOS PAPEL Y CARTON</v>
      </c>
      <c r="J23" s="217" t="s">
        <v>1374</v>
      </c>
      <c r="K23" s="96" t="s">
        <v>395</v>
      </c>
    </row>
    <row r="24" spans="2:11" x14ac:dyDescent="0.25">
      <c r="B24" s="93"/>
      <c r="C24" s="474" t="s">
        <v>1841</v>
      </c>
      <c r="D24" s="474">
        <v>2000</v>
      </c>
      <c r="E24" s="474">
        <v>1</v>
      </c>
      <c r="F24" s="95">
        <f t="shared" si="0"/>
        <v>2000</v>
      </c>
      <c r="G24" s="156" t="s">
        <v>1473</v>
      </c>
      <c r="H24" s="137" t="s">
        <v>1027</v>
      </c>
      <c r="I24" s="96" t="str">
        <f>VLOOKUP(H24,[1]Presupuesto!$B$11:$C$586,2,0)</f>
        <v>MUEBLES Y EQUIPO EDUCACIONAL</v>
      </c>
      <c r="J24" s="217" t="s">
        <v>1374</v>
      </c>
      <c r="K24" s="96" t="s">
        <v>395</v>
      </c>
    </row>
    <row r="25" spans="2:11" x14ac:dyDescent="0.25">
      <c r="B25" s="93"/>
      <c r="C25" s="474" t="s">
        <v>1842</v>
      </c>
      <c r="D25" s="474">
        <v>100</v>
      </c>
      <c r="E25" s="474">
        <v>4</v>
      </c>
      <c r="F25" s="95">
        <f t="shared" si="0"/>
        <v>400</v>
      </c>
      <c r="G25" s="156" t="s">
        <v>1473</v>
      </c>
      <c r="H25" s="137" t="s">
        <v>328</v>
      </c>
      <c r="I25" s="96" t="str">
        <f>VLOOKUP(H25,[1]Presupuesto!$B$11:$C$586,2,0)</f>
        <v>UTILES DE ESCRITORIO, OFICINA Y ENZE¥ANZA</v>
      </c>
      <c r="J25" s="217" t="s">
        <v>1374</v>
      </c>
      <c r="K25" s="96" t="s">
        <v>395</v>
      </c>
    </row>
    <row r="26" spans="2:11" ht="15.75" thickBot="1" x14ac:dyDescent="0.3">
      <c r="B26" s="93"/>
      <c r="C26" s="474" t="s">
        <v>1843</v>
      </c>
      <c r="D26" s="474">
        <v>12</v>
      </c>
      <c r="E26" s="474">
        <v>50</v>
      </c>
      <c r="F26" s="101">
        <f t="shared" si="0"/>
        <v>600</v>
      </c>
      <c r="G26" s="156" t="s">
        <v>1473</v>
      </c>
      <c r="H26" s="137" t="s">
        <v>317</v>
      </c>
      <c r="I26" s="96" t="str">
        <f>VLOOKUP(H26,[1]Presupuesto!$B$11:$C$586,2,0)</f>
        <v>PRODUCTOS DE PAPEL Y CARTON (33400-00)</v>
      </c>
      <c r="J26" s="217" t="s">
        <v>1374</v>
      </c>
      <c r="K26" s="96" t="s">
        <v>395</v>
      </c>
    </row>
    <row r="27" spans="2:11" x14ac:dyDescent="0.25">
      <c r="B27" s="93"/>
    </row>
    <row r="28" spans="2:11" x14ac:dyDescent="0.25">
      <c r="C28" s="70" t="s">
        <v>60</v>
      </c>
      <c r="D28" s="70"/>
      <c r="E28" s="70"/>
      <c r="F28" s="70"/>
      <c r="G28" s="78"/>
      <c r="H28" s="70"/>
      <c r="I28" s="70"/>
    </row>
    <row r="29" spans="2:11" ht="15.75" thickBot="1" x14ac:dyDescent="0.3">
      <c r="C29" s="70"/>
      <c r="D29" s="70"/>
      <c r="E29" s="70"/>
      <c r="F29" s="70"/>
      <c r="G29" s="78"/>
      <c r="H29" s="70"/>
      <c r="I29" s="70"/>
    </row>
    <row r="30" spans="2:11" ht="15.75" thickBot="1" x14ac:dyDescent="0.3">
      <c r="C30" s="29" t="s">
        <v>43</v>
      </c>
      <c r="D30" s="30">
        <f>SUM(F37:F39)</f>
        <v>29600</v>
      </c>
      <c r="E30" s="172"/>
      <c r="F30" s="172"/>
      <c r="G30" s="78"/>
      <c r="H30" s="172"/>
      <c r="I30" s="172"/>
    </row>
    <row r="31" spans="2:11" x14ac:dyDescent="0.25">
      <c r="C31" s="70"/>
      <c r="D31" s="31"/>
      <c r="E31" s="93"/>
      <c r="F31" s="93"/>
      <c r="G31" s="93"/>
      <c r="H31" s="75"/>
      <c r="I31" s="75"/>
      <c r="J31" s="75"/>
      <c r="K31" s="108"/>
    </row>
    <row r="32" spans="2:11" x14ac:dyDescent="0.25">
      <c r="C32" s="70"/>
      <c r="D32" s="31"/>
      <c r="E32" s="93"/>
      <c r="F32" s="93"/>
      <c r="G32" s="93"/>
      <c r="H32" s="75"/>
      <c r="I32" s="75"/>
      <c r="J32" s="75"/>
      <c r="K32" s="108"/>
    </row>
    <row r="33" spans="3:11" ht="15.75" x14ac:dyDescent="0.25">
      <c r="C33" s="200" t="s">
        <v>393</v>
      </c>
      <c r="D33" s="201" t="s">
        <v>1522</v>
      </c>
      <c r="E33" s="93"/>
      <c r="F33" s="93"/>
      <c r="G33" s="93"/>
      <c r="H33" s="75"/>
      <c r="I33" s="75"/>
      <c r="J33" s="75"/>
      <c r="K33" s="108"/>
    </row>
    <row r="34" spans="3:11" ht="18.75" x14ac:dyDescent="0.25">
      <c r="C34" s="210" t="str">
        <f>IFERROR(VLOOKUP(D33,'[1]Desarrollo e Innov. Curricular'!$E:$F,2,FALSE),IFERROR(VLOOKUP(D33,[1]Investigación!$E:$F,2,FALSE),IFERROR(VLOOKUP(D33,'[1]Vinculación Univ. Sociedad'!$E:$F,2,FALSE),IFERROR(VLOOKUP(D33,'[1]Docencia y Profesorado Universi'!$E:$F,2,FALSE),IFERROR(VLOOKUP(D33,[1]Estudiantes!$E:$F,2,FALSE),IFERROR(VLOOKUP(D33,'[1]Gestion Administrativa'!$E:$F,2,FALSE),IFERROR(VLOOKUP(D33,'[1]Gestion Academica'!$E:$F,2,FALSE),IFERROR(VLOOKUP(D33,[1]Graduados!$E:$F,2,FALSE),IFERROR(VLOOKUP(D33,'[1]Gestión del Conocimiento'!$E:$F,2,FALSE),IFERROR(VLOOKUP(D33,[1]Gobernabilidad!$E:$F,2,FALSE),IFERROR(VLOOKUP(D33,'[1]NIVEL DE ES Y  SISTEMA NACIONAL'!$E:$F,2,FALSE),VLOOKUP(D33,'[1]Lo Esencial'!$E:$F,2,0))))))))))))</f>
        <v xml:space="preserve">1. Firma de carta cooperación o entendimiento entre UNAH y STSS. Establecimiento de nexos con empresas privadas. 3. Montaje y adecuación física del la oficina de bolsa Universitaria de Empleo. 4. Base de datos de estudiantes universitarios por egresar o graduados. 5. Capacitación de estudiantes sobre alcances del proyecto y temáticas afines para la consecución de un empleo. 6. Desarrollo de Ferias de Empleo. </v>
      </c>
      <c r="D34" s="31"/>
      <c r="E34" s="93"/>
      <c r="F34" s="93"/>
      <c r="G34" s="93"/>
      <c r="H34" s="75"/>
      <c r="I34" s="75"/>
      <c r="J34" s="75"/>
      <c r="K34" s="108"/>
    </row>
    <row r="35" spans="3:11" ht="15.75" thickBot="1" x14ac:dyDescent="0.3">
      <c r="C35" s="70"/>
      <c r="D35" s="31"/>
      <c r="E35" s="93"/>
      <c r="F35" s="93"/>
      <c r="G35" s="93"/>
      <c r="H35" s="75"/>
      <c r="I35" s="75"/>
      <c r="J35" s="75"/>
      <c r="K35" s="108"/>
    </row>
    <row r="36" spans="3:11" ht="30.75" thickBot="1" x14ac:dyDescent="0.3">
      <c r="C36" s="122" t="s">
        <v>44</v>
      </c>
      <c r="D36" s="124" t="s">
        <v>53</v>
      </c>
      <c r="E36" s="124" t="s">
        <v>55</v>
      </c>
      <c r="F36" s="123" t="s">
        <v>27</v>
      </c>
      <c r="G36" s="129" t="s">
        <v>132</v>
      </c>
      <c r="H36" s="124" t="s">
        <v>46</v>
      </c>
      <c r="I36" s="124" t="s">
        <v>133</v>
      </c>
      <c r="J36" s="124" t="s">
        <v>411</v>
      </c>
      <c r="K36" s="124" t="s">
        <v>412</v>
      </c>
    </row>
    <row r="37" spans="3:11" x14ac:dyDescent="0.25">
      <c r="C37" s="97" t="s">
        <v>62</v>
      </c>
      <c r="D37" s="146">
        <v>4</v>
      </c>
      <c r="E37" s="98">
        <v>2400</v>
      </c>
      <c r="F37" s="95">
        <f>D37*E37</f>
        <v>9600</v>
      </c>
      <c r="G37" s="156" t="s">
        <v>1473</v>
      </c>
      <c r="H37" s="137" t="s">
        <v>987</v>
      </c>
      <c r="I37" s="96" t="str">
        <f>VLOOKUP(H37,[3]Presupuesto!$B$11:$C$565,2,0)</f>
        <v>MUEBLES VARIOS DE OFICINA</v>
      </c>
      <c r="J37" s="96" t="s">
        <v>1374</v>
      </c>
      <c r="K37" s="96" t="s">
        <v>395</v>
      </c>
    </row>
    <row r="38" spans="3:11" x14ac:dyDescent="0.25">
      <c r="C38" s="97" t="s">
        <v>65</v>
      </c>
      <c r="D38" s="146">
        <v>4</v>
      </c>
      <c r="E38" s="98">
        <v>3000</v>
      </c>
      <c r="F38" s="95">
        <f>D38*E38</f>
        <v>12000</v>
      </c>
      <c r="G38" s="156" t="s">
        <v>1473</v>
      </c>
      <c r="H38" s="137" t="s">
        <v>987</v>
      </c>
      <c r="I38" s="96" t="str">
        <f>VLOOKUP(H38,[3]Presupuesto!$B$11:$C$565,2,0)</f>
        <v>MUEBLES VARIOS DE OFICINA</v>
      </c>
      <c r="J38" s="96" t="s">
        <v>1374</v>
      </c>
      <c r="K38" s="96" t="s">
        <v>395</v>
      </c>
    </row>
    <row r="39" spans="3:11" x14ac:dyDescent="0.25">
      <c r="C39" s="97" t="s">
        <v>67</v>
      </c>
      <c r="D39" s="146">
        <v>1</v>
      </c>
      <c r="E39" s="98">
        <v>8000</v>
      </c>
      <c r="F39" s="95">
        <f>D39*E39</f>
        <v>8000</v>
      </c>
      <c r="G39" s="156" t="s">
        <v>1473</v>
      </c>
      <c r="H39" s="137" t="s">
        <v>987</v>
      </c>
      <c r="I39" s="96" t="str">
        <f>VLOOKUP(H39,[3]Presupuesto!$B$11:$C$565,2,0)</f>
        <v>MUEBLES VARIOS DE OFICINA</v>
      </c>
      <c r="J39" s="96" t="s">
        <v>1374</v>
      </c>
      <c r="K39" s="96" t="s">
        <v>395</v>
      </c>
    </row>
    <row r="41" spans="3:11" ht="15.75" thickBot="1" x14ac:dyDescent="0.3">
      <c r="C41" s="70"/>
      <c r="D41" s="70"/>
      <c r="E41" s="70"/>
      <c r="F41" s="70"/>
      <c r="G41" s="78"/>
      <c r="H41" s="70"/>
      <c r="I41" s="70"/>
    </row>
    <row r="42" spans="3:11" ht="15.75" thickBot="1" x14ac:dyDescent="0.3">
      <c r="C42" s="29" t="s">
        <v>43</v>
      </c>
      <c r="D42" s="30">
        <f>SUM(F49:F53)</f>
        <v>1605</v>
      </c>
      <c r="E42" s="172"/>
      <c r="F42" s="172"/>
      <c r="G42" s="78"/>
      <c r="H42" s="172"/>
      <c r="I42" s="172"/>
    </row>
    <row r="43" spans="3:11" x14ac:dyDescent="0.25">
      <c r="C43" s="70"/>
      <c r="D43" s="31"/>
      <c r="E43" s="93"/>
      <c r="F43" s="93"/>
      <c r="G43" s="93"/>
      <c r="H43" s="75"/>
      <c r="I43" s="75"/>
      <c r="J43" s="75"/>
      <c r="K43" s="108"/>
    </row>
    <row r="44" spans="3:11" x14ac:dyDescent="0.25">
      <c r="C44" s="70"/>
      <c r="D44" s="31"/>
      <c r="E44" s="93"/>
      <c r="F44" s="93"/>
      <c r="G44" s="93"/>
      <c r="H44" s="75"/>
      <c r="I44" s="75"/>
      <c r="J44" s="75"/>
      <c r="K44" s="108"/>
    </row>
    <row r="45" spans="3:11" ht="15.75" x14ac:dyDescent="0.25">
      <c r="C45" s="200" t="s">
        <v>393</v>
      </c>
      <c r="D45" s="201" t="s">
        <v>1543</v>
      </c>
      <c r="E45" s="93"/>
      <c r="F45" s="93"/>
      <c r="G45" s="93"/>
      <c r="H45" s="75"/>
      <c r="I45" s="75"/>
      <c r="J45" s="75"/>
      <c r="K45" s="108"/>
    </row>
    <row r="46" spans="3:11" ht="18.75" x14ac:dyDescent="0.25">
      <c r="C46" s="210" t="str">
        <f>IFERROR(VLOOKUP(D45,'[1]Desarrollo e Innov. Curricular'!$E:$F,2,FALSE),IFERROR(VLOOKUP(D45,[1]Investigación!$E:$F,2,FALSE),IFERROR(VLOOKUP(D45,'[1]Vinculación Univ. Sociedad'!$E:$F,2,FALSE),IFERROR(VLOOKUP(D45,'[1]Docencia y Profesorado Universi'!$E:$F,2,FALSE),IFERROR(VLOOKUP(D45,[1]Estudiantes!$E:$F,2,FALSE),IFERROR(VLOOKUP(D45,'[1]Gestion Administrativa'!$E:$F,2,FALSE),IFERROR(VLOOKUP(D45,'[1]Gestion Academica'!$E:$F,2,FALSE),IFERROR(VLOOKUP(D45,[1]Graduados!$E:$F,2,FALSE),IFERROR(VLOOKUP(D45,'[1]Gestión del Conocimiento'!$E:$F,2,FALSE),IFERROR(VLOOKUP(D45,[1]Gobernabilidad!$E:$F,2,FALSE),IFERROR(VLOOKUP(D45,'[1]NIVEL DE ES Y  SISTEMA NACIONAL'!$E:$F,2,FALSE),VLOOKUP(D45,'[1]Lo Esencial'!$E:$F,2,0))))))))))))</f>
        <v>i1. Planiificación e inducción del personal involucrado en el diseño,montaje y aplicación de la estratégia del APS Estudiantil Universitario. 2. Diseño de la base de datos en coordinación con la oficna de registro y admisionnes. 3. Aplicación de una prueba piloto para la validación de la base de datos del APS Estudiantil Universitario.4. Monitoreo y seguimiento del funcionamiento de la base de datos del APS Estudiantil,Universitario.</v>
      </c>
      <c r="D46" s="31"/>
      <c r="E46" s="93"/>
      <c r="F46" s="93"/>
      <c r="G46" s="93"/>
      <c r="H46" s="75"/>
      <c r="I46" s="75"/>
      <c r="J46" s="75"/>
      <c r="K46" s="108"/>
    </row>
    <row r="47" spans="3:11" ht="15.75" thickBot="1" x14ac:dyDescent="0.3">
      <c r="C47" s="70"/>
      <c r="D47" s="31"/>
      <c r="E47" s="93"/>
      <c r="F47" s="93"/>
      <c r="G47" s="93"/>
      <c r="H47" s="75"/>
      <c r="I47" s="75"/>
      <c r="J47" s="75"/>
      <c r="K47" s="108"/>
    </row>
    <row r="48" spans="3:11" ht="30.75" thickBot="1" x14ac:dyDescent="0.3">
      <c r="C48" s="122" t="s">
        <v>44</v>
      </c>
      <c r="D48" s="124" t="s">
        <v>53</v>
      </c>
      <c r="E48" s="124" t="s">
        <v>55</v>
      </c>
      <c r="F48" s="123" t="s">
        <v>27</v>
      </c>
      <c r="G48" s="129" t="s">
        <v>132</v>
      </c>
      <c r="H48" s="124" t="s">
        <v>46</v>
      </c>
      <c r="I48" s="124" t="s">
        <v>133</v>
      </c>
      <c r="J48" s="514" t="s">
        <v>411</v>
      </c>
      <c r="K48" s="124" t="s">
        <v>412</v>
      </c>
    </row>
    <row r="49" spans="3:11" x14ac:dyDescent="0.25">
      <c r="C49" s="97" t="s">
        <v>1786</v>
      </c>
      <c r="D49" s="146">
        <v>13</v>
      </c>
      <c r="E49" s="98">
        <v>90</v>
      </c>
      <c r="F49" s="95">
        <f>D49*E49</f>
        <v>1170</v>
      </c>
      <c r="G49" s="156" t="s">
        <v>1473</v>
      </c>
      <c r="H49" s="137" t="s">
        <v>825</v>
      </c>
      <c r="I49" s="96" t="str">
        <f>VLOOKUP(H49,[3]Presupuesto!$B$11:$C$565,2,0)</f>
        <v>PRODUCTOS PAPEL Y CARTON</v>
      </c>
      <c r="J49" s="515" t="s">
        <v>1374</v>
      </c>
      <c r="K49" s="96" t="s">
        <v>395</v>
      </c>
    </row>
    <row r="50" spans="3:11" x14ac:dyDescent="0.25">
      <c r="C50" s="97" t="s">
        <v>1767</v>
      </c>
      <c r="D50" s="146">
        <v>40</v>
      </c>
      <c r="E50" s="98">
        <v>3</v>
      </c>
      <c r="F50" s="95">
        <f>D50*E50</f>
        <v>120</v>
      </c>
      <c r="G50" s="156" t="s">
        <v>1473</v>
      </c>
      <c r="H50" s="137" t="s">
        <v>825</v>
      </c>
      <c r="I50" s="96" t="str">
        <f>VLOOKUP(H50,[3]Presupuesto!$B$11:$C$565,2,0)</f>
        <v>PRODUCTOS PAPEL Y CARTON</v>
      </c>
      <c r="J50" s="515" t="s">
        <v>1374</v>
      </c>
      <c r="K50" s="96" t="s">
        <v>395</v>
      </c>
    </row>
    <row r="51" spans="3:11" x14ac:dyDescent="0.25">
      <c r="C51" s="97" t="s">
        <v>34</v>
      </c>
      <c r="D51" s="146">
        <v>10</v>
      </c>
      <c r="E51" s="98">
        <v>12</v>
      </c>
      <c r="F51" s="95">
        <f>E51*D51</f>
        <v>120</v>
      </c>
      <c r="G51" s="156" t="s">
        <v>1473</v>
      </c>
      <c r="H51" s="137" t="s">
        <v>328</v>
      </c>
      <c r="I51" s="96" t="str">
        <f>VLOOKUP(H51,[3]Presupuesto!$B$11:$C$565,2,0)</f>
        <v>UTILES DE ESCRITORIO, OFICINA Y ENZE¥ANZA</v>
      </c>
      <c r="J51" s="515" t="s">
        <v>1374</v>
      </c>
      <c r="K51" s="96" t="s">
        <v>395</v>
      </c>
    </row>
    <row r="52" spans="3:11" x14ac:dyDescent="0.25">
      <c r="C52" s="97" t="s">
        <v>1867</v>
      </c>
      <c r="D52" s="146">
        <v>3</v>
      </c>
      <c r="E52" s="98">
        <v>40</v>
      </c>
      <c r="F52" s="95">
        <f>E52*D52</f>
        <v>120</v>
      </c>
      <c r="G52" s="156" t="s">
        <v>1473</v>
      </c>
      <c r="H52" s="137" t="s">
        <v>328</v>
      </c>
      <c r="I52" s="96" t="str">
        <f>VLOOKUP(H52,[3]Presupuesto!$B$11:$C$565,2,0)</f>
        <v>UTILES DE ESCRITORIO, OFICINA Y ENZE¥ANZA</v>
      </c>
      <c r="J52" s="515" t="s">
        <v>1374</v>
      </c>
      <c r="K52" s="96" t="s">
        <v>395</v>
      </c>
    </row>
    <row r="53" spans="3:11" x14ac:dyDescent="0.25">
      <c r="C53" s="97" t="s">
        <v>1792</v>
      </c>
      <c r="D53" s="146">
        <v>5</v>
      </c>
      <c r="E53" s="98">
        <v>15</v>
      </c>
      <c r="F53" s="95">
        <f>D53*E53</f>
        <v>75</v>
      </c>
      <c r="G53" s="156" t="s">
        <v>1473</v>
      </c>
      <c r="H53" s="137" t="s">
        <v>328</v>
      </c>
      <c r="I53" s="96" t="str">
        <f>VLOOKUP(H53,[3]Presupuesto!$B$11:$C$565,2,0)</f>
        <v>UTILES DE ESCRITORIO, OFICINA Y ENZE¥ANZA</v>
      </c>
      <c r="J53" s="515" t="s">
        <v>1374</v>
      </c>
      <c r="K53" s="96" t="s">
        <v>395</v>
      </c>
    </row>
    <row r="54" spans="3:11" x14ac:dyDescent="0.25">
      <c r="C54" s="358"/>
      <c r="D54" s="360"/>
      <c r="E54" s="361"/>
      <c r="F54" s="361"/>
      <c r="G54" s="362"/>
      <c r="H54" s="359"/>
      <c r="I54" s="359"/>
      <c r="J54" s="359"/>
      <c r="K54" s="96" t="s">
        <v>395</v>
      </c>
    </row>
    <row r="55" spans="3:11" ht="15.75" thickBot="1" x14ac:dyDescent="0.3">
      <c r="C55" s="70"/>
      <c r="D55" s="70"/>
      <c r="E55" s="70"/>
      <c r="F55" s="70"/>
      <c r="G55" s="78"/>
      <c r="H55" s="70"/>
      <c r="I55" s="70"/>
    </row>
    <row r="56" spans="3:11" ht="15.75" thickBot="1" x14ac:dyDescent="0.3">
      <c r="C56" s="29" t="s">
        <v>43</v>
      </c>
      <c r="D56" s="30">
        <f>SUM(F63:F67)</f>
        <v>50600</v>
      </c>
      <c r="E56" s="172"/>
      <c r="F56" s="172"/>
      <c r="G56" s="78"/>
      <c r="H56" s="172"/>
      <c r="I56" s="172"/>
    </row>
    <row r="57" spans="3:11" x14ac:dyDescent="0.25">
      <c r="C57" s="70"/>
      <c r="D57" s="31"/>
      <c r="E57" s="93"/>
      <c r="F57" s="93"/>
      <c r="G57" s="93"/>
      <c r="H57" s="75"/>
      <c r="I57" s="75"/>
      <c r="J57" s="75"/>
      <c r="K57" s="108"/>
    </row>
    <row r="58" spans="3:11" x14ac:dyDescent="0.25">
      <c r="C58" s="70"/>
      <c r="D58" s="31"/>
      <c r="E58" s="93"/>
      <c r="F58" s="93"/>
      <c r="G58" s="93"/>
      <c r="H58" s="75"/>
      <c r="I58" s="75"/>
      <c r="J58" s="75"/>
      <c r="K58" s="108"/>
    </row>
    <row r="59" spans="3:11" ht="15.75" x14ac:dyDescent="0.25">
      <c r="C59" s="200" t="s">
        <v>393</v>
      </c>
      <c r="D59" s="201" t="s">
        <v>1534</v>
      </c>
      <c r="E59" s="93"/>
      <c r="F59" s="93"/>
      <c r="G59" s="93"/>
      <c r="H59" s="75"/>
      <c r="I59" s="75"/>
      <c r="J59" s="75"/>
      <c r="K59" s="108"/>
    </row>
    <row r="60" spans="3:11" ht="18.75" x14ac:dyDescent="0.25">
      <c r="C60" s="210" t="str">
        <f>IFERROR(VLOOKUP(D59,'[1]Desarrollo e Innov. Curricular'!$E:$F,2,FALSE),IFERROR(VLOOKUP(D59,[1]Investigación!$E:$F,2,FALSE),IFERROR(VLOOKUP(D59,'[1]Vinculación Univ. Sociedad'!$E:$F,2,FALSE),IFERROR(VLOOKUP(D59,'[1]Docencia y Profesorado Universi'!$E:$F,2,FALSE),IFERROR(VLOOKUP(D59,[1]Estudiantes!$E:$F,2,FALSE),IFERROR(VLOOKUP(D59,'[1]Gestion Administrativa'!$E:$F,2,FALSE),IFERROR(VLOOKUP(D59,'[1]Gestion Academica'!$E:$F,2,FALSE),IFERROR(VLOOKUP(D59,[1]Graduados!$E:$F,2,FALSE),IFERROR(VLOOKUP(D59,'[1]Gestión del Conocimiento'!$E:$F,2,FALSE),IFERROR(VLOOKUP(D59,[1]Gobernabilidad!$E:$F,2,FALSE),IFERROR(VLOOKUP(D59,'[1]NIVEL DE ES Y  SISTEMA NACIONAL'!$E:$F,2,FALSE),VLOOKUP(D59,'[1]Lo Esencial'!$E:$F,2,0))))))))))))</f>
        <v xml:space="preserve">1. Adquicisión de equipo médico,odontológico, laboratorial y de la clínica de psicolog ía que favorece el proceso de liceniamiento de las distintas unidades del área de salud.  </v>
      </c>
      <c r="D60" s="31"/>
      <c r="E60" s="93"/>
      <c r="F60" s="93"/>
      <c r="G60" s="93"/>
      <c r="H60" s="75"/>
      <c r="I60" s="75"/>
      <c r="J60" s="75"/>
      <c r="K60" s="108"/>
    </row>
    <row r="61" spans="3:11" ht="15.75" thickBot="1" x14ac:dyDescent="0.3">
      <c r="C61" s="70"/>
      <c r="D61" s="31"/>
      <c r="E61" s="93"/>
      <c r="F61" s="93"/>
      <c r="G61" s="93"/>
      <c r="H61" s="75"/>
      <c r="I61" s="75"/>
      <c r="J61" s="75"/>
      <c r="K61" s="108"/>
    </row>
    <row r="62" spans="3:11" ht="30.75" thickBot="1" x14ac:dyDescent="0.3">
      <c r="C62" s="122" t="s">
        <v>44</v>
      </c>
      <c r="D62" s="124" t="s">
        <v>53</v>
      </c>
      <c r="E62" s="124" t="s">
        <v>55</v>
      </c>
      <c r="F62" s="123" t="s">
        <v>27</v>
      </c>
      <c r="G62" s="129" t="s">
        <v>132</v>
      </c>
      <c r="H62" s="124" t="s">
        <v>46</v>
      </c>
      <c r="I62" s="124" t="s">
        <v>133</v>
      </c>
      <c r="J62" s="124" t="s">
        <v>411</v>
      </c>
      <c r="K62" s="124" t="s">
        <v>412</v>
      </c>
    </row>
    <row r="63" spans="3:11" x14ac:dyDescent="0.25">
      <c r="C63" s="97" t="s">
        <v>62</v>
      </c>
      <c r="D63" s="146">
        <v>10</v>
      </c>
      <c r="E63" s="98">
        <v>2400</v>
      </c>
      <c r="F63" s="95">
        <f>D63*E63</f>
        <v>24000</v>
      </c>
      <c r="G63" s="156" t="s">
        <v>1473</v>
      </c>
      <c r="H63" s="139" t="s">
        <v>989</v>
      </c>
      <c r="I63" s="96" t="str">
        <f>VLOOKUP(H63,[3]Presupuesto!$B$11:$C$565,2,0)</f>
        <v>MUEBLES VARIOS DE OFICINA</v>
      </c>
      <c r="J63" s="96" t="str">
        <f>$J$17</f>
        <v>Estudiantes y Graduados</v>
      </c>
      <c r="K63" s="96" t="s">
        <v>395</v>
      </c>
    </row>
    <row r="64" spans="3:11" x14ac:dyDescent="0.25">
      <c r="C64" s="97" t="s">
        <v>65</v>
      </c>
      <c r="D64" s="146">
        <v>3</v>
      </c>
      <c r="E64" s="98">
        <v>3000</v>
      </c>
      <c r="F64" s="95">
        <f>D64*E64</f>
        <v>9000</v>
      </c>
      <c r="G64" s="156" t="s">
        <v>1473</v>
      </c>
      <c r="H64" s="139" t="s">
        <v>989</v>
      </c>
      <c r="I64" s="96" t="str">
        <f>VLOOKUP(H64,[3]Presupuesto!$B$11:$C$565,2,0)</f>
        <v>MUEBLES VARIOS DE OFICINA</v>
      </c>
      <c r="J64" s="96" t="str">
        <f>$J$17</f>
        <v>Estudiantes y Graduados</v>
      </c>
      <c r="K64" s="96" t="s">
        <v>395</v>
      </c>
    </row>
    <row r="65" spans="3:11" x14ac:dyDescent="0.25">
      <c r="C65" s="97" t="s">
        <v>1844</v>
      </c>
      <c r="D65" s="146">
        <v>2</v>
      </c>
      <c r="E65" s="98">
        <v>800</v>
      </c>
      <c r="F65" s="95">
        <f>E65*D65</f>
        <v>1600</v>
      </c>
      <c r="G65" s="156" t="s">
        <v>1473</v>
      </c>
      <c r="H65" s="139" t="s">
        <v>989</v>
      </c>
      <c r="I65" s="96" t="s">
        <v>988</v>
      </c>
      <c r="J65" s="96" t="s">
        <v>1374</v>
      </c>
      <c r="K65" s="96" t="s">
        <v>395</v>
      </c>
    </row>
    <row r="66" spans="3:11" x14ac:dyDescent="0.25">
      <c r="C66" s="97" t="s">
        <v>1845</v>
      </c>
      <c r="D66" s="146">
        <v>2</v>
      </c>
      <c r="E66" s="98">
        <v>4000</v>
      </c>
      <c r="F66" s="95">
        <f>E66*D66</f>
        <v>8000</v>
      </c>
      <c r="G66" s="156" t="s">
        <v>1473</v>
      </c>
      <c r="H66" s="139" t="s">
        <v>989</v>
      </c>
      <c r="I66" s="96" t="s">
        <v>988</v>
      </c>
      <c r="J66" s="96" t="s">
        <v>1374</v>
      </c>
      <c r="K66" s="96" t="s">
        <v>395</v>
      </c>
    </row>
    <row r="67" spans="3:11" x14ac:dyDescent="0.25">
      <c r="C67" s="97" t="s">
        <v>67</v>
      </c>
      <c r="D67" s="146">
        <v>1</v>
      </c>
      <c r="E67" s="98">
        <v>8000</v>
      </c>
      <c r="F67" s="95">
        <f>D67*E67</f>
        <v>8000</v>
      </c>
      <c r="G67" s="156" t="s">
        <v>1473</v>
      </c>
      <c r="H67" s="139" t="s">
        <v>992</v>
      </c>
      <c r="I67" s="96" t="str">
        <f>VLOOKUP(H67,[3]Presupuesto!$B$11:$C$565,2,0)</f>
        <v>EQUIPOS VARIOS DE OFICINA</v>
      </c>
      <c r="J67" s="96" t="str">
        <f>$J$17</f>
        <v>Estudiantes y Graduados</v>
      </c>
      <c r="K67" s="96" t="s">
        <v>395</v>
      </c>
    </row>
    <row r="69" spans="3:11" ht="15.75" thickBot="1" x14ac:dyDescent="0.3">
      <c r="C69" s="70"/>
      <c r="D69" s="70"/>
      <c r="E69" s="70"/>
      <c r="F69" s="70"/>
      <c r="G69" s="78"/>
      <c r="H69" s="70"/>
      <c r="I69" s="70"/>
    </row>
    <row r="70" spans="3:11" ht="15.75" thickBot="1" x14ac:dyDescent="0.3">
      <c r="C70" s="29" t="s">
        <v>43</v>
      </c>
      <c r="D70" s="30">
        <f>SUM(F77:F104)</f>
        <v>33286</v>
      </c>
      <c r="E70" s="172"/>
      <c r="F70" s="172"/>
      <c r="G70" s="78"/>
      <c r="H70" s="172"/>
      <c r="I70" s="172"/>
    </row>
    <row r="71" spans="3:11" x14ac:dyDescent="0.25">
      <c r="C71" s="70"/>
      <c r="D71" s="31"/>
      <c r="E71" s="93"/>
      <c r="F71" s="93"/>
      <c r="G71" s="93"/>
      <c r="H71" s="75"/>
      <c r="I71" s="75"/>
      <c r="J71" s="75"/>
      <c r="K71" s="108"/>
    </row>
    <row r="72" spans="3:11" x14ac:dyDescent="0.25">
      <c r="C72" s="70"/>
      <c r="D72" s="31"/>
      <c r="E72" s="93"/>
      <c r="F72" s="93"/>
      <c r="G72" s="93"/>
      <c r="H72" s="75"/>
      <c r="I72" s="75"/>
      <c r="J72" s="75"/>
      <c r="K72" s="108"/>
    </row>
    <row r="73" spans="3:11" ht="15.75" x14ac:dyDescent="0.25">
      <c r="C73" s="200" t="s">
        <v>393</v>
      </c>
      <c r="D73" s="201" t="s">
        <v>1535</v>
      </c>
      <c r="E73" s="93"/>
      <c r="F73" s="93"/>
      <c r="G73" s="93"/>
      <c r="H73" s="75"/>
      <c r="I73" s="75"/>
      <c r="J73" s="75"/>
      <c r="K73" s="108"/>
    </row>
    <row r="74" spans="3:11" ht="18.75" x14ac:dyDescent="0.25">
      <c r="C74" s="210" t="str">
        <f>IFERROR(VLOOKUP(D73,'[1]Desarrollo e Innov. Curricular'!$E:$F,2,FALSE),IFERROR(VLOOKUP(D73,[1]Investigación!$E:$F,2,FALSE),IFERROR(VLOOKUP(D73,'[1]Vinculación Univ. Sociedad'!$E:$F,2,FALSE),IFERROR(VLOOKUP(D73,'[1]Docencia y Profesorado Universi'!$E:$F,2,FALSE),IFERROR(VLOOKUP(D73,[1]Estudiantes!$E:$F,2,FALSE),IFERROR(VLOOKUP(D73,'[1]Gestion Administrativa'!$E:$F,2,FALSE),IFERROR(VLOOKUP(D73,'[1]Gestion Academica'!$E:$F,2,FALSE),IFERROR(VLOOKUP(D73,[1]Graduados!$E:$F,2,FALSE),IFERROR(VLOOKUP(D73,'[1]Gestión del Conocimiento'!$E:$F,2,FALSE),IFERROR(VLOOKUP(D73,[1]Gobernabilidad!$E:$F,2,FALSE),IFERROR(VLOOKUP(D73,'[1]NIVEL DE ES Y  SISTEMA NACIONAL'!$E:$F,2,FALSE),VLOOKUP(D73,'[1]Lo Esencial'!$E:$F,2,0))))))))))))</f>
        <v xml:space="preserve">3.1 Brindar recuperación y promoción en salud a estudiantes de primer ingreso y reingreso. </v>
      </c>
      <c r="D74" s="31"/>
      <c r="E74" s="93"/>
      <c r="F74" s="93"/>
      <c r="G74" s="93"/>
      <c r="H74" s="75"/>
      <c r="I74" s="75"/>
      <c r="J74" s="75"/>
      <c r="K74" s="108"/>
    </row>
    <row r="75" spans="3:11" ht="15.75" thickBot="1" x14ac:dyDescent="0.3">
      <c r="C75" s="70"/>
      <c r="D75" s="31"/>
      <c r="E75" s="93"/>
      <c r="F75" s="93"/>
      <c r="G75" s="93"/>
      <c r="H75" s="75"/>
      <c r="I75" s="75"/>
      <c r="J75" s="75"/>
      <c r="K75" s="108"/>
    </row>
    <row r="76" spans="3:11" ht="30.75" thickBot="1" x14ac:dyDescent="0.3">
      <c r="C76" s="122" t="s">
        <v>44</v>
      </c>
      <c r="D76" s="124" t="s">
        <v>53</v>
      </c>
      <c r="E76" s="124" t="s">
        <v>55</v>
      </c>
      <c r="F76" s="123" t="s">
        <v>27</v>
      </c>
      <c r="G76" s="129" t="s">
        <v>132</v>
      </c>
      <c r="H76" s="124" t="s">
        <v>46</v>
      </c>
      <c r="I76" s="124" t="s">
        <v>133</v>
      </c>
      <c r="J76" s="124" t="s">
        <v>411</v>
      </c>
      <c r="K76" s="124" t="s">
        <v>412</v>
      </c>
    </row>
    <row r="77" spans="3:11" x14ac:dyDescent="0.25">
      <c r="C77" s="97" t="s">
        <v>1846</v>
      </c>
      <c r="D77" s="146">
        <v>56</v>
      </c>
      <c r="E77" s="98">
        <v>15</v>
      </c>
      <c r="F77" s="95">
        <f>D77*E77</f>
        <v>840</v>
      </c>
      <c r="G77" s="156" t="s">
        <v>1473</v>
      </c>
      <c r="H77" s="137" t="s">
        <v>946</v>
      </c>
      <c r="I77" s="96" t="str">
        <f>VLOOKUP(H77,[3]Presupuesto!$B$11:$C$565,2,0)</f>
        <v>UTILES DE ESCRITORIO, OFICINA Y ENSE¥ANZA</v>
      </c>
      <c r="J77" s="516" t="s">
        <v>1374</v>
      </c>
      <c r="K77" s="96" t="s">
        <v>395</v>
      </c>
    </row>
    <row r="78" spans="3:11" x14ac:dyDescent="0.25">
      <c r="C78" s="97" t="s">
        <v>1847</v>
      </c>
      <c r="D78" s="146">
        <v>32</v>
      </c>
      <c r="E78" s="98">
        <v>15</v>
      </c>
      <c r="F78" s="95">
        <f>D78*E78</f>
        <v>480</v>
      </c>
      <c r="G78" s="156" t="s">
        <v>1473</v>
      </c>
      <c r="H78" s="137" t="s">
        <v>328</v>
      </c>
      <c r="I78" s="96" t="str">
        <f>VLOOKUP(H78,[3]Presupuesto!$B$11:$C$565,2,0)</f>
        <v>UTILES DE ESCRITORIO, OFICINA Y ENZE¥ANZA</v>
      </c>
      <c r="J78" s="517" t="s">
        <v>1374</v>
      </c>
      <c r="K78" s="96" t="s">
        <v>395</v>
      </c>
    </row>
    <row r="79" spans="3:11" x14ac:dyDescent="0.25">
      <c r="C79" s="97" t="s">
        <v>1848</v>
      </c>
      <c r="D79" s="146">
        <v>2</v>
      </c>
      <c r="E79" s="98">
        <v>60</v>
      </c>
      <c r="F79" s="95">
        <f>E79*D79</f>
        <v>120</v>
      </c>
      <c r="G79" s="156" t="s">
        <v>1473</v>
      </c>
      <c r="H79" s="137" t="s">
        <v>328</v>
      </c>
      <c r="I79" s="96" t="str">
        <f>VLOOKUP(H79,[3]Presupuesto!$B$11:$C$565,2,0)</f>
        <v>UTILES DE ESCRITORIO, OFICINA Y ENZE¥ANZA</v>
      </c>
      <c r="J79" s="517" t="s">
        <v>1374</v>
      </c>
      <c r="K79" s="96" t="s">
        <v>395</v>
      </c>
    </row>
    <row r="80" spans="3:11" x14ac:dyDescent="0.25">
      <c r="C80" s="97" t="s">
        <v>1849</v>
      </c>
      <c r="D80" s="146">
        <v>36</v>
      </c>
      <c r="E80" s="98">
        <v>40</v>
      </c>
      <c r="F80" s="95">
        <f>E80*D80</f>
        <v>1440</v>
      </c>
      <c r="G80" s="156" t="s">
        <v>1473</v>
      </c>
      <c r="H80" s="137" t="s">
        <v>328</v>
      </c>
      <c r="I80" s="96" t="str">
        <f>VLOOKUP(H80,[3]Presupuesto!$B$11:$C$565,2,0)</f>
        <v>UTILES DE ESCRITORIO, OFICINA Y ENZE¥ANZA</v>
      </c>
      <c r="J80" s="517" t="s">
        <v>1374</v>
      </c>
      <c r="K80" s="96" t="s">
        <v>395</v>
      </c>
    </row>
    <row r="81" spans="3:11" x14ac:dyDescent="0.25">
      <c r="C81" s="97" t="s">
        <v>1850</v>
      </c>
      <c r="D81" s="146">
        <v>14</v>
      </c>
      <c r="E81" s="98">
        <v>40</v>
      </c>
      <c r="F81" s="95">
        <f>D81*E81</f>
        <v>560</v>
      </c>
      <c r="G81" s="156" t="s">
        <v>1473</v>
      </c>
      <c r="H81" s="137" t="s">
        <v>328</v>
      </c>
      <c r="I81" s="96" t="str">
        <f>VLOOKUP(H81,[3]Presupuesto!$B$11:$C$565,2,0)</f>
        <v>UTILES DE ESCRITORIO, OFICINA Y ENZE¥ANZA</v>
      </c>
      <c r="J81" s="517" t="s">
        <v>1374</v>
      </c>
      <c r="K81" s="96" t="s">
        <v>395</v>
      </c>
    </row>
    <row r="82" spans="3:11" x14ac:dyDescent="0.25">
      <c r="C82" s="97" t="s">
        <v>1851</v>
      </c>
      <c r="D82" s="146">
        <v>6</v>
      </c>
      <c r="E82" s="98">
        <v>72</v>
      </c>
      <c r="F82" s="95">
        <f>D82*E82</f>
        <v>432</v>
      </c>
      <c r="G82" s="156" t="s">
        <v>1473</v>
      </c>
      <c r="H82" s="137" t="s">
        <v>328</v>
      </c>
      <c r="I82" s="96" t="str">
        <f>VLOOKUP(H82,[3]Presupuesto!$B$11:$C$565,2,0)</f>
        <v>UTILES DE ESCRITORIO, OFICINA Y ENZE¥ANZA</v>
      </c>
      <c r="J82" s="517" t="s">
        <v>1374</v>
      </c>
      <c r="K82" s="96" t="s">
        <v>395</v>
      </c>
    </row>
    <row r="83" spans="3:11" x14ac:dyDescent="0.25">
      <c r="C83" s="97" t="s">
        <v>1852</v>
      </c>
      <c r="D83" s="146">
        <v>25</v>
      </c>
      <c r="E83" s="98">
        <v>90</v>
      </c>
      <c r="F83" s="95">
        <f>D83*E83</f>
        <v>2250</v>
      </c>
      <c r="G83" s="156" t="s">
        <v>1473</v>
      </c>
      <c r="H83" s="137" t="s">
        <v>825</v>
      </c>
      <c r="I83" s="96" t="str">
        <f>VLOOKUP(H83,[3]Presupuesto!$B$11:$C$565,2,0)</f>
        <v>PRODUCTOS PAPEL Y CARTON</v>
      </c>
      <c r="J83" s="517" t="s">
        <v>1374</v>
      </c>
      <c r="K83" s="96" t="s">
        <v>395</v>
      </c>
    </row>
    <row r="84" spans="3:11" x14ac:dyDescent="0.25">
      <c r="C84" s="97" t="s">
        <v>1853</v>
      </c>
      <c r="D84" s="146">
        <v>100</v>
      </c>
      <c r="E84" s="98">
        <v>90</v>
      </c>
      <c r="F84" s="95">
        <f>E84*D84</f>
        <v>9000</v>
      </c>
      <c r="G84" s="156" t="s">
        <v>1473</v>
      </c>
      <c r="H84" s="137" t="s">
        <v>825</v>
      </c>
      <c r="I84" s="96" t="str">
        <f>VLOOKUP(H84,[3]Presupuesto!$B$11:$C$565,2,0)</f>
        <v>PRODUCTOS PAPEL Y CARTON</v>
      </c>
      <c r="J84" s="517" t="s">
        <v>1374</v>
      </c>
      <c r="K84" s="96" t="s">
        <v>395</v>
      </c>
    </row>
    <row r="85" spans="3:11" x14ac:dyDescent="0.25">
      <c r="C85" s="97" t="s">
        <v>1854</v>
      </c>
      <c r="D85" s="146">
        <v>2</v>
      </c>
      <c r="E85" s="98">
        <v>1000</v>
      </c>
      <c r="F85" s="95">
        <f>E85*D85</f>
        <v>2000</v>
      </c>
      <c r="G85" s="156" t="s">
        <v>1473</v>
      </c>
      <c r="H85" s="137" t="s">
        <v>825</v>
      </c>
      <c r="I85" s="96" t="str">
        <f>VLOOKUP(H85,[3]Presupuesto!$B$11:$C$565,2,0)</f>
        <v>PRODUCTOS PAPEL Y CARTON</v>
      </c>
      <c r="J85" s="517" t="s">
        <v>1374</v>
      </c>
      <c r="K85" s="96" t="s">
        <v>395</v>
      </c>
    </row>
    <row r="86" spans="3:11" x14ac:dyDescent="0.25">
      <c r="C86" s="97" t="s">
        <v>1855</v>
      </c>
      <c r="D86" s="146">
        <v>10</v>
      </c>
      <c r="E86" s="98">
        <v>3</v>
      </c>
      <c r="F86" s="95">
        <f>D86*E86</f>
        <v>30</v>
      </c>
      <c r="G86" s="156" t="s">
        <v>1473</v>
      </c>
      <c r="H86" s="137" t="s">
        <v>328</v>
      </c>
      <c r="I86" s="96" t="str">
        <f>VLOOKUP(H86,[3]Presupuesto!$B$11:$C$565,2,0)</f>
        <v>UTILES DE ESCRITORIO, OFICINA Y ENZE¥ANZA</v>
      </c>
      <c r="J86" s="517" t="s">
        <v>1374</v>
      </c>
      <c r="K86" s="96" t="s">
        <v>395</v>
      </c>
    </row>
    <row r="87" spans="3:11" x14ac:dyDescent="0.25">
      <c r="C87" s="97" t="s">
        <v>1856</v>
      </c>
      <c r="D87" s="146">
        <v>8</v>
      </c>
      <c r="E87" s="98">
        <v>7</v>
      </c>
      <c r="F87" s="95">
        <f>D87*E87</f>
        <v>56</v>
      </c>
      <c r="G87" s="156" t="s">
        <v>1473</v>
      </c>
      <c r="H87" s="137" t="s">
        <v>328</v>
      </c>
      <c r="I87" s="96" t="str">
        <f>VLOOKUP(H87,[3]Presupuesto!$B$11:$C$565,2,0)</f>
        <v>UTILES DE ESCRITORIO, OFICINA Y ENZE¥ANZA</v>
      </c>
      <c r="J87" s="517" t="s">
        <v>1374</v>
      </c>
      <c r="K87" s="96" t="s">
        <v>395</v>
      </c>
    </row>
    <row r="88" spans="3:11" x14ac:dyDescent="0.25">
      <c r="C88" s="97" t="s">
        <v>1857</v>
      </c>
      <c r="D88" s="146">
        <v>20</v>
      </c>
      <c r="E88" s="98">
        <v>25</v>
      </c>
      <c r="F88" s="95">
        <f>D88*E88</f>
        <v>500</v>
      </c>
      <c r="G88" s="156" t="s">
        <v>1473</v>
      </c>
      <c r="H88" s="137" t="s">
        <v>328</v>
      </c>
      <c r="I88" s="96" t="str">
        <f>VLOOKUP(H88,[3]Presupuesto!$B$11:$C$565,2,0)</f>
        <v>UTILES DE ESCRITORIO, OFICINA Y ENZE¥ANZA</v>
      </c>
      <c r="J88" s="517" t="s">
        <v>1374</v>
      </c>
      <c r="K88" s="96" t="s">
        <v>395</v>
      </c>
    </row>
    <row r="89" spans="3:11" x14ac:dyDescent="0.25">
      <c r="C89" s="97" t="s">
        <v>1858</v>
      </c>
      <c r="D89" s="146">
        <v>4</v>
      </c>
      <c r="E89" s="98">
        <v>40</v>
      </c>
      <c r="F89" s="95">
        <f>E89*D89</f>
        <v>160</v>
      </c>
      <c r="G89" s="156" t="s">
        <v>1473</v>
      </c>
      <c r="H89" s="137" t="s">
        <v>328</v>
      </c>
      <c r="I89" s="96" t="str">
        <f>VLOOKUP(H89,[3]Presupuesto!$B$11:$C$565,2,0)</f>
        <v>UTILES DE ESCRITORIO, OFICINA Y ENZE¥ANZA</v>
      </c>
      <c r="J89" s="517" t="s">
        <v>1374</v>
      </c>
      <c r="K89" s="96" t="s">
        <v>395</v>
      </c>
    </row>
    <row r="90" spans="3:11" x14ac:dyDescent="0.25">
      <c r="C90" s="97" t="s">
        <v>1859</v>
      </c>
      <c r="D90" s="146">
        <v>62</v>
      </c>
      <c r="E90" s="98">
        <v>95</v>
      </c>
      <c r="F90" s="95">
        <f>E90*D90</f>
        <v>5890</v>
      </c>
      <c r="G90" s="156" t="s">
        <v>1473</v>
      </c>
      <c r="H90" s="137" t="s">
        <v>825</v>
      </c>
      <c r="I90" s="96" t="str">
        <f>VLOOKUP(H90,[3]Presupuesto!$B$11:$C$565,2,0)</f>
        <v>PRODUCTOS PAPEL Y CARTON</v>
      </c>
      <c r="J90" s="517" t="s">
        <v>1374</v>
      </c>
      <c r="K90" s="96" t="s">
        <v>395</v>
      </c>
    </row>
    <row r="91" spans="3:11" x14ac:dyDescent="0.25">
      <c r="C91" s="97" t="s">
        <v>1860</v>
      </c>
      <c r="D91" s="146">
        <v>6</v>
      </c>
      <c r="E91" s="98">
        <v>40</v>
      </c>
      <c r="F91" s="95">
        <f>D91*E91</f>
        <v>240</v>
      </c>
      <c r="G91" s="156" t="s">
        <v>1473</v>
      </c>
      <c r="H91" s="137" t="s">
        <v>328</v>
      </c>
      <c r="I91" s="96" t="str">
        <f>VLOOKUP(H91,[3]Presupuesto!$B$11:$C$565,2,0)</f>
        <v>UTILES DE ESCRITORIO, OFICINA Y ENZE¥ANZA</v>
      </c>
      <c r="J91" s="517" t="s">
        <v>1374</v>
      </c>
      <c r="K91" s="96" t="s">
        <v>395</v>
      </c>
    </row>
    <row r="92" spans="3:11" x14ac:dyDescent="0.25">
      <c r="C92" s="97" t="s">
        <v>1861</v>
      </c>
      <c r="D92" s="146">
        <v>24</v>
      </c>
      <c r="E92" s="98">
        <v>12</v>
      </c>
      <c r="F92" s="95">
        <f>D92*E92</f>
        <v>288</v>
      </c>
      <c r="G92" s="156" t="s">
        <v>1473</v>
      </c>
      <c r="H92" s="137" t="s">
        <v>328</v>
      </c>
      <c r="I92" s="96" t="str">
        <f>VLOOKUP(H92,[3]Presupuesto!$B$11:$C$565,2,0)</f>
        <v>UTILES DE ESCRITORIO, OFICINA Y ENZE¥ANZA</v>
      </c>
      <c r="J92" s="517" t="s">
        <v>1374</v>
      </c>
      <c r="K92" s="96" t="s">
        <v>395</v>
      </c>
    </row>
    <row r="93" spans="3:11" x14ac:dyDescent="0.25">
      <c r="C93" s="97" t="s">
        <v>1862</v>
      </c>
      <c r="D93" s="146">
        <v>10</v>
      </c>
      <c r="E93" s="98">
        <v>120</v>
      </c>
      <c r="F93" s="95">
        <f>D93*E93</f>
        <v>1200</v>
      </c>
      <c r="G93" s="156" t="s">
        <v>1473</v>
      </c>
      <c r="H93" s="137" t="s">
        <v>328</v>
      </c>
      <c r="I93" s="96" t="str">
        <f>VLOOKUP(H93,[3]Presupuesto!$B$11:$C$565,2,0)</f>
        <v>UTILES DE ESCRITORIO, OFICINA Y ENZE¥ANZA</v>
      </c>
      <c r="J93" s="517" t="s">
        <v>1374</v>
      </c>
      <c r="K93" s="96" t="s">
        <v>395</v>
      </c>
    </row>
    <row r="94" spans="3:11" x14ac:dyDescent="0.25">
      <c r="C94" s="97" t="s">
        <v>1863</v>
      </c>
      <c r="D94" s="146">
        <v>10</v>
      </c>
      <c r="E94" s="98">
        <v>30</v>
      </c>
      <c r="F94" s="95">
        <f>D94*E94</f>
        <v>300</v>
      </c>
      <c r="G94" s="156" t="s">
        <v>1473</v>
      </c>
      <c r="H94" s="137" t="s">
        <v>328</v>
      </c>
      <c r="I94" s="96" t="str">
        <f>VLOOKUP(H94,[3]Presupuesto!$B$11:$C$565,2,0)</f>
        <v>UTILES DE ESCRITORIO, OFICINA Y ENZE¥ANZA</v>
      </c>
      <c r="J94" s="517" t="s">
        <v>1374</v>
      </c>
      <c r="K94" s="96" t="s">
        <v>395</v>
      </c>
    </row>
    <row r="95" spans="3:11" x14ac:dyDescent="0.25">
      <c r="C95" s="97" t="s">
        <v>1835</v>
      </c>
      <c r="D95" s="146">
        <v>20</v>
      </c>
      <c r="E95" s="98">
        <v>25</v>
      </c>
      <c r="F95" s="95">
        <f>E95*D95</f>
        <v>500</v>
      </c>
      <c r="G95" s="156" t="s">
        <v>1473</v>
      </c>
      <c r="H95" s="137" t="s">
        <v>328</v>
      </c>
      <c r="I95" s="96" t="str">
        <f>VLOOKUP(H95,[3]Presupuesto!$B$11:$C$565,2,0)</f>
        <v>UTILES DE ESCRITORIO, OFICINA Y ENZE¥ANZA</v>
      </c>
      <c r="J95" s="517" t="s">
        <v>1374</v>
      </c>
      <c r="K95" s="96" t="s">
        <v>395</v>
      </c>
    </row>
    <row r="96" spans="3:11" x14ac:dyDescent="0.25">
      <c r="C96" s="97" t="s">
        <v>1836</v>
      </c>
      <c r="D96" s="146">
        <v>12</v>
      </c>
      <c r="E96" s="98">
        <v>30</v>
      </c>
      <c r="F96" s="95">
        <f>E96*D96</f>
        <v>360</v>
      </c>
      <c r="G96" s="156" t="s">
        <v>1473</v>
      </c>
      <c r="H96" s="137" t="s">
        <v>328</v>
      </c>
      <c r="I96" s="96" t="str">
        <f>VLOOKUP(H96,[3]Presupuesto!$B$11:$C$565,2,0)</f>
        <v>UTILES DE ESCRITORIO, OFICINA Y ENZE¥ANZA</v>
      </c>
      <c r="J96" s="517" t="s">
        <v>1374</v>
      </c>
      <c r="K96" s="96" t="s">
        <v>395</v>
      </c>
    </row>
    <row r="97" spans="3:11" x14ac:dyDescent="0.25">
      <c r="C97" s="97" t="s">
        <v>1837</v>
      </c>
      <c r="D97" s="146">
        <v>15</v>
      </c>
      <c r="E97" s="98">
        <v>100</v>
      </c>
      <c r="F97" s="95">
        <f>D97*E97</f>
        <v>1500</v>
      </c>
      <c r="G97" s="156" t="s">
        <v>1473</v>
      </c>
      <c r="H97" s="137" t="s">
        <v>328</v>
      </c>
      <c r="I97" s="96" t="str">
        <f>VLOOKUP(H97,[3]Presupuesto!$B$11:$C$565,2,0)</f>
        <v>UTILES DE ESCRITORIO, OFICINA Y ENZE¥ANZA</v>
      </c>
      <c r="J97" s="517" t="s">
        <v>1374</v>
      </c>
      <c r="K97" s="96" t="s">
        <v>395</v>
      </c>
    </row>
    <row r="98" spans="3:11" x14ac:dyDescent="0.25">
      <c r="C98" s="97" t="s">
        <v>1764</v>
      </c>
      <c r="D98" s="146">
        <v>3</v>
      </c>
      <c r="E98" s="98">
        <v>400</v>
      </c>
      <c r="F98" s="95">
        <f>D98*E98</f>
        <v>1200</v>
      </c>
      <c r="G98" s="156" t="s">
        <v>1473</v>
      </c>
      <c r="H98" s="137" t="s">
        <v>328</v>
      </c>
      <c r="I98" s="96" t="str">
        <f>VLOOKUP(H98,[3]Presupuesto!$B$11:$C$565,2,0)</f>
        <v>UTILES DE ESCRITORIO, OFICINA Y ENZE¥ANZA</v>
      </c>
      <c r="J98" s="517" t="s">
        <v>1374</v>
      </c>
      <c r="K98" s="96" t="s">
        <v>395</v>
      </c>
    </row>
    <row r="99" spans="3:11" x14ac:dyDescent="0.25">
      <c r="C99" s="97" t="s">
        <v>1841</v>
      </c>
      <c r="D99" s="146">
        <v>1</v>
      </c>
      <c r="E99" s="98">
        <v>2000</v>
      </c>
      <c r="F99" s="95">
        <f>D99*E99</f>
        <v>2000</v>
      </c>
      <c r="G99" s="156" t="s">
        <v>1473</v>
      </c>
      <c r="H99" s="137" t="s">
        <v>1027</v>
      </c>
      <c r="I99" s="96" t="str">
        <f>VLOOKUP(H99,[3]Presupuesto!$B$11:$C$565,2,0)</f>
        <v>MUEBLES Y EQUIPO EDUCACIONAL</v>
      </c>
      <c r="J99" s="517" t="s">
        <v>1374</v>
      </c>
      <c r="K99" s="96" t="s">
        <v>395</v>
      </c>
    </row>
    <row r="100" spans="3:11" x14ac:dyDescent="0.25">
      <c r="C100" s="97" t="s">
        <v>1842</v>
      </c>
      <c r="D100" s="146">
        <v>100</v>
      </c>
      <c r="E100" s="98">
        <v>4</v>
      </c>
      <c r="F100" s="95">
        <f>D100*E100</f>
        <v>400</v>
      </c>
      <c r="G100" s="156" t="s">
        <v>1473</v>
      </c>
      <c r="H100" s="137" t="s">
        <v>328</v>
      </c>
      <c r="I100" s="96" t="str">
        <f>VLOOKUP(H100,[3]Presupuesto!$B$11:$C$565,2,0)</f>
        <v>UTILES DE ESCRITORIO, OFICINA Y ENZE¥ANZA</v>
      </c>
      <c r="J100" s="517" t="s">
        <v>1374</v>
      </c>
      <c r="K100" s="96" t="s">
        <v>395</v>
      </c>
    </row>
    <row r="101" spans="3:11" x14ac:dyDescent="0.25">
      <c r="C101" s="97" t="s">
        <v>1843</v>
      </c>
      <c r="D101" s="146">
        <v>12</v>
      </c>
      <c r="E101" s="98">
        <v>20</v>
      </c>
      <c r="F101" s="95">
        <f>E101*D101</f>
        <v>240</v>
      </c>
      <c r="G101" s="156" t="s">
        <v>1473</v>
      </c>
      <c r="H101" s="137" t="s">
        <v>825</v>
      </c>
      <c r="I101" s="96" t="str">
        <f>VLOOKUP(H101,[3]Presupuesto!$B$11:$C$565,2,0)</f>
        <v>PRODUCTOS PAPEL Y CARTON</v>
      </c>
      <c r="J101" s="517" t="s">
        <v>1374</v>
      </c>
      <c r="K101" s="96" t="s">
        <v>395</v>
      </c>
    </row>
    <row r="102" spans="3:11" x14ac:dyDescent="0.25">
      <c r="C102" s="97" t="s">
        <v>1864</v>
      </c>
      <c r="D102" s="146">
        <v>5</v>
      </c>
      <c r="E102" s="98">
        <v>60</v>
      </c>
      <c r="F102" s="95">
        <f>E102*D102</f>
        <v>300</v>
      </c>
      <c r="G102" s="156" t="s">
        <v>1473</v>
      </c>
      <c r="H102" s="137" t="s">
        <v>328</v>
      </c>
      <c r="I102" s="96" t="str">
        <f>VLOOKUP(H102,[3]Presupuesto!$B$11:$C$565,2,0)</f>
        <v>UTILES DE ESCRITORIO, OFICINA Y ENZE¥ANZA</v>
      </c>
      <c r="J102" s="517" t="s">
        <v>1374</v>
      </c>
      <c r="K102" s="96" t="s">
        <v>395</v>
      </c>
    </row>
    <row r="103" spans="3:11" x14ac:dyDescent="0.25">
      <c r="C103" s="97" t="s">
        <v>1865</v>
      </c>
      <c r="D103" s="146">
        <v>10</v>
      </c>
      <c r="E103" s="98">
        <v>80</v>
      </c>
      <c r="F103" s="95">
        <f>E103*D103</f>
        <v>800</v>
      </c>
      <c r="G103" s="156" t="s">
        <v>1473</v>
      </c>
      <c r="H103" s="137" t="s">
        <v>328</v>
      </c>
      <c r="I103" s="96" t="str">
        <f>VLOOKUP(H103,[3]Presupuesto!$B$11:$C$565,2,0)</f>
        <v>UTILES DE ESCRITORIO, OFICINA Y ENZE¥ANZA</v>
      </c>
      <c r="J103" s="517" t="s">
        <v>1374</v>
      </c>
      <c r="K103" s="96" t="s">
        <v>395</v>
      </c>
    </row>
    <row r="104" spans="3:11" x14ac:dyDescent="0.25">
      <c r="C104" s="97" t="s">
        <v>1866</v>
      </c>
      <c r="D104" s="146">
        <v>10</v>
      </c>
      <c r="E104" s="98">
        <v>20</v>
      </c>
      <c r="F104" s="95">
        <f>E104*D104</f>
        <v>200</v>
      </c>
      <c r="G104" s="156" t="s">
        <v>1473</v>
      </c>
      <c r="H104" s="137" t="s">
        <v>328</v>
      </c>
      <c r="I104" s="96" t="str">
        <f>VLOOKUP(H104,[3]Presupuesto!$B$11:$C$565,2,0)</f>
        <v>UTILES DE ESCRITORIO, OFICINA Y ENZE¥ANZA</v>
      </c>
      <c r="J104" s="517" t="s">
        <v>1374</v>
      </c>
      <c r="K104" s="96"/>
    </row>
  </sheetData>
  <dataValidations count="9">
    <dataValidation type="list" allowBlank="1" showInputMessage="1" showErrorMessage="1" errorTitle="¡Ingreso Invalido!" error="Seleccione una opción de la lista" promptTitle="Tipo de Presupuesto" prompt="Seleccione una opción de la lista" sqref="G49:G53 G63:G67 G17:G26 G77:G104 G37:G39 G54">
      <formula1>$R$2:$S$2</formula1>
    </dataValidation>
    <dataValidation type="list" allowBlank="1" showInputMessage="1" showErrorMessage="1" errorTitle="¡Ingreso Inválido!" error="Seleccione una opción de la lista" promptTitle="Mes Requerido" prompt="Seleccione el mes en el que requiere el recurso." sqref="K77:K104 K17:K26 K63:K67 K49:K53 K37:K39 K54">
      <formula1>$U$2:$AF$2</formula1>
    </dataValidation>
    <dataValidation type="list" allowBlank="1" showInputMessage="1" showErrorMessage="1" errorTitle="¡Ingreso Inválido!" error="Seleccione una opción de la lista." promptTitle="Dimensión Estratégica" prompt="Seleccione una opción de la lista." sqref="J54 J17:J26">
      <formula1>$A$2:$K$2</formula1>
    </dataValidation>
    <dataValidation type="list" allowBlank="1" showInputMessage="1" showErrorMessage="1" errorTitle="¡Ingreso Inválido!" error="Seleccione una opción de la lista." promptTitle="Dimensión Estratégica" prompt="Seleccione una opción de la lista." sqref="J63:J67 J77:J104 J49:J53 J37:J39">
      <formula1>$A$2:$N$2</formula1>
    </dataValidation>
    <dataValidation type="list" allowBlank="1" showInputMessage="1" showErrorMessage="1" errorTitle="¡Ingreso Inválido!" error="Verifique el valor ingresado." promptTitle="Objeto de Gasto" prompt="Ingrese el Objeto de Gasto." sqref="H54">
      <formula1>$A$1:$UI$1</formula1>
    </dataValidation>
    <dataValidation type="list" allowBlank="1" showInputMessage="1" showErrorMessage="1" errorTitle="¡Ingreso Inválido!" error="Verifique el valor ingresado." promptTitle="Objeto de Gasto" prompt="Ingrese el Objeto de Gasto." sqref="H51:H53 H77:H82 H86:H89 H91:H100 H102:H104 H17:H26">
      <formula1>$A$1:$VD$1</formula1>
    </dataValidation>
    <dataValidation type="list" allowBlank="1" showInputMessage="1" showErrorMessage="1" errorTitle="¡Ingreso Inválido!" error="Verifique el valor ingresado." promptTitle="Objeto de Gasto" prompt="Ingrese el Objeto de Gasto." sqref="H63:H67">
      <formula1>#REF!</formula1>
    </dataValidation>
    <dataValidation type="list" allowBlank="1" showInputMessage="1" showErrorMessage="1" errorTitle="¡Ingreso Inválido!" error="Verifique el valor ingresado._x000a_" sqref="H37:H39">
      <formula1>$A$1:$VD$1</formula1>
    </dataValidation>
    <dataValidation type="list" allowBlank="1" showInputMessage="1" showErrorMessage="1" errorTitle="¡Ingreso Inválido!" error="Verifique el valor ingresado._x000a_" sqref="H83:H85 H90 H101 H49:H50">
      <formula1>$A$1:$UI$1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34"/>
  <sheetViews>
    <sheetView showGridLines="0" topLeftCell="A4" zoomScale="75" zoomScaleNormal="75" workbookViewId="0">
      <selection activeCell="C117" sqref="C117:L134"/>
    </sheetView>
  </sheetViews>
  <sheetFormatPr baseColWidth="10" defaultColWidth="11.5703125" defaultRowHeight="15" x14ac:dyDescent="0.25"/>
  <cols>
    <col min="1" max="1" width="5.7109375" style="85" customWidth="1"/>
    <col min="2" max="2" width="17" style="85" customWidth="1"/>
    <col min="3" max="3" width="46.85546875" style="85" bestFit="1" customWidth="1"/>
    <col min="4" max="4" width="23.7109375" style="85" bestFit="1" customWidth="1"/>
    <col min="5" max="6" width="13.85546875" style="85" customWidth="1"/>
    <col min="7" max="7" width="13.85546875" style="76" customWidth="1"/>
    <col min="8" max="8" width="17.140625" style="85" customWidth="1"/>
    <col min="9" max="9" width="40.28515625" style="76" customWidth="1"/>
    <col min="10" max="10" width="22.42578125" style="85" bestFit="1" customWidth="1"/>
    <col min="11" max="11" width="11.5703125" style="85"/>
    <col min="12" max="12" width="15" style="85" customWidth="1"/>
    <col min="13" max="16384" width="11.5703125" style="85"/>
  </cols>
  <sheetData>
    <row r="1" spans="1:555" ht="26.25" hidden="1" x14ac:dyDescent="0.25">
      <c r="A1" s="182" t="s">
        <v>252</v>
      </c>
      <c r="B1" s="185" t="s">
        <v>253</v>
      </c>
      <c r="C1" s="176" t="s">
        <v>254</v>
      </c>
      <c r="D1" s="176" t="s">
        <v>500</v>
      </c>
      <c r="E1" s="176" t="s">
        <v>502</v>
      </c>
      <c r="F1" s="176" t="s">
        <v>504</v>
      </c>
      <c r="G1" s="176" t="s">
        <v>506</v>
      </c>
      <c r="H1" s="176" t="s">
        <v>508</v>
      </c>
      <c r="I1" s="176" t="s">
        <v>510</v>
      </c>
      <c r="J1" s="176" t="s">
        <v>255</v>
      </c>
      <c r="K1" s="176" t="s">
        <v>513</v>
      </c>
      <c r="L1" s="176" t="s">
        <v>256</v>
      </c>
      <c r="M1" s="176" t="s">
        <v>515</v>
      </c>
      <c r="N1" s="176" t="s">
        <v>517</v>
      </c>
      <c r="O1" s="176" t="s">
        <v>519</v>
      </c>
      <c r="P1" s="176" t="s">
        <v>257</v>
      </c>
      <c r="Q1" s="176" t="s">
        <v>520</v>
      </c>
      <c r="R1" s="176" t="s">
        <v>523</v>
      </c>
      <c r="S1" s="176" t="s">
        <v>258</v>
      </c>
      <c r="T1" s="176" t="s">
        <v>525</v>
      </c>
      <c r="U1" s="176" t="s">
        <v>259</v>
      </c>
      <c r="V1" s="176" t="s">
        <v>526</v>
      </c>
      <c r="W1" s="176" t="s">
        <v>527</v>
      </c>
      <c r="X1" s="176" t="s">
        <v>531</v>
      </c>
      <c r="Y1" s="176" t="s">
        <v>275</v>
      </c>
      <c r="Z1" s="176" t="s">
        <v>532</v>
      </c>
      <c r="AA1" s="176" t="s">
        <v>534</v>
      </c>
      <c r="AB1" s="176" t="s">
        <v>536</v>
      </c>
      <c r="AC1" s="176" t="s">
        <v>276</v>
      </c>
      <c r="AD1" s="176" t="s">
        <v>538</v>
      </c>
      <c r="AE1" s="176" t="s">
        <v>540</v>
      </c>
      <c r="AF1" s="176" t="s">
        <v>542</v>
      </c>
      <c r="AG1" s="176" t="s">
        <v>544</v>
      </c>
      <c r="AH1" s="176" t="s">
        <v>251</v>
      </c>
      <c r="AI1" s="176" t="s">
        <v>546</v>
      </c>
      <c r="AJ1" s="185" t="s">
        <v>260</v>
      </c>
      <c r="AK1" s="176" t="s">
        <v>548</v>
      </c>
      <c r="AL1" s="176" t="s">
        <v>261</v>
      </c>
      <c r="AM1" s="176" t="s">
        <v>550</v>
      </c>
      <c r="AN1" s="176" t="s">
        <v>552</v>
      </c>
      <c r="AO1" s="176" t="s">
        <v>262</v>
      </c>
      <c r="AP1" s="176" t="s">
        <v>554</v>
      </c>
      <c r="AQ1" s="176" t="s">
        <v>556</v>
      </c>
      <c r="AR1" s="176" t="s">
        <v>263</v>
      </c>
      <c r="AS1" s="176" t="s">
        <v>557</v>
      </c>
      <c r="AT1" s="176" t="s">
        <v>559</v>
      </c>
      <c r="AU1" s="176" t="s">
        <v>560</v>
      </c>
      <c r="AV1" s="176" t="s">
        <v>561</v>
      </c>
      <c r="AW1" s="176" t="s">
        <v>563</v>
      </c>
      <c r="AX1" s="176" t="s">
        <v>565</v>
      </c>
      <c r="AY1" s="176" t="s">
        <v>566</v>
      </c>
      <c r="AZ1" s="176" t="s">
        <v>264</v>
      </c>
      <c r="BA1" s="176" t="s">
        <v>568</v>
      </c>
      <c r="BB1" s="176" t="s">
        <v>570</v>
      </c>
      <c r="BC1" s="176" t="s">
        <v>572</v>
      </c>
      <c r="BD1" s="176" t="s">
        <v>574</v>
      </c>
      <c r="BE1" s="176" t="s">
        <v>576</v>
      </c>
      <c r="BF1" s="176" t="s">
        <v>578</v>
      </c>
      <c r="BG1" s="176" t="s">
        <v>580</v>
      </c>
      <c r="BH1" s="176" t="s">
        <v>582</v>
      </c>
      <c r="BI1" s="176" t="s">
        <v>277</v>
      </c>
      <c r="BJ1" s="176" t="s">
        <v>584</v>
      </c>
      <c r="BK1" s="176" t="s">
        <v>586</v>
      </c>
      <c r="BL1" s="176" t="s">
        <v>588</v>
      </c>
      <c r="BM1" s="176" t="s">
        <v>590</v>
      </c>
      <c r="BN1" s="176" t="s">
        <v>592</v>
      </c>
      <c r="BO1" s="176" t="s">
        <v>594</v>
      </c>
      <c r="BP1" s="176" t="s">
        <v>596</v>
      </c>
      <c r="BQ1" s="176" t="s">
        <v>598</v>
      </c>
      <c r="BR1" s="176" t="s">
        <v>600</v>
      </c>
      <c r="BS1" s="176" t="s">
        <v>602</v>
      </c>
      <c r="BT1" s="185" t="s">
        <v>265</v>
      </c>
      <c r="BU1" s="176" t="s">
        <v>266</v>
      </c>
      <c r="BV1" s="176" t="s">
        <v>604</v>
      </c>
      <c r="BW1" s="176" t="s">
        <v>267</v>
      </c>
      <c r="BX1" s="176" t="s">
        <v>606</v>
      </c>
      <c r="BY1" s="176" t="s">
        <v>608</v>
      </c>
      <c r="BZ1" s="185" t="s">
        <v>268</v>
      </c>
      <c r="CA1" s="176" t="s">
        <v>269</v>
      </c>
      <c r="CB1" s="176" t="s">
        <v>610</v>
      </c>
      <c r="CC1" s="176" t="s">
        <v>270</v>
      </c>
      <c r="CD1" s="176" t="s">
        <v>612</v>
      </c>
      <c r="CE1" s="176" t="s">
        <v>614</v>
      </c>
      <c r="CF1" s="176" t="s">
        <v>616</v>
      </c>
      <c r="CG1" s="185" t="s">
        <v>271</v>
      </c>
      <c r="CH1" s="176" t="s">
        <v>622</v>
      </c>
      <c r="CI1" s="176" t="s">
        <v>624</v>
      </c>
      <c r="CJ1" s="176" t="s">
        <v>272</v>
      </c>
      <c r="CK1" s="176" t="s">
        <v>618</v>
      </c>
      <c r="CL1" s="176" t="s">
        <v>620</v>
      </c>
      <c r="CM1" s="176" t="s">
        <v>273</v>
      </c>
      <c r="CN1" s="176" t="s">
        <v>626</v>
      </c>
      <c r="CO1" s="176" t="s">
        <v>274</v>
      </c>
      <c r="CP1" s="176" t="s">
        <v>627</v>
      </c>
      <c r="CQ1" s="173" t="s">
        <v>278</v>
      </c>
      <c r="CR1" s="185" t="s">
        <v>279</v>
      </c>
      <c r="CS1" s="176" t="s">
        <v>628</v>
      </c>
      <c r="CT1" s="176" t="s">
        <v>629</v>
      </c>
      <c r="CU1" s="176" t="s">
        <v>631</v>
      </c>
      <c r="CV1" s="176" t="s">
        <v>280</v>
      </c>
      <c r="CW1" s="176" t="s">
        <v>633</v>
      </c>
      <c r="CX1" s="176" t="s">
        <v>635</v>
      </c>
      <c r="CY1" s="176" t="s">
        <v>637</v>
      </c>
      <c r="CZ1" s="176" t="s">
        <v>639</v>
      </c>
      <c r="DA1" s="176" t="s">
        <v>641</v>
      </c>
      <c r="DB1" s="176" t="s">
        <v>643</v>
      </c>
      <c r="DC1" s="185" t="s">
        <v>281</v>
      </c>
      <c r="DD1" s="176" t="s">
        <v>282</v>
      </c>
      <c r="DE1" s="176" t="s">
        <v>645</v>
      </c>
      <c r="DF1" s="176" t="s">
        <v>283</v>
      </c>
      <c r="DG1" s="176" t="s">
        <v>647</v>
      </c>
      <c r="DH1" s="176" t="s">
        <v>649</v>
      </c>
      <c r="DI1" s="176" t="s">
        <v>651</v>
      </c>
      <c r="DJ1" s="176" t="s">
        <v>653</v>
      </c>
      <c r="DK1" s="176" t="s">
        <v>655</v>
      </c>
      <c r="DL1" s="176" t="s">
        <v>657</v>
      </c>
      <c r="DM1" s="176" t="s">
        <v>659</v>
      </c>
      <c r="DN1" s="176" t="s">
        <v>284</v>
      </c>
      <c r="DO1" s="176" t="s">
        <v>661</v>
      </c>
      <c r="DP1" s="176" t="s">
        <v>663</v>
      </c>
      <c r="DQ1" s="176" t="s">
        <v>665</v>
      </c>
      <c r="DR1" s="185" t="s">
        <v>285</v>
      </c>
      <c r="DS1" s="176" t="s">
        <v>667</v>
      </c>
      <c r="DT1" s="176" t="s">
        <v>286</v>
      </c>
      <c r="DU1" s="176" t="s">
        <v>669</v>
      </c>
      <c r="DV1" s="176" t="s">
        <v>287</v>
      </c>
      <c r="DW1" s="176" t="s">
        <v>671</v>
      </c>
      <c r="DX1" s="176" t="s">
        <v>673</v>
      </c>
      <c r="DY1" s="176" t="s">
        <v>675</v>
      </c>
      <c r="DZ1" s="176" t="s">
        <v>677</v>
      </c>
      <c r="EA1" s="176" t="s">
        <v>679</v>
      </c>
      <c r="EB1" s="176" t="s">
        <v>681</v>
      </c>
      <c r="EC1" s="176" t="s">
        <v>683</v>
      </c>
      <c r="ED1" s="176" t="s">
        <v>685</v>
      </c>
      <c r="EE1" s="176" t="s">
        <v>687</v>
      </c>
      <c r="EF1" s="176" t="s">
        <v>689</v>
      </c>
      <c r="EG1" s="176" t="s">
        <v>691</v>
      </c>
      <c r="EH1" s="185" t="s">
        <v>288</v>
      </c>
      <c r="EI1" s="176" t="s">
        <v>693</v>
      </c>
      <c r="EJ1" s="176" t="s">
        <v>289</v>
      </c>
      <c r="EK1" s="176" t="s">
        <v>695</v>
      </c>
      <c r="EL1" s="176" t="s">
        <v>697</v>
      </c>
      <c r="EM1" s="176" t="s">
        <v>290</v>
      </c>
      <c r="EN1" s="176" t="s">
        <v>699</v>
      </c>
      <c r="EO1" s="176" t="s">
        <v>701</v>
      </c>
      <c r="EP1" s="176" t="s">
        <v>291</v>
      </c>
      <c r="EQ1" s="176" t="s">
        <v>703</v>
      </c>
      <c r="ER1" s="176" t="s">
        <v>705</v>
      </c>
      <c r="ES1" s="176" t="s">
        <v>707</v>
      </c>
      <c r="ET1" s="176" t="s">
        <v>292</v>
      </c>
      <c r="EU1" s="176" t="s">
        <v>709</v>
      </c>
      <c r="EV1" s="176" t="s">
        <v>711</v>
      </c>
      <c r="EW1" s="185" t="s">
        <v>293</v>
      </c>
      <c r="EX1" s="176" t="s">
        <v>294</v>
      </c>
      <c r="EY1" s="176" t="s">
        <v>713</v>
      </c>
      <c r="EZ1" s="176" t="s">
        <v>715</v>
      </c>
      <c r="FA1" s="176" t="s">
        <v>717</v>
      </c>
      <c r="FB1" s="176" t="s">
        <v>719</v>
      </c>
      <c r="FC1" s="176" t="s">
        <v>295</v>
      </c>
      <c r="FD1" s="176" t="s">
        <v>721</v>
      </c>
      <c r="FE1" s="176" t="s">
        <v>723</v>
      </c>
      <c r="FF1" s="176" t="s">
        <v>725</v>
      </c>
      <c r="FG1" s="176" t="s">
        <v>727</v>
      </c>
      <c r="FH1" s="176" t="s">
        <v>729</v>
      </c>
      <c r="FI1" s="176" t="s">
        <v>296</v>
      </c>
      <c r="FJ1" s="176" t="s">
        <v>732</v>
      </c>
      <c r="FK1" s="176" t="s">
        <v>297</v>
      </c>
      <c r="FL1" s="176" t="s">
        <v>735</v>
      </c>
      <c r="FM1" s="176" t="s">
        <v>736</v>
      </c>
      <c r="FN1" s="176" t="s">
        <v>738</v>
      </c>
      <c r="FO1" s="176" t="s">
        <v>298</v>
      </c>
      <c r="FP1" s="176" t="s">
        <v>741</v>
      </c>
      <c r="FQ1" s="176" t="s">
        <v>742</v>
      </c>
      <c r="FR1" s="176" t="s">
        <v>744</v>
      </c>
      <c r="FS1" s="176" t="s">
        <v>299</v>
      </c>
      <c r="FT1" s="176" t="s">
        <v>747</v>
      </c>
      <c r="FU1" s="176" t="s">
        <v>749</v>
      </c>
      <c r="FV1" s="176" t="s">
        <v>751</v>
      </c>
      <c r="FW1" s="185" t="s">
        <v>300</v>
      </c>
      <c r="FX1" s="185" t="s">
        <v>301</v>
      </c>
      <c r="FY1" s="176" t="s">
        <v>307</v>
      </c>
      <c r="FZ1" s="176" t="s">
        <v>753</v>
      </c>
      <c r="GA1" s="176" t="s">
        <v>755</v>
      </c>
      <c r="GB1" s="176" t="s">
        <v>757</v>
      </c>
      <c r="GC1" s="176" t="s">
        <v>759</v>
      </c>
      <c r="GD1" s="176" t="s">
        <v>761</v>
      </c>
      <c r="GE1" s="176" t="s">
        <v>763</v>
      </c>
      <c r="GF1" s="185" t="s">
        <v>302</v>
      </c>
      <c r="GG1" s="176" t="s">
        <v>308</v>
      </c>
      <c r="GH1" s="176" t="s">
        <v>765</v>
      </c>
      <c r="GI1" s="176" t="s">
        <v>767</v>
      </c>
      <c r="GJ1" s="176" t="s">
        <v>768</v>
      </c>
      <c r="GK1" s="176" t="s">
        <v>309</v>
      </c>
      <c r="GL1" s="176" t="s">
        <v>771</v>
      </c>
      <c r="GM1" s="176" t="s">
        <v>772</v>
      </c>
      <c r="GN1" s="185" t="s">
        <v>303</v>
      </c>
      <c r="GO1" s="176" t="s">
        <v>304</v>
      </c>
      <c r="GP1" s="176" t="s">
        <v>774</v>
      </c>
      <c r="GQ1" s="176" t="s">
        <v>776</v>
      </c>
      <c r="GR1" s="176" t="s">
        <v>778</v>
      </c>
      <c r="GS1" s="176" t="s">
        <v>780</v>
      </c>
      <c r="GT1" s="176" t="s">
        <v>782</v>
      </c>
      <c r="GU1" s="185" t="s">
        <v>305</v>
      </c>
      <c r="GV1" s="176" t="s">
        <v>306</v>
      </c>
      <c r="GW1" s="176" t="s">
        <v>784</v>
      </c>
      <c r="GX1" s="176" t="s">
        <v>786</v>
      </c>
      <c r="GY1" s="176" t="s">
        <v>788</v>
      </c>
      <c r="GZ1" s="176" t="s">
        <v>790</v>
      </c>
      <c r="HA1" s="176" t="s">
        <v>792</v>
      </c>
      <c r="HB1" s="176" t="s">
        <v>794</v>
      </c>
      <c r="HC1" s="173" t="s">
        <v>310</v>
      </c>
      <c r="HD1" s="185" t="s">
        <v>311</v>
      </c>
      <c r="HE1" s="176" t="s">
        <v>312</v>
      </c>
      <c r="HF1" s="176" t="s">
        <v>796</v>
      </c>
      <c r="HG1" s="176" t="s">
        <v>798</v>
      </c>
      <c r="HH1" s="176" t="s">
        <v>800</v>
      </c>
      <c r="HI1" s="176" t="s">
        <v>802</v>
      </c>
      <c r="HJ1" s="176" t="s">
        <v>313</v>
      </c>
      <c r="HK1" s="176" t="s">
        <v>805</v>
      </c>
      <c r="HL1" s="176" t="s">
        <v>330</v>
      </c>
      <c r="HM1" s="176" t="s">
        <v>843</v>
      </c>
      <c r="HN1" s="176" t="s">
        <v>845</v>
      </c>
      <c r="HO1" s="176" t="s">
        <v>847</v>
      </c>
      <c r="HP1" s="185" t="s">
        <v>314</v>
      </c>
      <c r="HQ1" s="176" t="s">
        <v>807</v>
      </c>
      <c r="HR1" s="176" t="s">
        <v>809</v>
      </c>
      <c r="HS1" s="176" t="s">
        <v>315</v>
      </c>
      <c r="HT1" s="176" t="s">
        <v>812</v>
      </c>
      <c r="HU1" s="176" t="s">
        <v>814</v>
      </c>
      <c r="HV1" s="176" t="s">
        <v>815</v>
      </c>
      <c r="HW1" s="176" t="s">
        <v>817</v>
      </c>
      <c r="HX1" s="185" t="s">
        <v>316</v>
      </c>
      <c r="HY1" s="176" t="s">
        <v>819</v>
      </c>
      <c r="HZ1" s="176" t="s">
        <v>821</v>
      </c>
      <c r="IA1" s="176" t="s">
        <v>823</v>
      </c>
      <c r="IB1" s="176" t="s">
        <v>317</v>
      </c>
      <c r="IC1" s="176" t="s">
        <v>825</v>
      </c>
      <c r="ID1" s="176" t="s">
        <v>827</v>
      </c>
      <c r="IE1" s="176" t="s">
        <v>318</v>
      </c>
      <c r="IF1" s="176" t="s">
        <v>829</v>
      </c>
      <c r="IG1" s="176" t="s">
        <v>831</v>
      </c>
      <c r="IH1" s="176" t="s">
        <v>319</v>
      </c>
      <c r="II1" s="176" t="s">
        <v>833</v>
      </c>
      <c r="IJ1" s="176" t="s">
        <v>835</v>
      </c>
      <c r="IK1" s="176" t="s">
        <v>837</v>
      </c>
      <c r="IL1" s="176" t="s">
        <v>839</v>
      </c>
      <c r="IM1" s="176" t="s">
        <v>320</v>
      </c>
      <c r="IN1" s="176" t="s">
        <v>841</v>
      </c>
      <c r="IO1" s="185" t="s">
        <v>321</v>
      </c>
      <c r="IP1" s="176" t="s">
        <v>849</v>
      </c>
      <c r="IQ1" s="176" t="s">
        <v>851</v>
      </c>
      <c r="IR1" s="176" t="s">
        <v>322</v>
      </c>
      <c r="IS1" s="176" t="s">
        <v>853</v>
      </c>
      <c r="IT1" s="176" t="s">
        <v>855</v>
      </c>
      <c r="IU1" s="176" t="s">
        <v>857</v>
      </c>
      <c r="IV1" s="185" t="s">
        <v>323</v>
      </c>
      <c r="IW1" s="176" t="s">
        <v>859</v>
      </c>
      <c r="IX1" s="176" t="s">
        <v>324</v>
      </c>
      <c r="IY1" s="176" t="s">
        <v>862</v>
      </c>
      <c r="IZ1" s="176" t="s">
        <v>864</v>
      </c>
      <c r="JA1" s="176" t="s">
        <v>866</v>
      </c>
      <c r="JB1" s="176" t="s">
        <v>868</v>
      </c>
      <c r="JC1" s="176" t="s">
        <v>870</v>
      </c>
      <c r="JD1" s="176" t="s">
        <v>872</v>
      </c>
      <c r="JE1" s="176" t="s">
        <v>325</v>
      </c>
      <c r="JF1" s="176" t="s">
        <v>875</v>
      </c>
      <c r="JG1" s="176" t="s">
        <v>877</v>
      </c>
      <c r="JH1" s="176" t="s">
        <v>879</v>
      </c>
      <c r="JI1" s="176" t="s">
        <v>881</v>
      </c>
      <c r="JJ1" s="176" t="s">
        <v>883</v>
      </c>
      <c r="JK1" s="176" t="s">
        <v>885</v>
      </c>
      <c r="JL1" s="176" t="s">
        <v>887</v>
      </c>
      <c r="JM1" s="176" t="s">
        <v>889</v>
      </c>
      <c r="JN1" s="176" t="s">
        <v>326</v>
      </c>
      <c r="JO1" s="176" t="s">
        <v>892</v>
      </c>
      <c r="JP1" s="176" t="s">
        <v>894</v>
      </c>
      <c r="JQ1" s="176" t="s">
        <v>896</v>
      </c>
      <c r="JR1" s="176" t="s">
        <v>898</v>
      </c>
      <c r="JS1" s="176" t="s">
        <v>899</v>
      </c>
      <c r="JT1" s="176" t="s">
        <v>901</v>
      </c>
      <c r="JU1" s="176" t="s">
        <v>903</v>
      </c>
      <c r="JV1" s="176" t="s">
        <v>905</v>
      </c>
      <c r="JW1" s="176" t="s">
        <v>907</v>
      </c>
      <c r="JX1" s="176" t="s">
        <v>909</v>
      </c>
      <c r="JY1" s="176" t="s">
        <v>911</v>
      </c>
      <c r="JZ1" s="176" t="s">
        <v>913</v>
      </c>
      <c r="KA1" s="176" t="s">
        <v>915</v>
      </c>
      <c r="KB1" s="176" t="s">
        <v>917</v>
      </c>
      <c r="KC1" s="176" t="s">
        <v>919</v>
      </c>
      <c r="KD1" s="176" t="s">
        <v>921</v>
      </c>
      <c r="KE1" s="176" t="s">
        <v>923</v>
      </c>
      <c r="KF1" s="176" t="s">
        <v>925</v>
      </c>
      <c r="KG1" s="176" t="s">
        <v>927</v>
      </c>
      <c r="KH1" s="176" t="s">
        <v>929</v>
      </c>
      <c r="KI1" s="176" t="s">
        <v>931</v>
      </c>
      <c r="KJ1" s="176" t="s">
        <v>933</v>
      </c>
      <c r="KK1" s="176" t="s">
        <v>935</v>
      </c>
      <c r="KL1" s="176" t="s">
        <v>937</v>
      </c>
      <c r="KM1" s="176" t="s">
        <v>939</v>
      </c>
      <c r="KN1" s="176" t="s">
        <v>941</v>
      </c>
      <c r="KO1" s="185" t="s">
        <v>327</v>
      </c>
      <c r="KP1" s="176" t="s">
        <v>943</v>
      </c>
      <c r="KQ1" s="176" t="s">
        <v>328</v>
      </c>
      <c r="KR1" s="176" t="s">
        <v>946</v>
      </c>
      <c r="KS1" s="176" t="s">
        <v>948</v>
      </c>
      <c r="KT1" s="176" t="s">
        <v>950</v>
      </c>
      <c r="KU1" s="176" t="s">
        <v>952</v>
      </c>
      <c r="KV1" s="176" t="s">
        <v>329</v>
      </c>
      <c r="KW1" s="176" t="s">
        <v>955</v>
      </c>
      <c r="KX1" s="176" t="s">
        <v>957</v>
      </c>
      <c r="KY1" s="176" t="s">
        <v>959</v>
      </c>
      <c r="KZ1" s="176" t="s">
        <v>961</v>
      </c>
      <c r="LA1" s="176" t="s">
        <v>963</v>
      </c>
      <c r="LB1" s="176" t="s">
        <v>965</v>
      </c>
      <c r="LC1" s="176" t="s">
        <v>967</v>
      </c>
      <c r="LD1" s="173" t="s">
        <v>331</v>
      </c>
      <c r="LE1" s="185" t="s">
        <v>332</v>
      </c>
      <c r="LF1" s="176" t="s">
        <v>333</v>
      </c>
      <c r="LG1" s="176" t="s">
        <v>347</v>
      </c>
      <c r="LH1" s="176" t="s">
        <v>969</v>
      </c>
      <c r="LI1" s="176" t="s">
        <v>971</v>
      </c>
      <c r="LJ1" s="176" t="s">
        <v>973</v>
      </c>
      <c r="LK1" s="176" t="s">
        <v>975</v>
      </c>
      <c r="LL1" s="176" t="s">
        <v>348</v>
      </c>
      <c r="LM1" s="176" t="s">
        <v>977</v>
      </c>
      <c r="LN1" s="176" t="s">
        <v>349</v>
      </c>
      <c r="LO1" s="176" t="s">
        <v>979</v>
      </c>
      <c r="LP1" s="176" t="s">
        <v>334</v>
      </c>
      <c r="LQ1" s="176" t="s">
        <v>981</v>
      </c>
      <c r="LR1" s="176" t="s">
        <v>350</v>
      </c>
      <c r="LS1" s="176" t="s">
        <v>983</v>
      </c>
      <c r="LT1" s="176" t="s">
        <v>985</v>
      </c>
      <c r="LU1" s="176" t="s">
        <v>351</v>
      </c>
      <c r="LV1" s="185" t="s">
        <v>335</v>
      </c>
      <c r="LW1" s="176" t="s">
        <v>336</v>
      </c>
      <c r="LX1" s="176" t="s">
        <v>987</v>
      </c>
      <c r="LY1" s="176" t="s">
        <v>989</v>
      </c>
      <c r="LZ1" s="176" t="s">
        <v>990</v>
      </c>
      <c r="MA1" s="176" t="s">
        <v>992</v>
      </c>
      <c r="MB1" s="176" t="s">
        <v>993</v>
      </c>
      <c r="MC1" s="176" t="s">
        <v>995</v>
      </c>
      <c r="MD1" s="176" t="s">
        <v>997</v>
      </c>
      <c r="ME1" s="176" t="s">
        <v>999</v>
      </c>
      <c r="MF1" s="176" t="s">
        <v>1001</v>
      </c>
      <c r="MG1" s="176" t="s">
        <v>337</v>
      </c>
      <c r="MH1" s="176" t="s">
        <v>1004</v>
      </c>
      <c r="MI1" s="176" t="s">
        <v>1005</v>
      </c>
      <c r="MJ1" s="176" t="s">
        <v>1007</v>
      </c>
      <c r="MK1" s="176" t="s">
        <v>338</v>
      </c>
      <c r="ML1" s="176" t="s">
        <v>1010</v>
      </c>
      <c r="MM1" s="176" t="s">
        <v>1011</v>
      </c>
      <c r="MN1" s="176" t="s">
        <v>1013</v>
      </c>
      <c r="MO1" s="176" t="s">
        <v>1015</v>
      </c>
      <c r="MP1" s="176" t="s">
        <v>339</v>
      </c>
      <c r="MQ1" s="176" t="s">
        <v>1018</v>
      </c>
      <c r="MR1" s="176" t="s">
        <v>1020</v>
      </c>
      <c r="MS1" s="176" t="s">
        <v>1022</v>
      </c>
      <c r="MT1" s="176" t="s">
        <v>1024</v>
      </c>
      <c r="MU1" s="176" t="s">
        <v>340</v>
      </c>
      <c r="MV1" s="176" t="s">
        <v>1027</v>
      </c>
      <c r="MW1" s="176" t="s">
        <v>1029</v>
      </c>
      <c r="MX1" s="176" t="s">
        <v>1031</v>
      </c>
      <c r="MY1" s="176" t="s">
        <v>1033</v>
      </c>
      <c r="MZ1" s="176" t="s">
        <v>1035</v>
      </c>
      <c r="NA1" s="176" t="s">
        <v>1037</v>
      </c>
      <c r="NB1" s="176" t="s">
        <v>1039</v>
      </c>
      <c r="NC1" s="176" t="s">
        <v>1041</v>
      </c>
      <c r="ND1" s="176" t="s">
        <v>1043</v>
      </c>
      <c r="NE1" s="176" t="s">
        <v>1045</v>
      </c>
      <c r="NF1" s="176" t="s">
        <v>1047</v>
      </c>
      <c r="NG1" s="176" t="s">
        <v>1048</v>
      </c>
      <c r="NH1" s="185" t="s">
        <v>341</v>
      </c>
      <c r="NI1" s="176" t="s">
        <v>342</v>
      </c>
      <c r="NJ1" s="176" t="s">
        <v>1050</v>
      </c>
      <c r="NK1" s="176" t="s">
        <v>1052</v>
      </c>
      <c r="NL1" s="176" t="s">
        <v>1054</v>
      </c>
      <c r="NM1" s="176" t="s">
        <v>1056</v>
      </c>
      <c r="NN1" s="185" t="s">
        <v>343</v>
      </c>
      <c r="NO1" s="176" t="s">
        <v>344</v>
      </c>
      <c r="NP1" s="176" t="s">
        <v>1057</v>
      </c>
      <c r="NQ1" s="176" t="s">
        <v>345</v>
      </c>
      <c r="NR1" s="176" t="s">
        <v>1059</v>
      </c>
      <c r="NS1" s="176" t="s">
        <v>1061</v>
      </c>
      <c r="NT1" s="176" t="s">
        <v>346</v>
      </c>
      <c r="NU1" s="176" t="s">
        <v>1063</v>
      </c>
      <c r="NV1" s="173" t="s">
        <v>352</v>
      </c>
      <c r="NW1" s="185" t="s">
        <v>353</v>
      </c>
      <c r="NX1" s="176" t="s">
        <v>354</v>
      </c>
      <c r="NY1" s="176" t="s">
        <v>1066</v>
      </c>
      <c r="NZ1" s="176" t="s">
        <v>1068</v>
      </c>
      <c r="OA1" s="176" t="s">
        <v>355</v>
      </c>
      <c r="OB1" s="176" t="s">
        <v>365</v>
      </c>
      <c r="OC1" s="176" t="s">
        <v>1070</v>
      </c>
      <c r="OD1" s="176" t="s">
        <v>1072</v>
      </c>
      <c r="OE1" s="176" t="s">
        <v>1074</v>
      </c>
      <c r="OF1" s="176" t="s">
        <v>1076</v>
      </c>
      <c r="OG1" s="176" t="s">
        <v>1078</v>
      </c>
      <c r="OH1" s="176" t="s">
        <v>1080</v>
      </c>
      <c r="OI1" s="176" t="s">
        <v>1082</v>
      </c>
      <c r="OJ1" s="176" t="s">
        <v>1084</v>
      </c>
      <c r="OK1" s="176" t="s">
        <v>1086</v>
      </c>
      <c r="OL1" s="176" t="s">
        <v>1088</v>
      </c>
      <c r="OM1" s="176" t="s">
        <v>1090</v>
      </c>
      <c r="ON1" s="176" t="s">
        <v>1092</v>
      </c>
      <c r="OO1" s="176" t="s">
        <v>1094</v>
      </c>
      <c r="OP1" s="176" t="s">
        <v>1096</v>
      </c>
      <c r="OQ1" s="176" t="s">
        <v>1098</v>
      </c>
      <c r="OR1" s="176" t="s">
        <v>1100</v>
      </c>
      <c r="OS1" s="176" t="s">
        <v>1102</v>
      </c>
      <c r="OT1" s="176" t="s">
        <v>1104</v>
      </c>
      <c r="OU1" s="176" t="s">
        <v>1106</v>
      </c>
      <c r="OV1" s="176" t="s">
        <v>1108</v>
      </c>
      <c r="OW1" s="176" t="s">
        <v>1110</v>
      </c>
      <c r="OX1" s="176" t="s">
        <v>1112</v>
      </c>
      <c r="OY1" s="176" t="s">
        <v>366</v>
      </c>
      <c r="OZ1" s="176" t="s">
        <v>1115</v>
      </c>
      <c r="PA1" s="176" t="s">
        <v>1117</v>
      </c>
      <c r="PB1" s="176" t="s">
        <v>1118</v>
      </c>
      <c r="PC1" s="176" t="s">
        <v>1120</v>
      </c>
      <c r="PD1" s="176" t="s">
        <v>1122</v>
      </c>
      <c r="PE1" s="176" t="s">
        <v>1124</v>
      </c>
      <c r="PF1" s="176" t="s">
        <v>1126</v>
      </c>
      <c r="PG1" s="176" t="s">
        <v>1128</v>
      </c>
      <c r="PH1" s="176" t="s">
        <v>1130</v>
      </c>
      <c r="PI1" s="176" t="s">
        <v>1132</v>
      </c>
      <c r="PJ1" s="176" t="s">
        <v>1134</v>
      </c>
      <c r="PK1" s="176" t="s">
        <v>1136</v>
      </c>
      <c r="PL1" s="176" t="s">
        <v>1138</v>
      </c>
      <c r="PM1" s="176" t="s">
        <v>1140</v>
      </c>
      <c r="PN1" s="176" t="s">
        <v>1142</v>
      </c>
      <c r="PO1" s="176" t="s">
        <v>1144</v>
      </c>
      <c r="PP1" s="176" t="s">
        <v>1146</v>
      </c>
      <c r="PQ1" s="176" t="s">
        <v>1148</v>
      </c>
      <c r="PR1" s="176" t="s">
        <v>1150</v>
      </c>
      <c r="PS1" s="176" t="s">
        <v>1152</v>
      </c>
      <c r="PT1" s="176" t="s">
        <v>1154</v>
      </c>
      <c r="PU1" s="176" t="s">
        <v>1156</v>
      </c>
      <c r="PV1" s="176" t="s">
        <v>1158</v>
      </c>
      <c r="PW1" s="176" t="s">
        <v>1160</v>
      </c>
      <c r="PX1" s="176" t="s">
        <v>1162</v>
      </c>
      <c r="PY1" s="176" t="s">
        <v>1164</v>
      </c>
      <c r="PZ1" s="176" t="s">
        <v>356</v>
      </c>
      <c r="QA1" s="176" t="s">
        <v>1166</v>
      </c>
      <c r="QB1" s="176" t="s">
        <v>1168</v>
      </c>
      <c r="QC1" s="176" t="s">
        <v>1170</v>
      </c>
      <c r="QD1" s="176" t="s">
        <v>1172</v>
      </c>
      <c r="QE1" s="176" t="s">
        <v>1174</v>
      </c>
      <c r="QF1" s="185" t="s">
        <v>357</v>
      </c>
      <c r="QG1" s="176" t="s">
        <v>358</v>
      </c>
      <c r="QH1" s="176" t="s">
        <v>1176</v>
      </c>
      <c r="QI1" s="176" t="s">
        <v>1178</v>
      </c>
      <c r="QJ1" s="176" t="s">
        <v>1180</v>
      </c>
      <c r="QK1" s="176" t="s">
        <v>1182</v>
      </c>
      <c r="QL1" s="176" t="s">
        <v>1184</v>
      </c>
      <c r="QM1" s="176" t="s">
        <v>1186</v>
      </c>
      <c r="QN1" s="185" t="s">
        <v>359</v>
      </c>
      <c r="QO1" s="176" t="s">
        <v>1188</v>
      </c>
      <c r="QP1" s="176" t="s">
        <v>360</v>
      </c>
      <c r="QQ1" s="176" t="s">
        <v>367</v>
      </c>
      <c r="QR1" s="176" t="s">
        <v>1190</v>
      </c>
      <c r="QS1" s="176" t="s">
        <v>1192</v>
      </c>
      <c r="QT1" s="176" t="s">
        <v>1194</v>
      </c>
      <c r="QU1" s="176" t="s">
        <v>1196</v>
      </c>
      <c r="QV1" s="176" t="s">
        <v>1198</v>
      </c>
      <c r="QW1" s="176" t="s">
        <v>1200</v>
      </c>
      <c r="QX1" s="176" t="s">
        <v>1202</v>
      </c>
      <c r="QY1" s="176" t="s">
        <v>1204</v>
      </c>
      <c r="QZ1" s="176" t="s">
        <v>1206</v>
      </c>
      <c r="RA1" s="176" t="s">
        <v>1208</v>
      </c>
      <c r="RB1" s="176" t="s">
        <v>1210</v>
      </c>
      <c r="RC1" s="176" t="s">
        <v>1212</v>
      </c>
      <c r="RD1" s="176" t="s">
        <v>1214</v>
      </c>
      <c r="RE1" s="176" t="s">
        <v>1216</v>
      </c>
      <c r="RF1" s="185" t="s">
        <v>361</v>
      </c>
      <c r="RG1" s="176" t="s">
        <v>362</v>
      </c>
      <c r="RH1" s="176" t="s">
        <v>1218</v>
      </c>
      <c r="RI1" s="176" t="s">
        <v>1220</v>
      </c>
      <c r="RJ1" s="185" t="s">
        <v>363</v>
      </c>
      <c r="RK1" s="176" t="s">
        <v>364</v>
      </c>
      <c r="RL1" s="176" t="s">
        <v>1222</v>
      </c>
      <c r="RM1" s="176" t="s">
        <v>1223</v>
      </c>
      <c r="RN1" s="176" t="s">
        <v>1224</v>
      </c>
      <c r="RO1" s="176" t="s">
        <v>1225</v>
      </c>
      <c r="RP1" s="176" t="s">
        <v>1227</v>
      </c>
      <c r="RQ1" s="176" t="s">
        <v>1228</v>
      </c>
      <c r="RR1" s="176" t="s">
        <v>1230</v>
      </c>
      <c r="RS1" s="176" t="s">
        <v>1231</v>
      </c>
      <c r="RT1" s="173" t="s">
        <v>368</v>
      </c>
      <c r="RU1" s="185" t="s">
        <v>369</v>
      </c>
      <c r="RV1" s="176" t="s">
        <v>370</v>
      </c>
      <c r="RW1" s="176" t="s">
        <v>1233</v>
      </c>
      <c r="RX1" s="176" t="s">
        <v>1235</v>
      </c>
      <c r="RY1" s="176" t="s">
        <v>371</v>
      </c>
      <c r="RZ1" s="176" t="s">
        <v>1237</v>
      </c>
      <c r="SA1" s="176" t="s">
        <v>1239</v>
      </c>
      <c r="SB1" s="176" t="s">
        <v>1241</v>
      </c>
      <c r="SC1" s="176" t="s">
        <v>1243</v>
      </c>
      <c r="SD1" s="185" t="s">
        <v>372</v>
      </c>
      <c r="SE1" s="176" t="s">
        <v>373</v>
      </c>
      <c r="SF1" s="176" t="s">
        <v>1245</v>
      </c>
      <c r="SG1" s="176" t="s">
        <v>1247</v>
      </c>
      <c r="SH1" s="176" t="s">
        <v>1249</v>
      </c>
      <c r="SI1" s="176" t="s">
        <v>1251</v>
      </c>
      <c r="SJ1" s="176" t="s">
        <v>1253</v>
      </c>
      <c r="SK1" s="176" t="s">
        <v>1255</v>
      </c>
      <c r="SL1" s="176" t="s">
        <v>1257</v>
      </c>
      <c r="SM1" s="176" t="s">
        <v>1259</v>
      </c>
      <c r="SN1" s="176" t="s">
        <v>1261</v>
      </c>
      <c r="SO1" s="176" t="s">
        <v>1263</v>
      </c>
      <c r="SP1" s="176" t="s">
        <v>1265</v>
      </c>
      <c r="SQ1" s="176" t="s">
        <v>1267</v>
      </c>
      <c r="SR1" s="176" t="s">
        <v>1269</v>
      </c>
      <c r="SS1" s="176" t="s">
        <v>1271</v>
      </c>
      <c r="ST1" s="176" t="s">
        <v>1273</v>
      </c>
      <c r="SU1" s="173" t="s">
        <v>374</v>
      </c>
      <c r="SV1" s="185" t="s">
        <v>375</v>
      </c>
      <c r="SW1" s="176" t="s">
        <v>376</v>
      </c>
      <c r="SX1" s="176" t="s">
        <v>1275</v>
      </c>
      <c r="SY1" s="176" t="s">
        <v>1277</v>
      </c>
      <c r="SZ1" s="176" t="s">
        <v>1279</v>
      </c>
      <c r="TA1" s="176" t="s">
        <v>1281</v>
      </c>
      <c r="TB1" s="176" t="s">
        <v>1283</v>
      </c>
      <c r="TC1" s="176" t="s">
        <v>377</v>
      </c>
      <c r="TD1" s="176" t="s">
        <v>1285</v>
      </c>
      <c r="TE1" s="176" t="s">
        <v>1287</v>
      </c>
      <c r="TF1" s="176" t="s">
        <v>1289</v>
      </c>
      <c r="TG1" s="176" t="s">
        <v>1291</v>
      </c>
      <c r="TH1" s="176" t="s">
        <v>1293</v>
      </c>
      <c r="TI1" s="176" t="s">
        <v>1295</v>
      </c>
      <c r="TJ1" s="185" t="s">
        <v>378</v>
      </c>
      <c r="TK1" s="176" t="s">
        <v>379</v>
      </c>
      <c r="TL1" s="176" t="s">
        <v>380</v>
      </c>
      <c r="TM1" s="176" t="s">
        <v>1297</v>
      </c>
      <c r="TN1" s="176" t="s">
        <v>1299</v>
      </c>
      <c r="TO1" s="176" t="s">
        <v>1300</v>
      </c>
      <c r="TP1" s="176" t="s">
        <v>1302</v>
      </c>
      <c r="TQ1" s="176" t="s">
        <v>1304</v>
      </c>
      <c r="TR1" s="176" t="s">
        <v>1306</v>
      </c>
      <c r="TS1" s="176" t="s">
        <v>1308</v>
      </c>
      <c r="TT1" s="176" t="s">
        <v>1310</v>
      </c>
      <c r="TU1" s="176" t="s">
        <v>1312</v>
      </c>
      <c r="TV1" s="176" t="s">
        <v>1314</v>
      </c>
      <c r="TW1" s="176" t="s">
        <v>1316</v>
      </c>
      <c r="TX1" s="176" t="s">
        <v>1318</v>
      </c>
      <c r="TY1" s="176" t="s">
        <v>1320</v>
      </c>
      <c r="TZ1" s="176" t="s">
        <v>1322</v>
      </c>
      <c r="UA1" s="176" t="s">
        <v>1324</v>
      </c>
      <c r="UB1" s="176" t="s">
        <v>1326</v>
      </c>
      <c r="UC1" s="173" t="s">
        <v>1328</v>
      </c>
      <c r="UD1" s="176" t="s">
        <v>1330</v>
      </c>
      <c r="UE1" s="176" t="s">
        <v>1332</v>
      </c>
      <c r="UF1" s="176" t="s">
        <v>1334</v>
      </c>
      <c r="UG1" s="176" t="s">
        <v>1336</v>
      </c>
      <c r="UH1" s="176" t="s">
        <v>1338</v>
      </c>
      <c r="UI1" s="179"/>
    </row>
    <row r="2" spans="1:555" s="118" customFormat="1" hidden="1" x14ac:dyDescent="0.25">
      <c r="A2" s="118" t="s">
        <v>1371</v>
      </c>
      <c r="B2" s="118" t="s">
        <v>1373</v>
      </c>
      <c r="C2" s="118" t="s">
        <v>474</v>
      </c>
      <c r="D2" s="118" t="s">
        <v>1372</v>
      </c>
      <c r="E2" s="118" t="s">
        <v>1374</v>
      </c>
      <c r="F2" s="118" t="s">
        <v>475</v>
      </c>
      <c r="G2" s="155" t="s">
        <v>1375</v>
      </c>
      <c r="H2" s="118" t="s">
        <v>1376</v>
      </c>
      <c r="I2" s="155" t="s">
        <v>1377</v>
      </c>
      <c r="J2" s="118" t="s">
        <v>1378</v>
      </c>
      <c r="K2" s="118" t="s">
        <v>1379</v>
      </c>
      <c r="L2" s="118" t="s">
        <v>1380</v>
      </c>
      <c r="M2" s="118" t="s">
        <v>1381</v>
      </c>
      <c r="N2" s="118" t="s">
        <v>1382</v>
      </c>
      <c r="R2" s="118" t="s">
        <v>130</v>
      </c>
      <c r="S2" s="118" t="s">
        <v>1473</v>
      </c>
      <c r="U2" s="118" t="s">
        <v>395</v>
      </c>
      <c r="V2" s="118" t="s">
        <v>413</v>
      </c>
      <c r="W2" s="118" t="s">
        <v>396</v>
      </c>
      <c r="X2" s="118" t="s">
        <v>397</v>
      </c>
      <c r="Y2" s="118" t="s">
        <v>398</v>
      </c>
      <c r="Z2" s="118" t="s">
        <v>399</v>
      </c>
      <c r="AA2" s="118" t="s">
        <v>400</v>
      </c>
      <c r="AB2" s="118" t="s">
        <v>401</v>
      </c>
      <c r="AC2" s="118" t="s">
        <v>402</v>
      </c>
      <c r="AD2" s="118" t="s">
        <v>403</v>
      </c>
      <c r="AE2" s="118" t="s">
        <v>404</v>
      </c>
      <c r="AF2" s="118" t="s">
        <v>405</v>
      </c>
      <c r="AH2" s="118" t="s">
        <v>423</v>
      </c>
      <c r="AI2" s="118" t="s">
        <v>424</v>
      </c>
      <c r="AJ2" s="118" t="s">
        <v>425</v>
      </c>
      <c r="AK2" s="118" t="s">
        <v>426</v>
      </c>
      <c r="AL2" s="118" t="s">
        <v>427</v>
      </c>
      <c r="AM2" s="118" t="s">
        <v>430</v>
      </c>
      <c r="AN2" s="118" t="s">
        <v>428</v>
      </c>
      <c r="AO2" s="118" t="s">
        <v>429</v>
      </c>
      <c r="AP2" s="118" t="s">
        <v>431</v>
      </c>
      <c r="AQ2" s="118" t="s">
        <v>432</v>
      </c>
      <c r="AR2" s="118" t="s">
        <v>433</v>
      </c>
      <c r="AS2" s="118" t="s">
        <v>434</v>
      </c>
      <c r="AT2" s="118" t="s">
        <v>435</v>
      </c>
      <c r="AU2" s="118" t="s">
        <v>436</v>
      </c>
      <c r="AV2" s="118" t="s">
        <v>437</v>
      </c>
      <c r="AW2" s="118" t="s">
        <v>438</v>
      </c>
      <c r="AX2" s="118" t="s">
        <v>439</v>
      </c>
      <c r="AY2" s="118" t="s">
        <v>440</v>
      </c>
      <c r="AZ2" s="118" t="s">
        <v>441</v>
      </c>
      <c r="BA2" s="118" t="s">
        <v>442</v>
      </c>
      <c r="BB2" s="118" t="s">
        <v>443</v>
      </c>
      <c r="BC2" s="118" t="s">
        <v>444</v>
      </c>
      <c r="BD2" s="118" t="s">
        <v>445</v>
      </c>
      <c r="BE2" s="118" t="s">
        <v>446</v>
      </c>
      <c r="BF2" s="118" t="s">
        <v>447</v>
      </c>
      <c r="BG2" s="118" t="s">
        <v>448</v>
      </c>
      <c r="BH2" s="118" t="s">
        <v>449</v>
      </c>
      <c r="BI2" s="118" t="s">
        <v>450</v>
      </c>
      <c r="BJ2" s="118" t="s">
        <v>451</v>
      </c>
      <c r="BK2" s="118" t="s">
        <v>452</v>
      </c>
      <c r="BL2" s="118" t="s">
        <v>453</v>
      </c>
      <c r="BM2" s="118" t="s">
        <v>454</v>
      </c>
      <c r="BN2" s="118" t="s">
        <v>455</v>
      </c>
      <c r="BO2" s="118" t="s">
        <v>456</v>
      </c>
      <c r="BP2" s="118" t="s">
        <v>457</v>
      </c>
      <c r="BQ2" s="118" t="s">
        <v>458</v>
      </c>
      <c r="BR2" s="118" t="s">
        <v>459</v>
      </c>
      <c r="BS2" s="118" t="s">
        <v>460</v>
      </c>
      <c r="BT2" s="118" t="s">
        <v>461</v>
      </c>
      <c r="BU2" s="118" t="s">
        <v>462</v>
      </c>
      <c r="CB2" s="118" t="s">
        <v>1341</v>
      </c>
      <c r="CC2" s="118" t="s">
        <v>1342</v>
      </c>
      <c r="CD2" s="118" t="s">
        <v>1340</v>
      </c>
      <c r="CE2" s="118" t="s">
        <v>1343</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CB3" s="85">
        <v>35000</v>
      </c>
      <c r="CC3" s="85">
        <v>15000</v>
      </c>
      <c r="CD3" s="85">
        <v>35000</v>
      </c>
      <c r="CE3" s="85">
        <v>15000</v>
      </c>
    </row>
    <row r="4" spans="1:555" ht="15.75" thickBot="1" x14ac:dyDescent="0.3"/>
    <row r="5" spans="1:555" ht="53.25" thickBot="1" x14ac:dyDescent="0.3">
      <c r="C5" s="86" t="s">
        <v>384</v>
      </c>
      <c r="D5" s="193">
        <f>SUMIF(C:C,$C$10,D:D)</f>
        <v>1131820</v>
      </c>
    </row>
    <row r="8" spans="1:555" x14ac:dyDescent="0.25">
      <c r="C8" s="103"/>
      <c r="D8" s="103"/>
      <c r="E8" s="103"/>
      <c r="F8" s="103"/>
      <c r="G8" s="77"/>
      <c r="H8" s="103"/>
      <c r="I8" s="77"/>
    </row>
    <row r="9" spans="1:555" ht="15.75" thickBot="1" x14ac:dyDescent="0.3">
      <c r="C9" s="103"/>
      <c r="D9" s="103"/>
      <c r="E9" s="103"/>
      <c r="F9" s="103"/>
      <c r="G9" s="77"/>
      <c r="H9" s="103"/>
      <c r="I9" s="77"/>
    </row>
    <row r="10" spans="1:555" ht="15.75" thickBot="1" x14ac:dyDescent="0.3">
      <c r="B10" s="93"/>
      <c r="C10" s="29" t="s">
        <v>43</v>
      </c>
      <c r="D10" s="104">
        <f>SUM(F17:F19)</f>
        <v>76000</v>
      </c>
      <c r="F10" s="70"/>
      <c r="G10" s="78"/>
      <c r="H10" s="70"/>
      <c r="I10" s="78"/>
    </row>
    <row r="11" spans="1:555" x14ac:dyDescent="0.25">
      <c r="B11" s="93"/>
      <c r="C11" s="70"/>
      <c r="D11" s="31"/>
      <c r="E11" s="93"/>
      <c r="F11" s="93"/>
      <c r="G11" s="93"/>
      <c r="H11" s="75"/>
      <c r="I11" s="75"/>
      <c r="J11" s="75"/>
      <c r="K11" s="108"/>
    </row>
    <row r="12" spans="1:555" x14ac:dyDescent="0.25">
      <c r="B12" s="93"/>
      <c r="C12" s="70"/>
      <c r="D12" s="31"/>
      <c r="E12" s="93"/>
      <c r="F12" s="93"/>
      <c r="G12" s="93"/>
      <c r="H12" s="75"/>
      <c r="I12" s="75"/>
      <c r="J12" s="75"/>
      <c r="K12" s="108"/>
    </row>
    <row r="13" spans="1:555" ht="15.75" x14ac:dyDescent="0.25">
      <c r="B13" s="93"/>
      <c r="C13" s="200" t="s">
        <v>393</v>
      </c>
      <c r="D13" s="201" t="s">
        <v>1522</v>
      </c>
      <c r="E13" s="93"/>
      <c r="F13" s="93"/>
      <c r="G13" s="93"/>
      <c r="H13" s="75"/>
      <c r="I13" s="75"/>
      <c r="J13" s="75"/>
      <c r="K13" s="108"/>
    </row>
    <row r="14" spans="1:555" ht="18.75" x14ac:dyDescent="0.25">
      <c r="B14" s="93"/>
      <c r="C14" s="210"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 xml:space="preserve">1. Firma de carta cooperación o entendimiento entre UNAH y STSS. Establecimiento de nexos con empresas privadas. 3. Montaje y adecuación física del la oficina de bolsa Universitaria de Empleo. 4. Base de datos de estudiantes universitarios por egresar o graduados. 5. Capacitación de estudiantes sobre alcances del proyecto y temáticas afines para la consecución de un empleo. 6. Desarrollo de Ferias de Empleo. </v>
      </c>
      <c r="D14" s="31"/>
      <c r="E14" s="93"/>
      <c r="F14" s="93"/>
      <c r="G14" s="93"/>
      <c r="H14" s="75"/>
      <c r="I14" s="75"/>
      <c r="J14" s="75"/>
      <c r="K14" s="108"/>
    </row>
    <row r="15" spans="1:555" x14ac:dyDescent="0.25">
      <c r="B15" s="93"/>
      <c r="F15" s="93"/>
      <c r="G15" s="75"/>
      <c r="H15" s="75"/>
      <c r="I15" s="75"/>
    </row>
    <row r="16" spans="1:555" ht="32.25" customHeight="1" x14ac:dyDescent="0.25">
      <c r="B16" s="93"/>
      <c r="C16" s="518" t="s">
        <v>44</v>
      </c>
      <c r="D16" s="518" t="s">
        <v>53</v>
      </c>
      <c r="E16" s="518" t="s">
        <v>55</v>
      </c>
      <c r="F16" s="519" t="s">
        <v>27</v>
      </c>
      <c r="G16" s="519" t="s">
        <v>132</v>
      </c>
      <c r="H16" s="518" t="s">
        <v>46</v>
      </c>
      <c r="I16" s="518" t="s">
        <v>133</v>
      </c>
      <c r="J16" s="144" t="s">
        <v>411</v>
      </c>
      <c r="K16" s="144" t="s">
        <v>412</v>
      </c>
      <c r="L16" s="144" t="s">
        <v>467</v>
      </c>
    </row>
    <row r="17" spans="2:12" x14ac:dyDescent="0.25">
      <c r="B17" s="93"/>
      <c r="C17" s="520" t="s">
        <v>1343</v>
      </c>
      <c r="D17" s="473">
        <v>4</v>
      </c>
      <c r="E17" s="479">
        <f>HLOOKUP($C17,$CB$2:$CE$3,2,0)</f>
        <v>15000</v>
      </c>
      <c r="F17" s="479">
        <f>D17*E17</f>
        <v>60000</v>
      </c>
      <c r="G17" s="160" t="s">
        <v>1473</v>
      </c>
      <c r="H17" s="96" t="s">
        <v>1018</v>
      </c>
      <c r="I17" s="481" t="str">
        <f>VLOOKUP(H17,[3]Presupuesto!$B$11:$C$565,2,0)</f>
        <v>EQUIPO DE COMPUTACION</v>
      </c>
      <c r="J17" s="217" t="s">
        <v>1374</v>
      </c>
      <c r="K17" s="96" t="s">
        <v>395</v>
      </c>
      <c r="L17" s="96"/>
    </row>
    <row r="18" spans="2:12" x14ac:dyDescent="0.25">
      <c r="B18" s="93"/>
      <c r="C18" s="477" t="s">
        <v>73</v>
      </c>
      <c r="D18" s="473">
        <v>2</v>
      </c>
      <c r="E18" s="479">
        <v>5000</v>
      </c>
      <c r="F18" s="479">
        <f>D18*E18</f>
        <v>10000</v>
      </c>
      <c r="G18" s="160" t="s">
        <v>1473</v>
      </c>
      <c r="H18" s="96" t="s">
        <v>1018</v>
      </c>
      <c r="I18" s="481" t="str">
        <f>VLOOKUP(H18,[3]Presupuesto!$B$11:$C$565,2,0)</f>
        <v>EQUIPO DE COMPUTACION</v>
      </c>
      <c r="J18" s="96" t="str">
        <f>$J$17</f>
        <v>Estudiantes y Graduados</v>
      </c>
      <c r="K18" s="96" t="s">
        <v>395</v>
      </c>
      <c r="L18" s="96"/>
    </row>
    <row r="19" spans="2:12" x14ac:dyDescent="0.25">
      <c r="B19" s="93"/>
      <c r="C19" s="477" t="s">
        <v>78</v>
      </c>
      <c r="D19" s="473">
        <v>4</v>
      </c>
      <c r="E19" s="479">
        <v>1500</v>
      </c>
      <c r="F19" s="479">
        <f>D19*E19</f>
        <v>6000</v>
      </c>
      <c r="G19" s="160" t="s">
        <v>1473</v>
      </c>
      <c r="H19" s="96" t="s">
        <v>1018</v>
      </c>
      <c r="I19" s="481" t="str">
        <f>VLOOKUP(H19,[3]Presupuesto!$B$11:$C$565,2,0)</f>
        <v>EQUIPO DE COMPUTACION</v>
      </c>
      <c r="J19" s="96" t="str">
        <f>$J$17</f>
        <v>Estudiantes y Graduados</v>
      </c>
      <c r="K19" s="96" t="s">
        <v>395</v>
      </c>
      <c r="L19" s="96"/>
    </row>
    <row r="20" spans="2:12" x14ac:dyDescent="0.25">
      <c r="C20" s="490"/>
      <c r="D20" s="491"/>
      <c r="E20" s="492"/>
      <c r="F20" s="492"/>
      <c r="G20" s="493"/>
      <c r="H20" s="494"/>
      <c r="I20" s="494"/>
      <c r="J20" s="494"/>
      <c r="K20" s="494"/>
      <c r="L20" s="494"/>
    </row>
    <row r="21" spans="2:12" x14ac:dyDescent="0.25">
      <c r="C21" s="103"/>
      <c r="D21" s="103"/>
      <c r="E21" s="103"/>
      <c r="F21" s="103"/>
      <c r="G21" s="77"/>
      <c r="H21" s="103"/>
      <c r="I21" s="77"/>
    </row>
    <row r="22" spans="2:12" ht="15.75" thickBot="1" x14ac:dyDescent="0.3">
      <c r="C22" s="103"/>
      <c r="D22" s="103"/>
      <c r="E22" s="103"/>
      <c r="F22" s="103"/>
      <c r="G22" s="77"/>
      <c r="H22" s="103"/>
      <c r="I22" s="77"/>
    </row>
    <row r="23" spans="2:12" ht="15.75" thickBot="1" x14ac:dyDescent="0.3">
      <c r="C23" s="29" t="s">
        <v>43</v>
      </c>
      <c r="D23" s="104">
        <f>SUM(F30:F36)</f>
        <v>32700</v>
      </c>
      <c r="F23" s="70"/>
      <c r="G23" s="78"/>
      <c r="H23" s="70"/>
      <c r="I23" s="78"/>
    </row>
    <row r="24" spans="2:12" x14ac:dyDescent="0.25">
      <c r="C24" s="70"/>
      <c r="D24" s="31"/>
      <c r="E24" s="93"/>
      <c r="F24" s="93"/>
      <c r="G24" s="93"/>
      <c r="H24" s="75"/>
      <c r="I24" s="75"/>
      <c r="J24" s="75"/>
      <c r="K24" s="108"/>
    </row>
    <row r="25" spans="2:12" x14ac:dyDescent="0.25">
      <c r="C25" s="70"/>
      <c r="D25" s="31"/>
      <c r="E25" s="93"/>
      <c r="F25" s="93"/>
      <c r="G25" s="93"/>
      <c r="H25" s="75"/>
      <c r="I25" s="75"/>
      <c r="J25" s="75"/>
      <c r="K25" s="108"/>
    </row>
    <row r="26" spans="2:12" ht="15.75" x14ac:dyDescent="0.25">
      <c r="C26" s="200" t="s">
        <v>393</v>
      </c>
      <c r="D26" s="201" t="s">
        <v>1543</v>
      </c>
      <c r="E26" s="93"/>
      <c r="F26" s="93"/>
      <c r="G26" s="93"/>
      <c r="H26" s="75"/>
      <c r="I26" s="75"/>
      <c r="J26" s="75"/>
      <c r="K26" s="108"/>
    </row>
    <row r="27" spans="2:12" ht="18.75" x14ac:dyDescent="0.25">
      <c r="C27" s="210" t="str">
        <f>IFERROR(VLOOKUP(D26,'[1]Desarrollo e Innov. Curricular'!$E:$F,2,FALSE),IFERROR(VLOOKUP(D26,[1]Investigación!$E:$F,2,FALSE),IFERROR(VLOOKUP(D26,'[1]Vinculación Univ. Sociedad'!$E:$F,2,FALSE),IFERROR(VLOOKUP(D26,'[1]Docencia y Profesorado Universi'!$E:$F,2,FALSE),IFERROR(VLOOKUP(D26,[1]Estudiantes!$E:$F,2,FALSE),IFERROR(VLOOKUP(D26,'[1]Gestion Administrativa'!$E:$F,2,FALSE),IFERROR(VLOOKUP(D26,'[1]Gestion Academica'!$E:$F,2,FALSE),IFERROR(VLOOKUP(D26,[1]Graduados!$E:$F,2,FALSE),IFERROR(VLOOKUP(D26,'[1]Gestión del Conocimiento'!$E:$F,2,FALSE),IFERROR(VLOOKUP(D26,[1]Gobernabilidad!$E:$F,2,FALSE),IFERROR(VLOOKUP(D26,'[1]NIVEL DE ES Y  SISTEMA NACIONAL'!$E:$F,2,FALSE),VLOOKUP(D26,'[1]Lo Esencial'!$E:$F,2,0))))))))))))</f>
        <v>i1. Planiificación e inducción del personal involucrado en el diseño,montaje y aplicación de la estratégia del APS Estudiantil Universitario. 2. Diseño de la base de datos en coordinación con la oficna de registro y admisionnes. 3. Aplicación de una prueba piloto para la validación de la base de datos del APS Estudiantil Universitario.4. Monitoreo y seguimiento del funcionamiento de la base de datos del APS Estudiantil,Universitario.</v>
      </c>
      <c r="D27" s="31"/>
      <c r="E27" s="93"/>
      <c r="F27" s="93"/>
      <c r="G27" s="93"/>
      <c r="H27" s="75"/>
      <c r="I27" s="75"/>
      <c r="J27" s="75"/>
      <c r="K27" s="108"/>
    </row>
    <row r="28" spans="2:12" x14ac:dyDescent="0.25">
      <c r="F28" s="93"/>
      <c r="G28" s="75"/>
      <c r="H28" s="75"/>
      <c r="I28" s="75"/>
    </row>
    <row r="29" spans="2:12" ht="30" x14ac:dyDescent="0.25">
      <c r="C29" s="144" t="s">
        <v>44</v>
      </c>
      <c r="D29" s="144" t="s">
        <v>53</v>
      </c>
      <c r="E29" s="144" t="s">
        <v>55</v>
      </c>
      <c r="F29" s="145" t="s">
        <v>27</v>
      </c>
      <c r="G29" s="145" t="s">
        <v>132</v>
      </c>
      <c r="H29" s="144" t="s">
        <v>46</v>
      </c>
      <c r="I29" s="144" t="s">
        <v>133</v>
      </c>
      <c r="J29" s="144" t="s">
        <v>411</v>
      </c>
      <c r="K29" s="144" t="s">
        <v>412</v>
      </c>
      <c r="L29" s="144" t="s">
        <v>467</v>
      </c>
    </row>
    <row r="30" spans="2:12" x14ac:dyDescent="0.25">
      <c r="C30" s="477" t="s">
        <v>1877</v>
      </c>
      <c r="D30" s="473">
        <v>1</v>
      </c>
      <c r="E30" s="479">
        <v>15000</v>
      </c>
      <c r="F30" s="479">
        <f>D30*E30</f>
        <v>15000</v>
      </c>
      <c r="G30" s="160" t="s">
        <v>1473</v>
      </c>
      <c r="H30" s="96" t="s">
        <v>1018</v>
      </c>
      <c r="I30" s="481" t="str">
        <f>VLOOKUP(H30,[3]Presupuesto!$B$11:$C$565,2,0)</f>
        <v>EQUIPO DE COMPUTACION</v>
      </c>
      <c r="J30" s="482" t="s">
        <v>1374</v>
      </c>
      <c r="K30" s="96" t="s">
        <v>395</v>
      </c>
      <c r="L30" s="481"/>
    </row>
    <row r="31" spans="2:12" x14ac:dyDescent="0.25">
      <c r="C31" s="477" t="s">
        <v>1878</v>
      </c>
      <c r="D31" s="473">
        <v>1</v>
      </c>
      <c r="E31" s="479">
        <v>300</v>
      </c>
      <c r="F31" s="479">
        <f t="shared" ref="F31:F36" si="0">E31*D31</f>
        <v>300</v>
      </c>
      <c r="G31" s="160" t="s">
        <v>1473</v>
      </c>
      <c r="H31" s="96" t="s">
        <v>1018</v>
      </c>
      <c r="I31" s="481" t="str">
        <f>VLOOKUP(H31,[3]Presupuesto!$B$11:$C$565,2,0)</f>
        <v>EQUIPO DE COMPUTACION</v>
      </c>
      <c r="J31" s="482" t="s">
        <v>1374</v>
      </c>
      <c r="K31" s="96" t="s">
        <v>395</v>
      </c>
      <c r="L31" s="481"/>
    </row>
    <row r="32" spans="2:12" x14ac:dyDescent="0.25">
      <c r="C32" s="477" t="s">
        <v>1787</v>
      </c>
      <c r="D32" s="473">
        <v>2</v>
      </c>
      <c r="E32" s="479">
        <v>350</v>
      </c>
      <c r="F32" s="479">
        <f t="shared" si="0"/>
        <v>700</v>
      </c>
      <c r="G32" s="160" t="s">
        <v>1473</v>
      </c>
      <c r="H32" s="96" t="s">
        <v>1018</v>
      </c>
      <c r="I32" s="481" t="str">
        <f>VLOOKUP(H32,[3]Presupuesto!$B$11:$C$565,2,0)</f>
        <v>EQUIPO DE COMPUTACION</v>
      </c>
      <c r="J32" s="482" t="s">
        <v>1374</v>
      </c>
      <c r="K32" s="96" t="s">
        <v>395</v>
      </c>
      <c r="L32" s="481"/>
    </row>
    <row r="33" spans="2:12" x14ac:dyDescent="0.25">
      <c r="C33" s="477" t="s">
        <v>1788</v>
      </c>
      <c r="D33" s="473">
        <v>1</v>
      </c>
      <c r="E33" s="479">
        <v>900</v>
      </c>
      <c r="F33" s="479">
        <f t="shared" si="0"/>
        <v>900</v>
      </c>
      <c r="G33" s="160" t="s">
        <v>1473</v>
      </c>
      <c r="H33" s="96" t="s">
        <v>1018</v>
      </c>
      <c r="I33" s="481" t="str">
        <f>VLOOKUP(H33,[3]Presupuesto!$B$11:$C$565,2,0)</f>
        <v>EQUIPO DE COMPUTACION</v>
      </c>
      <c r="J33" s="482" t="s">
        <v>1374</v>
      </c>
      <c r="K33" s="96" t="s">
        <v>395</v>
      </c>
      <c r="L33" s="481"/>
    </row>
    <row r="34" spans="2:12" x14ac:dyDescent="0.25">
      <c r="C34" s="477" t="s">
        <v>77</v>
      </c>
      <c r="D34" s="473">
        <v>1</v>
      </c>
      <c r="E34" s="479">
        <v>2000</v>
      </c>
      <c r="F34" s="479">
        <f t="shared" si="0"/>
        <v>2000</v>
      </c>
      <c r="G34" s="160" t="s">
        <v>1473</v>
      </c>
      <c r="H34" s="99" t="s">
        <v>1039</v>
      </c>
      <c r="I34" s="481" t="str">
        <f>VLOOKUP(H34,[3]Presupuesto!$B$11:$C$565,2,0)</f>
        <v>DISCOS Y OTRAS UNIDADES DE SONIDO</v>
      </c>
      <c r="J34" s="482" t="s">
        <v>1374</v>
      </c>
      <c r="K34" s="96" t="s">
        <v>395</v>
      </c>
      <c r="L34" s="481"/>
    </row>
    <row r="35" spans="2:12" x14ac:dyDescent="0.25">
      <c r="C35" s="477" t="s">
        <v>1785</v>
      </c>
      <c r="D35" s="473">
        <v>1</v>
      </c>
      <c r="E35" s="479">
        <v>12000</v>
      </c>
      <c r="F35" s="479">
        <f t="shared" si="0"/>
        <v>12000</v>
      </c>
      <c r="G35" s="160" t="s">
        <v>1473</v>
      </c>
      <c r="H35" s="96" t="s">
        <v>1018</v>
      </c>
      <c r="I35" s="481" t="str">
        <f>VLOOKUP(H35,[3]Presupuesto!$B$11:$C$565,2,0)</f>
        <v>EQUIPO DE COMPUTACION</v>
      </c>
      <c r="J35" s="482" t="s">
        <v>1374</v>
      </c>
      <c r="K35" s="96" t="s">
        <v>395</v>
      </c>
      <c r="L35" s="481"/>
    </row>
    <row r="36" spans="2:12" x14ac:dyDescent="0.25">
      <c r="C36" s="477" t="s">
        <v>1787</v>
      </c>
      <c r="D36" s="473">
        <v>4</v>
      </c>
      <c r="E36" s="479">
        <v>450</v>
      </c>
      <c r="F36" s="479">
        <f t="shared" si="0"/>
        <v>1800</v>
      </c>
      <c r="G36" s="160" t="s">
        <v>1473</v>
      </c>
      <c r="H36" s="96" t="s">
        <v>959</v>
      </c>
      <c r="I36" s="481" t="str">
        <f>VLOOKUP(H36,[3]Presupuesto!$B$11:$C$565,2,0)</f>
        <v>OTROS RESPUESTOS Y ACCESORIOS MENORES</v>
      </c>
      <c r="J36" s="482" t="s">
        <v>1374</v>
      </c>
      <c r="K36" s="96" t="s">
        <v>395</v>
      </c>
      <c r="L36" s="481"/>
    </row>
    <row r="37" spans="2:12" x14ac:dyDescent="0.25">
      <c r="B37" s="93"/>
      <c r="F37" s="93"/>
      <c r="G37" s="75"/>
      <c r="H37" s="75"/>
      <c r="I37" s="75"/>
    </row>
    <row r="38" spans="2:12" x14ac:dyDescent="0.25">
      <c r="C38" s="103"/>
      <c r="D38" s="103"/>
      <c r="E38" s="103"/>
      <c r="F38" s="103"/>
      <c r="G38" s="77"/>
      <c r="H38" s="103"/>
      <c r="I38" s="77"/>
    </row>
    <row r="39" spans="2:12" ht="15.75" thickBot="1" x14ac:dyDescent="0.3">
      <c r="C39" s="103"/>
      <c r="D39" s="103"/>
      <c r="E39" s="103"/>
      <c r="F39" s="103"/>
      <c r="G39" s="77"/>
      <c r="H39" s="103"/>
      <c r="I39" s="77"/>
    </row>
    <row r="40" spans="2:12" ht="15.75" thickBot="1" x14ac:dyDescent="0.3">
      <c r="C40" s="29" t="s">
        <v>43</v>
      </c>
      <c r="D40" s="104">
        <f>SUM(F47:F57)</f>
        <v>136420</v>
      </c>
      <c r="F40" s="70"/>
      <c r="G40" s="78"/>
      <c r="H40" s="70"/>
      <c r="I40" s="78"/>
    </row>
    <row r="41" spans="2:12" x14ac:dyDescent="0.25">
      <c r="C41" s="70"/>
      <c r="D41" s="31"/>
      <c r="E41" s="93"/>
      <c r="F41" s="93"/>
      <c r="G41" s="93"/>
      <c r="H41" s="75"/>
      <c r="I41" s="75"/>
      <c r="J41" s="75"/>
      <c r="K41" s="108"/>
    </row>
    <row r="42" spans="2:12" x14ac:dyDescent="0.25">
      <c r="C42" s="70"/>
      <c r="D42" s="31"/>
      <c r="E42" s="93"/>
      <c r="F42" s="93"/>
      <c r="G42" s="93"/>
      <c r="H42" s="75"/>
      <c r="I42" s="75"/>
      <c r="J42" s="75"/>
      <c r="K42" s="108"/>
    </row>
    <row r="43" spans="2:12" ht="15.75" x14ac:dyDescent="0.25">
      <c r="C43" s="200" t="s">
        <v>393</v>
      </c>
      <c r="D43" s="201" t="s">
        <v>1534</v>
      </c>
      <c r="E43" s="93"/>
      <c r="F43" s="93"/>
      <c r="G43" s="93"/>
      <c r="H43" s="75"/>
      <c r="I43" s="75"/>
      <c r="J43" s="75"/>
      <c r="K43" s="108"/>
    </row>
    <row r="44" spans="2:12" ht="18.75" x14ac:dyDescent="0.25">
      <c r="C44" s="210" t="str">
        <f>IFERROR(VLOOKUP(D43,'Desarrollo e Innov. Curricular'!$E:$F,2,FALSE),IFERROR(VLOOKUP(D43,'Investigación Científica'!$E:$F,2,FALSE),IFERROR(VLOOKUP(D43,'Vinculación Univ. Sociedad'!$E:$F,2,FALSE),IFERROR(VLOOKUP(D43,'Docencia y Profesorado Universi'!$E:$F,2,FALSE),IFERROR(VLOOKUP(D43,'Estudiantes y Graduados'!$E:$F,2,FALSE),IFERROR(VLOOKUP(D43,'Gestion Administrativa'!$E:$F,2,FALSE),IFERROR(VLOOKUP(D43,'Gestión Académica'!$E:$F,2,FALSE),IFERROR(VLOOKUP(D43,'Aseguramiento y M. Ambiental'!$E:$F,2,FALSE),IFERROR(VLOOKUP(D43,'Gestión del Conocimiento'!$E:$F,2,FALSE),IFERROR(VLOOKUP(D43,'Gobernabilidad y Procesos...'!$E:$F,2,FALSE),IFERROR(VLOOKUP(D43,'Gestión del Talento Humano'!$E:$F,2,FALSE),IFERROR(VLOOKUP(D43,'Internacionalización de la E.S.'!$E:$F,2,FALSE),IFERROR(VLOOKUP(D43,'Cultura de Innovación Insti...'!$E:$F,2,FALSE),VLOOKUP(D43,'Lo Esencial de la Reforma Univ.'!$E:$F,2,0))))))))))))))</f>
        <v xml:space="preserve">1. Adquicisión de equipo médico,odontológico, laboratorial y de la clínica de psicolog ía que favorece el proceso de liceniamiento de las distintas unidades del área de salud.  </v>
      </c>
      <c r="D44" s="31"/>
      <c r="E44" s="93"/>
      <c r="F44" s="93"/>
      <c r="G44" s="93"/>
      <c r="H44" s="75"/>
      <c r="I44" s="75"/>
      <c r="J44" s="75"/>
      <c r="K44" s="108"/>
    </row>
    <row r="45" spans="2:12" x14ac:dyDescent="0.25">
      <c r="F45" s="93"/>
      <c r="G45" s="75"/>
      <c r="H45" s="75"/>
      <c r="I45" s="75"/>
    </row>
    <row r="46" spans="2:12" ht="30" x14ac:dyDescent="0.25">
      <c r="C46" s="518" t="s">
        <v>44</v>
      </c>
      <c r="D46" s="518" t="s">
        <v>53</v>
      </c>
      <c r="E46" s="518" t="s">
        <v>55</v>
      </c>
      <c r="F46" s="519" t="s">
        <v>27</v>
      </c>
      <c r="G46" s="519" t="s">
        <v>132</v>
      </c>
      <c r="H46" s="518" t="s">
        <v>46</v>
      </c>
      <c r="I46" s="518" t="s">
        <v>133</v>
      </c>
      <c r="J46" s="144" t="s">
        <v>411</v>
      </c>
      <c r="K46" s="144" t="s">
        <v>412</v>
      </c>
      <c r="L46" s="144" t="s">
        <v>467</v>
      </c>
    </row>
    <row r="47" spans="2:12" x14ac:dyDescent="0.25">
      <c r="C47" s="520" t="s">
        <v>1343</v>
      </c>
      <c r="D47" s="473">
        <v>2</v>
      </c>
      <c r="E47" s="479">
        <f>HLOOKUP($C47,$CB$2:$CE$3,2,0)</f>
        <v>15000</v>
      </c>
      <c r="F47" s="479">
        <f>D47*E47</f>
        <v>30000</v>
      </c>
      <c r="G47" s="160" t="s">
        <v>1473</v>
      </c>
      <c r="H47" s="481" t="s">
        <v>1018</v>
      </c>
      <c r="I47" s="481" t="str">
        <f>VLOOKUP(H47,[3]Presupuesto!$B$11:$C$565,2,0)</f>
        <v>EQUIPO DE COMPUTACION</v>
      </c>
      <c r="J47" s="217" t="s">
        <v>1374</v>
      </c>
      <c r="K47" s="96" t="s">
        <v>395</v>
      </c>
      <c r="L47" s="96"/>
    </row>
    <row r="48" spans="2:12" x14ac:dyDescent="0.25">
      <c r="C48" s="477" t="s">
        <v>73</v>
      </c>
      <c r="D48" s="473">
        <v>2</v>
      </c>
      <c r="E48" s="479">
        <v>5000</v>
      </c>
      <c r="F48" s="479">
        <f>D48*E48</f>
        <v>10000</v>
      </c>
      <c r="G48" s="160" t="s">
        <v>1473</v>
      </c>
      <c r="H48" s="481" t="s">
        <v>1018</v>
      </c>
      <c r="I48" s="481" t="str">
        <f>VLOOKUP(H48,[3]Presupuesto!$B$11:$C$565,2,0)</f>
        <v>EQUIPO DE COMPUTACION</v>
      </c>
      <c r="J48" s="96" t="str">
        <f>$J$17</f>
        <v>Estudiantes y Graduados</v>
      </c>
      <c r="K48" s="96" t="s">
        <v>395</v>
      </c>
      <c r="L48" s="96"/>
    </row>
    <row r="49" spans="3:12" x14ac:dyDescent="0.25">
      <c r="C49" s="477" t="s">
        <v>1868</v>
      </c>
      <c r="D49" s="473">
        <v>1</v>
      </c>
      <c r="E49" s="479">
        <v>1200</v>
      </c>
      <c r="F49" s="479">
        <f t="shared" ref="F49:F56" si="1">E49*D49</f>
        <v>1200</v>
      </c>
      <c r="G49" s="160" t="s">
        <v>1473</v>
      </c>
      <c r="H49" s="481" t="s">
        <v>1018</v>
      </c>
      <c r="I49" s="481" t="str">
        <f>VLOOKUP(H49,[3]Presupuesto!$B$11:$C$565,2,0)</f>
        <v>EQUIPO DE COMPUTACION</v>
      </c>
      <c r="J49" s="96" t="s">
        <v>1374</v>
      </c>
      <c r="K49" s="96" t="s">
        <v>395</v>
      </c>
      <c r="L49" s="96"/>
    </row>
    <row r="50" spans="3:12" x14ac:dyDescent="0.25">
      <c r="C50" s="477" t="s">
        <v>1819</v>
      </c>
      <c r="D50" s="473">
        <v>2</v>
      </c>
      <c r="E50" s="479">
        <v>12000</v>
      </c>
      <c r="F50" s="479">
        <f t="shared" si="1"/>
        <v>24000</v>
      </c>
      <c r="G50" s="160" t="s">
        <v>1473</v>
      </c>
      <c r="H50" s="481" t="s">
        <v>1018</v>
      </c>
      <c r="I50" s="481" t="str">
        <f>VLOOKUP(H50,[3]Presupuesto!$B$11:$C$565,2,0)</f>
        <v>EQUIPO DE COMPUTACION</v>
      </c>
      <c r="J50" s="96" t="s">
        <v>1374</v>
      </c>
      <c r="K50" s="96" t="s">
        <v>395</v>
      </c>
      <c r="L50" s="96"/>
    </row>
    <row r="51" spans="3:12" x14ac:dyDescent="0.25">
      <c r="C51" s="477" t="s">
        <v>1869</v>
      </c>
      <c r="D51" s="473">
        <v>2</v>
      </c>
      <c r="E51" s="479">
        <v>18000</v>
      </c>
      <c r="F51" s="479">
        <f t="shared" si="1"/>
        <v>36000</v>
      </c>
      <c r="G51" s="160" t="s">
        <v>1473</v>
      </c>
      <c r="H51" s="481" t="s">
        <v>1018</v>
      </c>
      <c r="I51" s="481" t="str">
        <f>VLOOKUP(H51,[3]Presupuesto!$B$11:$C$565,2,0)</f>
        <v>EQUIPO DE COMPUTACION</v>
      </c>
      <c r="J51" s="96" t="s">
        <v>1374</v>
      </c>
      <c r="K51" s="96" t="s">
        <v>395</v>
      </c>
      <c r="L51" s="96"/>
    </row>
    <row r="52" spans="3:12" x14ac:dyDescent="0.25">
      <c r="C52" s="477" t="s">
        <v>1870</v>
      </c>
      <c r="D52" s="473">
        <v>1</v>
      </c>
      <c r="E52" s="479">
        <v>5000</v>
      </c>
      <c r="F52" s="479">
        <f t="shared" si="1"/>
        <v>5000</v>
      </c>
      <c r="G52" s="160" t="s">
        <v>1473</v>
      </c>
      <c r="H52" s="481" t="s">
        <v>1018</v>
      </c>
      <c r="I52" s="481" t="str">
        <f>VLOOKUP(H52,[3]Presupuesto!$B$11:$C$565,2,0)</f>
        <v>EQUIPO DE COMPUTACION</v>
      </c>
      <c r="J52" s="96" t="s">
        <v>1374</v>
      </c>
      <c r="K52" s="96" t="s">
        <v>395</v>
      </c>
      <c r="L52" s="96"/>
    </row>
    <row r="53" spans="3:12" x14ac:dyDescent="0.25">
      <c r="C53" s="477" t="s">
        <v>1871</v>
      </c>
      <c r="D53" s="473">
        <v>1</v>
      </c>
      <c r="E53" s="479">
        <v>12000</v>
      </c>
      <c r="F53" s="479">
        <f t="shared" si="1"/>
        <v>12000</v>
      </c>
      <c r="G53" s="160" t="s">
        <v>1473</v>
      </c>
      <c r="H53" s="481" t="s">
        <v>1018</v>
      </c>
      <c r="I53" s="481" t="str">
        <f>VLOOKUP(H53,[3]Presupuesto!$B$11:$C$565,2,0)</f>
        <v>EQUIPO DE COMPUTACION</v>
      </c>
      <c r="J53" s="96" t="s">
        <v>1374</v>
      </c>
      <c r="K53" s="96" t="s">
        <v>395</v>
      </c>
      <c r="L53" s="96"/>
    </row>
    <row r="54" spans="3:12" x14ac:dyDescent="0.25">
      <c r="C54" s="477" t="s">
        <v>1872</v>
      </c>
      <c r="D54" s="473">
        <v>1</v>
      </c>
      <c r="E54" s="479">
        <v>2500</v>
      </c>
      <c r="F54" s="479">
        <f t="shared" si="1"/>
        <v>2500</v>
      </c>
      <c r="G54" s="160" t="s">
        <v>1473</v>
      </c>
      <c r="H54" s="481" t="s">
        <v>1018</v>
      </c>
      <c r="I54" s="481" t="str">
        <f>VLOOKUP(H54,[3]Presupuesto!$B$11:$C$565,2,0)</f>
        <v>EQUIPO DE COMPUTACION</v>
      </c>
      <c r="J54" s="96" t="s">
        <v>1374</v>
      </c>
      <c r="K54" s="96" t="s">
        <v>395</v>
      </c>
      <c r="L54" s="96"/>
    </row>
    <row r="55" spans="3:12" x14ac:dyDescent="0.25">
      <c r="C55" s="477" t="s">
        <v>1873</v>
      </c>
      <c r="D55" s="473">
        <v>12</v>
      </c>
      <c r="E55" s="479">
        <v>360</v>
      </c>
      <c r="F55" s="479">
        <f t="shared" si="1"/>
        <v>4320</v>
      </c>
      <c r="G55" s="160" t="s">
        <v>1473</v>
      </c>
      <c r="H55" s="481" t="s">
        <v>959</v>
      </c>
      <c r="I55" s="481" t="str">
        <f>VLOOKUP(H55,[3]Presupuesto!$B$11:$C$565,2,0)</f>
        <v>OTROS RESPUESTOS Y ACCESORIOS MENORES</v>
      </c>
      <c r="J55" s="96" t="s">
        <v>1374</v>
      </c>
      <c r="K55" s="96" t="s">
        <v>395</v>
      </c>
      <c r="L55" s="96"/>
    </row>
    <row r="56" spans="3:12" x14ac:dyDescent="0.25">
      <c r="C56" s="477" t="s">
        <v>1874</v>
      </c>
      <c r="D56" s="473">
        <v>12</v>
      </c>
      <c r="E56" s="479">
        <v>450</v>
      </c>
      <c r="F56" s="479">
        <f t="shared" si="1"/>
        <v>5400</v>
      </c>
      <c r="G56" s="160" t="s">
        <v>1473</v>
      </c>
      <c r="H56" s="481" t="s">
        <v>959</v>
      </c>
      <c r="I56" s="481" t="str">
        <f>VLOOKUP(H56,[3]Presupuesto!$B$11:$C$565,2,0)</f>
        <v>OTROS RESPUESTOS Y ACCESORIOS MENORES</v>
      </c>
      <c r="J56" s="96" t="s">
        <v>1374</v>
      </c>
      <c r="K56" s="96" t="s">
        <v>395</v>
      </c>
      <c r="L56" s="96"/>
    </row>
    <row r="57" spans="3:12" x14ac:dyDescent="0.25">
      <c r="C57" s="477" t="s">
        <v>78</v>
      </c>
      <c r="D57" s="473">
        <v>4</v>
      </c>
      <c r="E57" s="479">
        <v>1500</v>
      </c>
      <c r="F57" s="479">
        <f>D57*E57</f>
        <v>6000</v>
      </c>
      <c r="G57" s="160" t="s">
        <v>1473</v>
      </c>
      <c r="H57" s="481" t="s">
        <v>1018</v>
      </c>
      <c r="I57" s="481" t="str">
        <f>VLOOKUP(H57,[3]Presupuesto!$B$11:$C$565,2,0)</f>
        <v>EQUIPO DE COMPUTACION</v>
      </c>
      <c r="J57" s="96" t="s">
        <v>1374</v>
      </c>
      <c r="K57" s="96" t="s">
        <v>395</v>
      </c>
      <c r="L57" s="96"/>
    </row>
    <row r="58" spans="3:12" x14ac:dyDescent="0.25">
      <c r="C58" s="490"/>
      <c r="D58" s="495"/>
      <c r="E58" s="492"/>
      <c r="F58" s="492"/>
      <c r="G58" s="493"/>
      <c r="H58" s="494"/>
      <c r="I58" s="494"/>
      <c r="J58" s="494"/>
      <c r="K58" s="494"/>
      <c r="L58" s="494"/>
    </row>
    <row r="59" spans="3:12" x14ac:dyDescent="0.25">
      <c r="C59" s="103"/>
      <c r="D59" s="103"/>
      <c r="E59" s="103"/>
      <c r="F59" s="103"/>
      <c r="G59" s="77"/>
      <c r="H59" s="103"/>
      <c r="I59" s="77"/>
    </row>
    <row r="60" spans="3:12" ht="15.75" thickBot="1" x14ac:dyDescent="0.3">
      <c r="C60" s="103"/>
      <c r="D60" s="103"/>
      <c r="E60" s="103"/>
      <c r="F60" s="103"/>
      <c r="G60" s="77"/>
      <c r="H60" s="103"/>
      <c r="I60" s="77"/>
    </row>
    <row r="61" spans="3:12" ht="15.75" thickBot="1" x14ac:dyDescent="0.3">
      <c r="C61" s="29" t="s">
        <v>43</v>
      </c>
      <c r="D61" s="104">
        <f>SUM(F68:F69)</f>
        <v>11200</v>
      </c>
      <c r="F61" s="70"/>
      <c r="G61" s="78"/>
      <c r="H61" s="70"/>
      <c r="I61" s="78"/>
    </row>
    <row r="62" spans="3:12" x14ac:dyDescent="0.25">
      <c r="C62" s="70"/>
      <c r="D62" s="31"/>
      <c r="E62" s="93"/>
      <c r="F62" s="93"/>
      <c r="G62" s="93"/>
      <c r="H62" s="75"/>
      <c r="I62" s="75"/>
      <c r="J62" s="75"/>
      <c r="K62" s="108"/>
    </row>
    <row r="63" spans="3:12" x14ac:dyDescent="0.25">
      <c r="C63" s="70"/>
      <c r="D63" s="31"/>
      <c r="E63" s="93"/>
      <c r="F63" s="93"/>
      <c r="G63" s="93"/>
      <c r="H63" s="75"/>
      <c r="I63" s="75"/>
      <c r="J63" s="75"/>
      <c r="K63" s="108"/>
    </row>
    <row r="64" spans="3:12" ht="15.75" x14ac:dyDescent="0.25">
      <c r="C64" s="200" t="s">
        <v>393</v>
      </c>
      <c r="D64" s="201" t="s">
        <v>1535</v>
      </c>
      <c r="E64" s="93"/>
      <c r="F64" s="93"/>
      <c r="G64" s="93"/>
      <c r="H64" s="75"/>
      <c r="I64" s="75"/>
      <c r="J64" s="75"/>
      <c r="K64" s="108"/>
    </row>
    <row r="65" spans="3:12" ht="18.75" x14ac:dyDescent="0.25">
      <c r="C65" s="210" t="str">
        <f>IFERROR(VLOOKUP(D64,'[1]Desarrollo e Innov. Curricular'!$E:$F,2,FALSE),IFERROR(VLOOKUP(D64,[1]Investigación!$E:$F,2,FALSE),IFERROR(VLOOKUP(D64,'[1]Vinculación Univ. Sociedad'!$E:$F,2,FALSE),IFERROR(VLOOKUP(D64,'[1]Docencia y Profesorado Universi'!$E:$F,2,FALSE),IFERROR(VLOOKUP(D64,[1]Estudiantes!$E:$F,2,FALSE),IFERROR(VLOOKUP(D64,'[1]Gestion Administrativa'!$E:$F,2,FALSE),IFERROR(VLOOKUP(D64,'[1]Gestion Academica'!$E:$F,2,FALSE),IFERROR(VLOOKUP(D64,[1]Graduados!$E:$F,2,FALSE),IFERROR(VLOOKUP(D64,'[1]Gestión del Conocimiento'!$E:$F,2,FALSE),IFERROR(VLOOKUP(D64,[1]Gobernabilidad!$E:$F,2,FALSE),IFERROR(VLOOKUP(D64,'[1]NIVEL DE ES Y  SISTEMA NACIONAL'!$E:$F,2,FALSE),VLOOKUP(D64,'[1]Lo Esencial'!$E:$F,2,0))))))))))))</f>
        <v xml:space="preserve">3.1 Brindar recuperación y promoción en salud a estudiantes de primer ingreso y reingreso. </v>
      </c>
      <c r="D65" s="31"/>
      <c r="E65" s="93"/>
      <c r="F65" s="93"/>
      <c r="G65" s="93"/>
      <c r="H65" s="75"/>
      <c r="I65" s="75"/>
      <c r="J65" s="75"/>
      <c r="K65" s="108"/>
    </row>
    <row r="66" spans="3:12" x14ac:dyDescent="0.25">
      <c r="F66" s="93"/>
      <c r="G66" s="75"/>
      <c r="H66" s="75"/>
      <c r="I66" s="75"/>
    </row>
    <row r="67" spans="3:12" ht="30" x14ac:dyDescent="0.25">
      <c r="C67" s="144" t="s">
        <v>44</v>
      </c>
      <c r="D67" s="144" t="s">
        <v>53</v>
      </c>
      <c r="E67" s="144" t="s">
        <v>55</v>
      </c>
      <c r="F67" s="145" t="s">
        <v>27</v>
      </c>
      <c r="G67" s="145" t="s">
        <v>132</v>
      </c>
      <c r="H67" s="144" t="s">
        <v>46</v>
      </c>
      <c r="I67" s="144" t="s">
        <v>133</v>
      </c>
      <c r="J67" s="144" t="s">
        <v>411</v>
      </c>
      <c r="K67" s="144" t="s">
        <v>412</v>
      </c>
      <c r="L67" s="144" t="s">
        <v>467</v>
      </c>
    </row>
    <row r="68" spans="3:12" x14ac:dyDescent="0.25">
      <c r="C68" s="105" t="s">
        <v>1875</v>
      </c>
      <c r="D68" s="146">
        <v>4</v>
      </c>
      <c r="E68" s="98">
        <v>400</v>
      </c>
      <c r="F68" s="95">
        <f>D68*E68</f>
        <v>1600</v>
      </c>
      <c r="G68" s="160" t="s">
        <v>1473</v>
      </c>
      <c r="H68" s="96" t="s">
        <v>959</v>
      </c>
      <c r="I68" s="481" t="str">
        <f>VLOOKUP(H68,[3]Presupuesto!$B$11:$C$565,2,0)</f>
        <v>OTROS RESPUESTOS Y ACCESORIOS MENORES</v>
      </c>
      <c r="J68" s="217" t="s">
        <v>1374</v>
      </c>
      <c r="K68" s="96" t="s">
        <v>395</v>
      </c>
      <c r="L68" s="96"/>
    </row>
    <row r="69" spans="3:12" x14ac:dyDescent="0.25">
      <c r="C69" s="477" t="s">
        <v>1876</v>
      </c>
      <c r="D69" s="473">
        <v>8</v>
      </c>
      <c r="E69" s="479">
        <v>1200</v>
      </c>
      <c r="F69" s="479">
        <f>D69*E69</f>
        <v>9600</v>
      </c>
      <c r="G69" s="160" t="s">
        <v>1473</v>
      </c>
      <c r="H69" s="96" t="s">
        <v>959</v>
      </c>
      <c r="I69" s="481" t="str">
        <f>VLOOKUP(H69,[3]Presupuesto!$B$11:$C$565,2,0)</f>
        <v>OTROS RESPUESTOS Y ACCESORIOS MENORES</v>
      </c>
      <c r="J69" s="481" t="str">
        <f>$J$17</f>
        <v>Estudiantes y Graduados</v>
      </c>
      <c r="K69" s="96" t="s">
        <v>395</v>
      </c>
      <c r="L69" s="481"/>
    </row>
    <row r="71" spans="3:12" x14ac:dyDescent="0.25">
      <c r="C71" s="103"/>
      <c r="D71" s="103"/>
      <c r="E71" s="103"/>
      <c r="F71" s="103"/>
      <c r="G71" s="77"/>
      <c r="H71" s="103"/>
      <c r="I71" s="77"/>
    </row>
    <row r="72" spans="3:12" ht="15.75" thickBot="1" x14ac:dyDescent="0.3">
      <c r="C72" s="103"/>
      <c r="D72" s="103"/>
      <c r="E72" s="103"/>
      <c r="F72" s="103"/>
      <c r="G72" s="77"/>
      <c r="H72" s="103"/>
      <c r="I72" s="77"/>
    </row>
    <row r="73" spans="3:12" ht="15.75" thickBot="1" x14ac:dyDescent="0.3">
      <c r="C73" s="29" t="s">
        <v>43</v>
      </c>
      <c r="D73" s="104">
        <f>SUM(F80:F92)</f>
        <v>384000</v>
      </c>
      <c r="F73" s="70"/>
      <c r="G73" s="78"/>
      <c r="H73" s="70"/>
      <c r="I73" s="78"/>
    </row>
    <row r="74" spans="3:12" x14ac:dyDescent="0.25">
      <c r="C74" s="70"/>
      <c r="D74" s="31"/>
      <c r="E74" s="93"/>
      <c r="F74" s="93"/>
      <c r="G74" s="93"/>
      <c r="H74" s="75"/>
      <c r="I74" s="75"/>
      <c r="J74" s="75"/>
      <c r="K74" s="108"/>
    </row>
    <row r="75" spans="3:12" x14ac:dyDescent="0.25">
      <c r="C75" s="70"/>
      <c r="D75" s="31"/>
      <c r="E75" s="93"/>
      <c r="F75" s="93"/>
      <c r="G75" s="93"/>
      <c r="H75" s="75"/>
      <c r="I75" s="75"/>
      <c r="J75" s="75"/>
      <c r="K75" s="108"/>
    </row>
    <row r="76" spans="3:12" ht="15.75" x14ac:dyDescent="0.25">
      <c r="C76" s="200" t="s">
        <v>393</v>
      </c>
      <c r="D76" s="201" t="s">
        <v>1726</v>
      </c>
      <c r="E76" s="93"/>
      <c r="F76" s="93"/>
      <c r="G76" s="93"/>
      <c r="H76" s="75"/>
      <c r="I76" s="75"/>
      <c r="J76" s="75"/>
      <c r="K76" s="108"/>
    </row>
    <row r="77" spans="3:12" ht="18.75" x14ac:dyDescent="0.25">
      <c r="C77" s="210" t="str">
        <f>IFERROR(VLOOKUP(D76,'Desarrollo e Innov. Curricular'!$E:$F,2,FALSE),IFERROR(VLOOKUP(D76,'Investigación Científica'!$E:$F,2,FALSE),IFERROR(VLOOKUP(D76,'Vinculación Univ. Sociedad'!$E:$F,2,FALSE),IFERROR(VLOOKUP(D76,'Docencia y Profesorado Universi'!$E:$F,2,FALSE),IFERROR(VLOOKUP(D76,'Estudiantes y Graduados'!$E:$F,2,FALSE),IFERROR(VLOOKUP(D76,'Gestion Administrativa'!$E:$F,2,FALSE),IFERROR(VLOOKUP(D76,'Gestión Académica'!$E:$F,2,FALSE),IFERROR(VLOOKUP(D76,'Aseguramiento y M. Ambiental'!$E:$F,2,FALSE),IFERROR(VLOOKUP(D76,'Gestión del Conocimiento'!$E:$F,2,FALSE),IFERROR(VLOOKUP(D76,'Gobernabilidad y Procesos...'!$E:$F,2,FALSE),IFERROR(VLOOKUP(D76,'Gestión del Talento Humano'!$E:$F,2,FALSE),IFERROR(VLOOKUP(D76,'Internacionalización de la E.S.'!$E:$F,2,FALSE),IFERROR(VLOOKUP(D76,'Cultura de Innovación Insti...'!$E:$F,2,FALSE),VLOOKUP(D76,'Lo Esencial de la Reforma Univ.'!$E:$F,2,0))))))))))))))</f>
        <v>1. Digitalizacion y escaneo de textos. 2. Grabación de textos.</v>
      </c>
      <c r="D77" s="31"/>
      <c r="E77" s="93"/>
      <c r="F77" s="93"/>
      <c r="G77" s="93"/>
      <c r="H77" s="75"/>
      <c r="I77" s="75"/>
      <c r="J77" s="75"/>
      <c r="K77" s="108"/>
    </row>
    <row r="78" spans="3:12" x14ac:dyDescent="0.25">
      <c r="F78" s="93"/>
      <c r="G78" s="75"/>
      <c r="H78" s="75"/>
      <c r="I78" s="75"/>
    </row>
    <row r="79" spans="3:12" ht="30" x14ac:dyDescent="0.25">
      <c r="C79" s="144" t="s">
        <v>44</v>
      </c>
      <c r="D79" s="144" t="s">
        <v>53</v>
      </c>
      <c r="E79" s="144" t="s">
        <v>55</v>
      </c>
      <c r="F79" s="145" t="s">
        <v>27</v>
      </c>
      <c r="G79" s="145" t="s">
        <v>132</v>
      </c>
      <c r="H79" s="144" t="s">
        <v>46</v>
      </c>
      <c r="I79" s="144" t="s">
        <v>133</v>
      </c>
      <c r="J79" s="144" t="s">
        <v>411</v>
      </c>
      <c r="K79" s="144" t="s">
        <v>412</v>
      </c>
      <c r="L79" s="144" t="s">
        <v>467</v>
      </c>
    </row>
    <row r="80" spans="3:12" x14ac:dyDescent="0.25">
      <c r="C80" s="474" t="s">
        <v>1343</v>
      </c>
      <c r="D80" s="474">
        <v>8</v>
      </c>
      <c r="E80" s="487">
        <v>15000</v>
      </c>
      <c r="F80" s="126">
        <f>D80*E80</f>
        <v>120000</v>
      </c>
      <c r="G80" s="160" t="s">
        <v>1473</v>
      </c>
      <c r="H80" s="96" t="s">
        <v>1018</v>
      </c>
      <c r="I80" s="481" t="str">
        <f>VLOOKUP(H80,[3]Presupuesto!$B$11:$C$565,2,0)</f>
        <v>EQUIPO DE COMPUTACION</v>
      </c>
      <c r="J80" s="217" t="s">
        <v>1374</v>
      </c>
      <c r="K80" s="96" t="s">
        <v>395</v>
      </c>
      <c r="L80" s="96"/>
    </row>
    <row r="81" spans="3:12" x14ac:dyDescent="0.25">
      <c r="C81" s="474" t="s">
        <v>1341</v>
      </c>
      <c r="D81" s="474">
        <v>4</v>
      </c>
      <c r="E81" s="487">
        <v>35000</v>
      </c>
      <c r="F81" s="126">
        <f>D81*E81</f>
        <v>140000</v>
      </c>
      <c r="G81" s="160" t="s">
        <v>1473</v>
      </c>
      <c r="H81" s="99" t="s">
        <v>1018</v>
      </c>
      <c r="I81" s="481" t="str">
        <f>VLOOKUP(H81,[3]Presupuesto!$B$11:$C$565,2,0)</f>
        <v>EQUIPO DE COMPUTACION</v>
      </c>
      <c r="J81" s="96" t="str">
        <f t="shared" ref="J81:J92" si="2">$J$17</f>
        <v>Estudiantes y Graduados</v>
      </c>
      <c r="K81" s="96" t="s">
        <v>395</v>
      </c>
      <c r="L81" s="96"/>
    </row>
    <row r="82" spans="3:12" x14ac:dyDescent="0.25">
      <c r="C82" s="474" t="s">
        <v>1822</v>
      </c>
      <c r="D82" s="474">
        <v>4</v>
      </c>
      <c r="E82" s="487">
        <v>4000</v>
      </c>
      <c r="F82" s="126">
        <f t="shared" ref="F82:F91" si="3">D82*E82</f>
        <v>16000</v>
      </c>
      <c r="G82" s="160" t="s">
        <v>1473</v>
      </c>
      <c r="H82" s="99" t="s">
        <v>1018</v>
      </c>
      <c r="I82" s="481" t="str">
        <f>VLOOKUP(H82,[3]Presupuesto!$B$11:$C$565,2,0)</f>
        <v>EQUIPO DE COMPUTACION</v>
      </c>
      <c r="J82" s="96" t="str">
        <f t="shared" si="2"/>
        <v>Estudiantes y Graduados</v>
      </c>
      <c r="K82" s="96" t="s">
        <v>395</v>
      </c>
      <c r="L82" s="96"/>
    </row>
    <row r="83" spans="3:12" x14ac:dyDescent="0.25">
      <c r="C83" s="474" t="s">
        <v>72</v>
      </c>
      <c r="D83" s="474">
        <v>2</v>
      </c>
      <c r="E83" s="487">
        <v>8000</v>
      </c>
      <c r="F83" s="126">
        <f t="shared" si="3"/>
        <v>16000</v>
      </c>
      <c r="G83" s="160" t="s">
        <v>1473</v>
      </c>
      <c r="H83" s="99" t="s">
        <v>1018</v>
      </c>
      <c r="I83" s="481" t="str">
        <f>VLOOKUP(H83,[3]Presupuesto!$B$11:$C$565,2,0)</f>
        <v>EQUIPO DE COMPUTACION</v>
      </c>
      <c r="J83" s="96" t="str">
        <f t="shared" si="2"/>
        <v>Estudiantes y Graduados</v>
      </c>
      <c r="K83" s="96" t="s">
        <v>395</v>
      </c>
      <c r="L83" s="96"/>
    </row>
    <row r="84" spans="3:12" x14ac:dyDescent="0.25">
      <c r="C84" s="474" t="s">
        <v>77</v>
      </c>
      <c r="D84" s="474">
        <v>2</v>
      </c>
      <c r="E84" s="487">
        <v>2000</v>
      </c>
      <c r="F84" s="126">
        <f t="shared" si="3"/>
        <v>4000</v>
      </c>
      <c r="G84" s="160" t="s">
        <v>1473</v>
      </c>
      <c r="H84" s="99" t="s">
        <v>1039</v>
      </c>
      <c r="I84" s="481" t="str">
        <f>VLOOKUP(H84,[3]Presupuesto!$B$11:$C$565,2,0)</f>
        <v>DISCOS Y OTRAS UNIDADES DE SONIDO</v>
      </c>
      <c r="J84" s="96" t="str">
        <f t="shared" si="2"/>
        <v>Estudiantes y Graduados</v>
      </c>
      <c r="K84" s="96" t="s">
        <v>395</v>
      </c>
      <c r="L84" s="96"/>
    </row>
    <row r="85" spans="3:12" x14ac:dyDescent="0.25">
      <c r="C85" s="474" t="s">
        <v>78</v>
      </c>
      <c r="D85" s="474">
        <v>10</v>
      </c>
      <c r="E85" s="487">
        <v>1500</v>
      </c>
      <c r="F85" s="126">
        <f t="shared" si="3"/>
        <v>15000</v>
      </c>
      <c r="G85" s="160" t="s">
        <v>1473</v>
      </c>
      <c r="H85" s="99" t="s">
        <v>1018</v>
      </c>
      <c r="I85" s="481" t="str">
        <f>VLOOKUP(H85,[3]Presupuesto!$B$11:$C$565,2,0)</f>
        <v>EQUIPO DE COMPUTACION</v>
      </c>
      <c r="J85" s="96" t="str">
        <f t="shared" si="2"/>
        <v>Estudiantes y Graduados</v>
      </c>
      <c r="K85" s="96" t="s">
        <v>395</v>
      </c>
      <c r="L85" s="96"/>
    </row>
    <row r="86" spans="3:12" x14ac:dyDescent="0.25">
      <c r="C86" s="474" t="s">
        <v>80</v>
      </c>
      <c r="D86" s="474">
        <v>8</v>
      </c>
      <c r="E86" s="474">
        <v>500</v>
      </c>
      <c r="F86" s="126">
        <f t="shared" si="3"/>
        <v>4000</v>
      </c>
      <c r="G86" s="160" t="s">
        <v>1473</v>
      </c>
      <c r="H86" s="99" t="s">
        <v>1018</v>
      </c>
      <c r="I86" s="481" t="str">
        <f>VLOOKUP(H86,[3]Presupuesto!$B$11:$C$565,2,0)</f>
        <v>EQUIPO DE COMPUTACION</v>
      </c>
      <c r="J86" s="96" t="str">
        <f t="shared" si="2"/>
        <v>Estudiantes y Graduados</v>
      </c>
      <c r="K86" s="96" t="s">
        <v>395</v>
      </c>
      <c r="L86" s="96"/>
    </row>
    <row r="87" spans="3:12" x14ac:dyDescent="0.25">
      <c r="C87" s="474" t="s">
        <v>81</v>
      </c>
      <c r="D87" s="474">
        <v>200</v>
      </c>
      <c r="E87" s="474">
        <v>20</v>
      </c>
      <c r="F87" s="126">
        <f t="shared" si="3"/>
        <v>4000</v>
      </c>
      <c r="G87" s="160" t="s">
        <v>1473</v>
      </c>
      <c r="H87" s="99" t="s">
        <v>1039</v>
      </c>
      <c r="I87" s="481" t="str">
        <f>VLOOKUP(H87,[3]Presupuesto!$B$11:$C$565,2,0)</f>
        <v>DISCOS Y OTRAS UNIDADES DE SONIDO</v>
      </c>
      <c r="J87" s="96" t="str">
        <f t="shared" si="2"/>
        <v>Estudiantes y Graduados</v>
      </c>
      <c r="K87" s="96" t="s">
        <v>395</v>
      </c>
      <c r="L87" s="96"/>
    </row>
    <row r="88" spans="3:12" x14ac:dyDescent="0.25">
      <c r="C88" s="474" t="s">
        <v>1823</v>
      </c>
      <c r="D88" s="474">
        <v>200</v>
      </c>
      <c r="E88" s="487">
        <v>20</v>
      </c>
      <c r="F88" s="126">
        <f t="shared" si="3"/>
        <v>4000</v>
      </c>
      <c r="G88" s="160" t="s">
        <v>1473</v>
      </c>
      <c r="H88" s="99" t="s">
        <v>1039</v>
      </c>
      <c r="I88" s="481" t="str">
        <f>VLOOKUP(H88,[3]Presupuesto!$B$11:$C$565,2,0)</f>
        <v>DISCOS Y OTRAS UNIDADES DE SONIDO</v>
      </c>
      <c r="J88" s="96" t="str">
        <f t="shared" si="2"/>
        <v>Estudiantes y Graduados</v>
      </c>
      <c r="K88" s="96" t="s">
        <v>395</v>
      </c>
      <c r="L88" s="96"/>
    </row>
    <row r="89" spans="3:12" x14ac:dyDescent="0.25">
      <c r="C89" s="474" t="s">
        <v>1824</v>
      </c>
      <c r="D89" s="474">
        <v>10</v>
      </c>
      <c r="E89" s="487">
        <v>1200</v>
      </c>
      <c r="F89" s="126">
        <f t="shared" si="3"/>
        <v>12000</v>
      </c>
      <c r="G89" s="160" t="s">
        <v>1473</v>
      </c>
      <c r="H89" s="99" t="s">
        <v>1018</v>
      </c>
      <c r="I89" s="481" t="str">
        <f>VLOOKUP(H89,[3]Presupuesto!$B$11:$C$565,2,0)</f>
        <v>EQUIPO DE COMPUTACION</v>
      </c>
      <c r="J89" s="96" t="str">
        <f t="shared" si="2"/>
        <v>Estudiantes y Graduados</v>
      </c>
      <c r="K89" s="96" t="s">
        <v>395</v>
      </c>
      <c r="L89" s="96"/>
    </row>
    <row r="90" spans="3:12" x14ac:dyDescent="0.25">
      <c r="C90" s="474" t="s">
        <v>1825</v>
      </c>
      <c r="D90" s="474">
        <v>20</v>
      </c>
      <c r="E90" s="487">
        <v>1200</v>
      </c>
      <c r="F90" s="126">
        <f t="shared" si="3"/>
        <v>24000</v>
      </c>
      <c r="G90" s="160" t="s">
        <v>1473</v>
      </c>
      <c r="H90" s="99" t="s">
        <v>1039</v>
      </c>
      <c r="I90" s="481" t="str">
        <f>VLOOKUP(H90,[3]Presupuesto!$B$11:$C$565,2,0)</f>
        <v>DISCOS Y OTRAS UNIDADES DE SONIDO</v>
      </c>
      <c r="J90" s="96" t="str">
        <f t="shared" si="2"/>
        <v>Estudiantes y Graduados</v>
      </c>
      <c r="K90" s="96" t="s">
        <v>395</v>
      </c>
      <c r="L90" s="96"/>
    </row>
    <row r="91" spans="3:12" x14ac:dyDescent="0.25">
      <c r="C91" s="474" t="s">
        <v>1826</v>
      </c>
      <c r="D91" s="474">
        <v>1</v>
      </c>
      <c r="E91" s="487">
        <v>15000</v>
      </c>
      <c r="F91" s="126">
        <f t="shared" si="3"/>
        <v>15000</v>
      </c>
      <c r="G91" s="160" t="s">
        <v>1473</v>
      </c>
      <c r="H91" s="99" t="s">
        <v>1039</v>
      </c>
      <c r="I91" s="481" t="str">
        <f>VLOOKUP(H91,[3]Presupuesto!$B$11:$C$565,2,0)</f>
        <v>DISCOS Y OTRAS UNIDADES DE SONIDO</v>
      </c>
      <c r="J91" s="96" t="str">
        <f t="shared" si="2"/>
        <v>Estudiantes y Graduados</v>
      </c>
      <c r="K91" s="96" t="s">
        <v>395</v>
      </c>
      <c r="L91" s="96"/>
    </row>
    <row r="92" spans="3:12" x14ac:dyDescent="0.25">
      <c r="C92" s="474" t="s">
        <v>1827</v>
      </c>
      <c r="D92" s="474">
        <v>4</v>
      </c>
      <c r="E92" s="487">
        <v>2500</v>
      </c>
      <c r="F92" s="126">
        <f t="shared" ref="F92" si="4">D92*E92</f>
        <v>10000</v>
      </c>
      <c r="G92" s="160" t="s">
        <v>1473</v>
      </c>
      <c r="H92" s="99" t="s">
        <v>1039</v>
      </c>
      <c r="I92" s="481" t="str">
        <f>VLOOKUP(H92,[3]Presupuesto!$B$11:$C$565,2,0)</f>
        <v>DISCOS Y OTRAS UNIDADES DE SONIDO</v>
      </c>
      <c r="J92" s="96" t="str">
        <f t="shared" si="2"/>
        <v>Estudiantes y Graduados</v>
      </c>
      <c r="K92" s="96" t="s">
        <v>395</v>
      </c>
      <c r="L92" s="96"/>
    </row>
    <row r="94" spans="3:12" x14ac:dyDescent="0.25">
      <c r="C94" s="103"/>
      <c r="D94" s="103"/>
      <c r="E94" s="103"/>
      <c r="F94" s="103"/>
      <c r="G94" s="77"/>
      <c r="H94" s="103"/>
      <c r="I94" s="77"/>
    </row>
    <row r="95" spans="3:12" ht="15.75" thickBot="1" x14ac:dyDescent="0.3">
      <c r="C95" s="103"/>
      <c r="D95" s="103"/>
      <c r="E95" s="103"/>
      <c r="F95" s="103"/>
      <c r="G95" s="77"/>
      <c r="H95" s="103"/>
      <c r="I95" s="77"/>
    </row>
    <row r="96" spans="3:12" ht="15.75" thickBot="1" x14ac:dyDescent="0.3">
      <c r="C96" s="29" t="s">
        <v>43</v>
      </c>
      <c r="D96" s="104">
        <f>SUM(F103:F113)</f>
        <v>112500</v>
      </c>
      <c r="F96" s="70"/>
      <c r="G96" s="78"/>
      <c r="H96" s="70"/>
      <c r="I96" s="78"/>
    </row>
    <row r="97" spans="3:12" x14ac:dyDescent="0.25">
      <c r="C97" s="70"/>
      <c r="D97" s="31"/>
      <c r="E97" s="93"/>
      <c r="F97" s="93"/>
      <c r="G97" s="93"/>
      <c r="H97" s="75"/>
      <c r="I97" s="75"/>
      <c r="J97" s="75"/>
      <c r="K97" s="108"/>
    </row>
    <row r="98" spans="3:12" x14ac:dyDescent="0.25">
      <c r="C98" s="70"/>
      <c r="D98" s="31"/>
      <c r="E98" s="93"/>
      <c r="F98" s="93"/>
      <c r="G98" s="93"/>
      <c r="H98" s="75"/>
      <c r="I98" s="75"/>
      <c r="J98" s="75"/>
      <c r="K98" s="108"/>
    </row>
    <row r="99" spans="3:12" ht="15.75" x14ac:dyDescent="0.25">
      <c r="C99" s="200" t="s">
        <v>393</v>
      </c>
      <c r="D99" s="201" t="s">
        <v>1730</v>
      </c>
      <c r="E99" s="93"/>
      <c r="F99" s="93"/>
      <c r="G99" s="93"/>
      <c r="H99" s="75"/>
      <c r="I99" s="75"/>
      <c r="J99" s="75"/>
      <c r="K99" s="108"/>
    </row>
    <row r="100" spans="3:12" ht="18.75" x14ac:dyDescent="0.25">
      <c r="C100" s="210" t="str">
        <f>IFERROR(VLOOKUP(D99,'Desarrollo e Innov. Curricular'!$E:$F,2,FALSE),IFERROR(VLOOKUP(D99,'Investigación Científica'!$E:$F,2,FALSE),IFERROR(VLOOKUP(D99,'Vinculación Univ. Sociedad'!$E:$F,2,FALSE),IFERROR(VLOOKUP(D99,'Docencia y Profesorado Universi'!$E:$F,2,FALSE),IFERROR(VLOOKUP(D99,'Estudiantes y Graduados'!$E:$F,2,FALSE),IFERROR(VLOOKUP(D99,'Gestion Administrativa'!$E:$F,2,FALSE),IFERROR(VLOOKUP(D99,'Gestión Académica'!$E:$F,2,FALSE),IFERROR(VLOOKUP(D99,'Aseguramiento y M. Ambiental'!$E:$F,2,FALSE),IFERROR(VLOOKUP(D99,'Gestión del Conocimiento'!$E:$F,2,FALSE),IFERROR(VLOOKUP(D99,'Gobernabilidad y Procesos...'!$E:$F,2,FALSE),IFERROR(VLOOKUP(D99,'Gestión del Talento Humano'!$E:$F,2,FALSE),IFERROR(VLOOKUP(D99,'Internacionalización de la E.S.'!$E:$F,2,FALSE),IFERROR(VLOOKUP(D99,'Cultura de Innovación Insti...'!$E:$F,2,FALSE),VLOOKUP(D99,'Lo Esencial de la Reforma Univ.'!$E:$F,2,0))))))))))))))</f>
        <v>Capacitacion en LESHO 8 cursos para personal de VOAE CU 1 curso para personal VOAE-CURLA, 3 cursos en CU para Publico en general para un total aproximado de 60 personas  capacitadas</v>
      </c>
      <c r="D100" s="31"/>
      <c r="E100" s="93"/>
      <c r="F100" s="93"/>
      <c r="G100" s="93"/>
      <c r="H100" s="75"/>
      <c r="I100" s="75"/>
      <c r="J100" s="75"/>
      <c r="K100" s="108"/>
    </row>
    <row r="101" spans="3:12" x14ac:dyDescent="0.25">
      <c r="F101" s="93"/>
      <c r="G101" s="75"/>
      <c r="H101" s="75"/>
      <c r="I101" s="75"/>
    </row>
    <row r="102" spans="3:12" ht="30" x14ac:dyDescent="0.25">
      <c r="C102" s="144" t="s">
        <v>44</v>
      </c>
      <c r="D102" s="144" t="s">
        <v>53</v>
      </c>
      <c r="E102" s="144" t="s">
        <v>55</v>
      </c>
      <c r="F102" s="145" t="s">
        <v>27</v>
      </c>
      <c r="G102" s="145" t="s">
        <v>132</v>
      </c>
      <c r="H102" s="144" t="s">
        <v>46</v>
      </c>
      <c r="I102" s="144" t="s">
        <v>133</v>
      </c>
      <c r="J102" s="144" t="s">
        <v>411</v>
      </c>
      <c r="K102" s="144" t="s">
        <v>412</v>
      </c>
      <c r="L102" s="144" t="s">
        <v>467</v>
      </c>
    </row>
    <row r="103" spans="3:12" x14ac:dyDescent="0.25">
      <c r="C103" s="474" t="s">
        <v>1343</v>
      </c>
      <c r="D103" s="474">
        <v>2</v>
      </c>
      <c r="E103" s="487">
        <v>15000</v>
      </c>
      <c r="F103" s="474">
        <f>E103*D103</f>
        <v>30000</v>
      </c>
      <c r="G103" s="474" t="s">
        <v>1473</v>
      </c>
      <c r="H103" s="96" t="s">
        <v>1018</v>
      </c>
      <c r="I103" s="481" t="str">
        <f>VLOOKUP(H103,[3]Presupuesto!$B$11:$C$565,2,0)</f>
        <v>EQUIPO DE COMPUTACION</v>
      </c>
      <c r="J103" s="217" t="s">
        <v>1374</v>
      </c>
      <c r="K103" s="96" t="s">
        <v>395</v>
      </c>
      <c r="L103" s="96"/>
    </row>
    <row r="104" spans="3:12" x14ac:dyDescent="0.25">
      <c r="C104" s="474" t="s">
        <v>1341</v>
      </c>
      <c r="D104" s="474">
        <v>1</v>
      </c>
      <c r="E104" s="487">
        <v>35000</v>
      </c>
      <c r="F104" s="474">
        <f t="shared" ref="F104:F113" si="5">E104*D104</f>
        <v>35000</v>
      </c>
      <c r="G104" s="474" t="s">
        <v>1473</v>
      </c>
      <c r="H104" s="99" t="s">
        <v>1018</v>
      </c>
      <c r="I104" s="481" t="str">
        <f>VLOOKUP(H104,[3]Presupuesto!$B$11:$C$565,2,0)</f>
        <v>EQUIPO DE COMPUTACION</v>
      </c>
      <c r="J104" s="96" t="str">
        <f t="shared" ref="J104:J113" si="6">$J$17</f>
        <v>Estudiantes y Graduados</v>
      </c>
      <c r="K104" s="96" t="s">
        <v>395</v>
      </c>
      <c r="L104" s="96"/>
    </row>
    <row r="105" spans="3:12" x14ac:dyDescent="0.25">
      <c r="C105" s="474" t="s">
        <v>72</v>
      </c>
      <c r="D105" s="474">
        <v>1</v>
      </c>
      <c r="E105" s="487">
        <v>8000</v>
      </c>
      <c r="F105" s="474">
        <f t="shared" si="5"/>
        <v>8000</v>
      </c>
      <c r="G105" s="474" t="s">
        <v>1473</v>
      </c>
      <c r="H105" s="106" t="s">
        <v>1018</v>
      </c>
      <c r="I105" s="481" t="str">
        <f>VLOOKUP(H105,[3]Presupuesto!$B$11:$C$565,2,0)</f>
        <v>EQUIPO DE COMPUTACION</v>
      </c>
      <c r="J105" s="96" t="str">
        <f t="shared" si="6"/>
        <v>Estudiantes y Graduados</v>
      </c>
      <c r="K105" s="96" t="s">
        <v>395</v>
      </c>
      <c r="L105" s="96"/>
    </row>
    <row r="106" spans="3:12" x14ac:dyDescent="0.25">
      <c r="C106" s="474" t="s">
        <v>73</v>
      </c>
      <c r="D106" s="474">
        <v>1</v>
      </c>
      <c r="E106" s="487">
        <v>5000</v>
      </c>
      <c r="F106" s="474">
        <f t="shared" si="5"/>
        <v>5000</v>
      </c>
      <c r="G106" s="474" t="s">
        <v>1473</v>
      </c>
      <c r="H106" s="99" t="s">
        <v>1018</v>
      </c>
      <c r="I106" s="481" t="str">
        <f>VLOOKUP(H106,[3]Presupuesto!$B$11:$C$565,2,0)</f>
        <v>EQUIPO DE COMPUTACION</v>
      </c>
      <c r="J106" s="96" t="str">
        <f t="shared" si="6"/>
        <v>Estudiantes y Graduados</v>
      </c>
      <c r="K106" s="96" t="s">
        <v>395</v>
      </c>
      <c r="L106" s="96"/>
    </row>
    <row r="107" spans="3:12" x14ac:dyDescent="0.25">
      <c r="C107" s="474" t="s">
        <v>35</v>
      </c>
      <c r="D107" s="474">
        <v>1</v>
      </c>
      <c r="E107" s="487">
        <v>13000</v>
      </c>
      <c r="F107" s="474">
        <f t="shared" si="5"/>
        <v>13000</v>
      </c>
      <c r="G107" s="474" t="s">
        <v>1473</v>
      </c>
      <c r="H107" s="106" t="s">
        <v>1018</v>
      </c>
      <c r="I107" s="481" t="str">
        <f>VLOOKUP(H107,[3]Presupuesto!$B$11:$C$565,2,0)</f>
        <v>EQUIPO DE COMPUTACION</v>
      </c>
      <c r="J107" s="96" t="str">
        <f t="shared" si="6"/>
        <v>Estudiantes y Graduados</v>
      </c>
      <c r="K107" s="96" t="s">
        <v>395</v>
      </c>
      <c r="L107" s="96"/>
    </row>
    <row r="108" spans="3:12" x14ac:dyDescent="0.25">
      <c r="C108" s="474" t="s">
        <v>78</v>
      </c>
      <c r="D108" s="474">
        <v>2</v>
      </c>
      <c r="E108" s="487">
        <v>1500</v>
      </c>
      <c r="F108" s="474">
        <f t="shared" si="5"/>
        <v>3000</v>
      </c>
      <c r="G108" s="474" t="s">
        <v>1473</v>
      </c>
      <c r="H108" s="106" t="s">
        <v>1018</v>
      </c>
      <c r="I108" s="481" t="str">
        <f>VLOOKUP(H108,[3]Presupuesto!$B$11:$C$565,2,0)</f>
        <v>EQUIPO DE COMPUTACION</v>
      </c>
      <c r="J108" s="96" t="str">
        <f t="shared" si="6"/>
        <v>Estudiantes y Graduados</v>
      </c>
      <c r="K108" s="96" t="s">
        <v>395</v>
      </c>
      <c r="L108" s="96"/>
    </row>
    <row r="109" spans="3:12" x14ac:dyDescent="0.25">
      <c r="C109" s="474" t="s">
        <v>80</v>
      </c>
      <c r="D109" s="474">
        <v>3</v>
      </c>
      <c r="E109" s="474">
        <v>500</v>
      </c>
      <c r="F109" s="474">
        <f t="shared" si="5"/>
        <v>1500</v>
      </c>
      <c r="G109" s="474" t="s">
        <v>1473</v>
      </c>
      <c r="H109" s="106" t="s">
        <v>1018</v>
      </c>
      <c r="I109" s="481" t="str">
        <f>VLOOKUP(H109,[3]Presupuesto!$B$11:$C$565,2,0)</f>
        <v>EQUIPO DE COMPUTACION</v>
      </c>
      <c r="J109" s="96" t="str">
        <f t="shared" si="6"/>
        <v>Estudiantes y Graduados</v>
      </c>
      <c r="K109" s="96" t="s">
        <v>395</v>
      </c>
      <c r="L109" s="96"/>
    </row>
    <row r="110" spans="3:12" x14ac:dyDescent="0.25">
      <c r="C110" s="474" t="s">
        <v>81</v>
      </c>
      <c r="D110" s="474">
        <v>100</v>
      </c>
      <c r="E110" s="474">
        <v>20</v>
      </c>
      <c r="F110" s="474">
        <f t="shared" si="5"/>
        <v>2000</v>
      </c>
      <c r="G110" s="474" t="s">
        <v>1473</v>
      </c>
      <c r="H110" s="106" t="s">
        <v>1018</v>
      </c>
      <c r="I110" s="481" t="str">
        <f>VLOOKUP(H110,[3]Presupuesto!$B$11:$C$565,2,0)</f>
        <v>EQUIPO DE COMPUTACION</v>
      </c>
      <c r="J110" s="96" t="str">
        <f t="shared" si="6"/>
        <v>Estudiantes y Graduados</v>
      </c>
      <c r="K110" s="96" t="s">
        <v>395</v>
      </c>
      <c r="L110" s="96"/>
    </row>
    <row r="111" spans="3:12" x14ac:dyDescent="0.25">
      <c r="C111" s="474" t="s">
        <v>1823</v>
      </c>
      <c r="D111" s="474">
        <v>100</v>
      </c>
      <c r="E111" s="487">
        <v>20</v>
      </c>
      <c r="F111" s="474">
        <f t="shared" si="5"/>
        <v>2000</v>
      </c>
      <c r="G111" s="474" t="s">
        <v>1473</v>
      </c>
      <c r="H111" s="106" t="s">
        <v>1018</v>
      </c>
      <c r="I111" s="481" t="str">
        <f>VLOOKUP(H111,[3]Presupuesto!$B$11:$C$565,2,0)</f>
        <v>EQUIPO DE COMPUTACION</v>
      </c>
      <c r="J111" s="96" t="str">
        <f t="shared" si="6"/>
        <v>Estudiantes y Graduados</v>
      </c>
      <c r="K111" s="96" t="s">
        <v>395</v>
      </c>
      <c r="L111" s="96"/>
    </row>
    <row r="112" spans="3:12" x14ac:dyDescent="0.25">
      <c r="C112" s="474" t="s">
        <v>1779</v>
      </c>
      <c r="D112" s="474">
        <v>1</v>
      </c>
      <c r="E112" s="487">
        <v>5000</v>
      </c>
      <c r="F112" s="474">
        <f t="shared" si="5"/>
        <v>5000</v>
      </c>
      <c r="G112" s="474" t="s">
        <v>1473</v>
      </c>
      <c r="H112" s="481" t="s">
        <v>1010</v>
      </c>
      <c r="I112" s="481" t="str">
        <f>VLOOKUP(H112,[3]Presupuesto!$B$11:$C$565,2,0)</f>
        <v>EQUIPO DE COMUNICACIàN Y SE¥ALAMIENTO</v>
      </c>
      <c r="J112" s="96" t="str">
        <f t="shared" si="6"/>
        <v>Estudiantes y Graduados</v>
      </c>
      <c r="K112" s="96" t="s">
        <v>395</v>
      </c>
      <c r="L112" s="96"/>
    </row>
    <row r="113" spans="3:12" x14ac:dyDescent="0.25">
      <c r="C113" s="474" t="s">
        <v>1829</v>
      </c>
      <c r="D113" s="474">
        <v>1</v>
      </c>
      <c r="E113" s="487">
        <v>8000</v>
      </c>
      <c r="F113" s="474">
        <f t="shared" si="5"/>
        <v>8000</v>
      </c>
      <c r="G113" s="474" t="s">
        <v>1473</v>
      </c>
      <c r="H113" s="481" t="s">
        <v>1010</v>
      </c>
      <c r="I113" s="481" t="str">
        <f>VLOOKUP(H113,[3]Presupuesto!$B$11:$C$565,2,0)</f>
        <v>EQUIPO DE COMUNICACIàN Y SE¥ALAMIENTO</v>
      </c>
      <c r="J113" s="481" t="str">
        <f t="shared" si="6"/>
        <v>Estudiantes y Graduados</v>
      </c>
      <c r="K113" s="96" t="s">
        <v>395</v>
      </c>
      <c r="L113" s="481"/>
    </row>
    <row r="115" spans="3:12" x14ac:dyDescent="0.25">
      <c r="C115" s="103"/>
      <c r="D115" s="103"/>
      <c r="E115" s="103"/>
      <c r="F115" s="103"/>
      <c r="G115" s="77"/>
      <c r="H115" s="103"/>
      <c r="I115" s="77"/>
    </row>
    <row r="116" spans="3:12" ht="15.75" thickBot="1" x14ac:dyDescent="0.3">
      <c r="C116" s="103"/>
      <c r="D116" s="103"/>
      <c r="E116" s="103"/>
      <c r="F116" s="103"/>
      <c r="G116" s="77"/>
      <c r="H116" s="103"/>
      <c r="I116" s="77"/>
    </row>
    <row r="117" spans="3:12" ht="15.75" thickBot="1" x14ac:dyDescent="0.3">
      <c r="C117" s="29" t="s">
        <v>43</v>
      </c>
      <c r="D117" s="104">
        <f>SUM(F124:F134)</f>
        <v>379000</v>
      </c>
      <c r="F117" s="70"/>
      <c r="G117" s="78"/>
      <c r="H117" s="70"/>
      <c r="I117" s="78"/>
    </row>
    <row r="118" spans="3:12" x14ac:dyDescent="0.25">
      <c r="C118" s="70"/>
      <c r="D118" s="31"/>
      <c r="E118" s="93"/>
      <c r="F118" s="93"/>
      <c r="G118" s="93"/>
      <c r="H118" s="75"/>
      <c r="I118" s="75"/>
      <c r="J118" s="75"/>
      <c r="K118" s="108"/>
    </row>
    <row r="119" spans="3:12" x14ac:dyDescent="0.25">
      <c r="C119" s="70"/>
      <c r="D119" s="31"/>
      <c r="E119" s="93"/>
      <c r="F119" s="93"/>
      <c r="G119" s="93"/>
      <c r="H119" s="75"/>
      <c r="I119" s="75"/>
      <c r="J119" s="75"/>
      <c r="K119" s="108"/>
    </row>
    <row r="120" spans="3:12" ht="15.75" x14ac:dyDescent="0.25">
      <c r="C120" s="200" t="s">
        <v>393</v>
      </c>
      <c r="D120" s="201" t="s">
        <v>1729</v>
      </c>
      <c r="E120" s="93"/>
      <c r="F120" s="93"/>
      <c r="G120" s="93"/>
      <c r="H120" s="75"/>
      <c r="I120" s="75"/>
      <c r="J120" s="75"/>
      <c r="K120" s="108"/>
    </row>
    <row r="121" spans="3:12" ht="18.75" x14ac:dyDescent="0.25">
      <c r="C121" s="210" t="str">
        <f>IFERROR(VLOOKUP(D120,'Desarrollo e Innov. Curricular'!$E:$F,2,FALSE),IFERROR(VLOOKUP(D120,'Investigación Científica'!$E:$F,2,FALSE),IFERROR(VLOOKUP(D120,'Vinculación Univ. Sociedad'!$E:$F,2,FALSE),IFERROR(VLOOKUP(D120,'Docencia y Profesorado Universi'!$E:$F,2,FALSE),IFERROR(VLOOKUP(D120,'Estudiantes y Graduados'!$E:$F,2,FALSE),IFERROR(VLOOKUP(D120,'Gestion Administrativa'!$E:$F,2,FALSE),IFERROR(VLOOKUP(D120,'Gestión Académica'!$E:$F,2,FALSE),IFERROR(VLOOKUP(D120,'Aseguramiento y M. Ambiental'!$E:$F,2,FALSE),IFERROR(VLOOKUP(D120,'Gestión del Conocimiento'!$E:$F,2,FALSE),IFERROR(VLOOKUP(D120,'Gobernabilidad y Procesos...'!$E:$F,2,FALSE),IFERROR(VLOOKUP(D120,'Gestión del Talento Humano'!$E:$F,2,FALSE),IFERROR(VLOOKUP(D120,'Internacionalización de la E.S.'!$E:$F,2,FALSE),IFERROR(VLOOKUP(D120,'Cultura de Innovación Insti...'!$E:$F,2,FALSE),VLOOKUP(D120,'Lo Esencial de la Reforma Univ.'!$E:$F,2,0))))))))))))))</f>
        <v>Creación, uso e implementacion del laboratorio de tecnologia adaptativa</v>
      </c>
      <c r="D121" s="31"/>
      <c r="E121" s="93"/>
      <c r="F121" s="93"/>
      <c r="G121" s="93"/>
      <c r="H121" s="75"/>
      <c r="I121" s="75"/>
      <c r="J121" s="75"/>
      <c r="K121" s="108"/>
    </row>
    <row r="122" spans="3:12" ht="15.75" thickBot="1" x14ac:dyDescent="0.3">
      <c r="F122" s="93"/>
      <c r="G122" s="75"/>
      <c r="H122" s="75"/>
      <c r="I122" s="75"/>
    </row>
    <row r="123" spans="3:12" ht="30.75" thickBot="1" x14ac:dyDescent="0.3">
      <c r="C123" s="134" t="s">
        <v>44</v>
      </c>
      <c r="D123" s="134" t="s">
        <v>53</v>
      </c>
      <c r="E123" s="166" t="s">
        <v>55</v>
      </c>
      <c r="F123" s="131" t="s">
        <v>27</v>
      </c>
      <c r="G123" s="129" t="s">
        <v>132</v>
      </c>
      <c r="H123" s="132" t="s">
        <v>46</v>
      </c>
      <c r="I123" s="129" t="s">
        <v>133</v>
      </c>
      <c r="J123" s="129" t="s">
        <v>411</v>
      </c>
      <c r="K123" s="129" t="s">
        <v>412</v>
      </c>
      <c r="L123" s="144" t="s">
        <v>467</v>
      </c>
    </row>
    <row r="124" spans="3:12" x14ac:dyDescent="0.25">
      <c r="C124" s="474" t="s">
        <v>1343</v>
      </c>
      <c r="D124" s="474">
        <v>10</v>
      </c>
      <c r="E124" s="487">
        <v>15000</v>
      </c>
      <c r="F124" s="126">
        <f t="shared" ref="F124:F134" si="7">D124*E124</f>
        <v>150000</v>
      </c>
      <c r="G124" s="156" t="s">
        <v>1473</v>
      </c>
      <c r="H124" s="137" t="s">
        <v>1018</v>
      </c>
      <c r="I124" s="156" t="str">
        <f>VLOOKUP(H124,Presupuesto!$B$11:$C$565,2,0)</f>
        <v>EQUIPO DE COMPUTACION</v>
      </c>
      <c r="J124" s="217" t="s">
        <v>1374</v>
      </c>
      <c r="K124" s="96" t="s">
        <v>395</v>
      </c>
      <c r="L124" s="96"/>
    </row>
    <row r="125" spans="3:12" x14ac:dyDescent="0.25">
      <c r="C125" s="474" t="s">
        <v>1341</v>
      </c>
      <c r="D125" s="474">
        <v>2</v>
      </c>
      <c r="E125" s="487">
        <v>35000</v>
      </c>
      <c r="F125" s="126">
        <f t="shared" si="7"/>
        <v>70000</v>
      </c>
      <c r="G125" s="156" t="s">
        <v>1473</v>
      </c>
      <c r="H125" s="137" t="s">
        <v>1018</v>
      </c>
      <c r="I125" s="156" t="str">
        <f>VLOOKUP(H125,Presupuesto!$B$11:$C$565,2,0)</f>
        <v>EQUIPO DE COMPUTACION</v>
      </c>
      <c r="J125" s="96" t="str">
        <f>$J$124</f>
        <v>Estudiantes y Graduados</v>
      </c>
      <c r="K125" s="96" t="s">
        <v>395</v>
      </c>
      <c r="L125" s="96"/>
    </row>
    <row r="126" spans="3:12" x14ac:dyDescent="0.25">
      <c r="C126" s="474" t="s">
        <v>72</v>
      </c>
      <c r="D126" s="474">
        <v>1</v>
      </c>
      <c r="E126" s="487">
        <v>8000</v>
      </c>
      <c r="F126" s="126">
        <f t="shared" si="7"/>
        <v>8000</v>
      </c>
      <c r="G126" s="156" t="s">
        <v>1473</v>
      </c>
      <c r="H126" s="137" t="s">
        <v>1018</v>
      </c>
      <c r="I126" s="156" t="str">
        <f>VLOOKUP(H126,Presupuesto!$B$11:$C$565,2,0)</f>
        <v>EQUIPO DE COMPUTACION</v>
      </c>
      <c r="J126" s="96" t="str">
        <f t="shared" ref="J126:J134" si="8">$J$124</f>
        <v>Estudiantes y Graduados</v>
      </c>
      <c r="K126" s="96" t="s">
        <v>395</v>
      </c>
      <c r="L126" s="96"/>
    </row>
    <row r="127" spans="3:12" x14ac:dyDescent="0.25">
      <c r="C127" s="474" t="s">
        <v>35</v>
      </c>
      <c r="D127" s="474">
        <v>1</v>
      </c>
      <c r="E127" s="487">
        <v>13000</v>
      </c>
      <c r="F127" s="126">
        <f t="shared" si="7"/>
        <v>13000</v>
      </c>
      <c r="G127" s="156" t="s">
        <v>1473</v>
      </c>
      <c r="H127" s="137" t="s">
        <v>1018</v>
      </c>
      <c r="I127" s="156" t="str">
        <f>VLOOKUP(H127,Presupuesto!$B$11:$C$565,2,0)</f>
        <v>EQUIPO DE COMPUTACION</v>
      </c>
      <c r="J127" s="96" t="str">
        <f t="shared" si="8"/>
        <v>Estudiantes y Graduados</v>
      </c>
      <c r="K127" s="96" t="s">
        <v>395</v>
      </c>
      <c r="L127" s="96"/>
    </row>
    <row r="128" spans="3:12" x14ac:dyDescent="0.25">
      <c r="C128" s="474" t="s">
        <v>74</v>
      </c>
      <c r="D128" s="474">
        <v>2</v>
      </c>
      <c r="E128" s="487">
        <v>15000</v>
      </c>
      <c r="F128" s="126">
        <f t="shared" si="7"/>
        <v>30000</v>
      </c>
      <c r="G128" s="156" t="s">
        <v>1473</v>
      </c>
      <c r="H128" s="137" t="s">
        <v>1018</v>
      </c>
      <c r="I128" s="156" t="str">
        <f>VLOOKUP(H128,Presupuesto!$B$11:$C$565,2,0)</f>
        <v>EQUIPO DE COMPUTACION</v>
      </c>
      <c r="J128" s="96" t="str">
        <f t="shared" si="8"/>
        <v>Estudiantes y Graduados</v>
      </c>
      <c r="K128" s="96" t="s">
        <v>395</v>
      </c>
      <c r="L128" s="96"/>
    </row>
    <row r="129" spans="3:12" x14ac:dyDescent="0.25">
      <c r="C129" s="474" t="s">
        <v>77</v>
      </c>
      <c r="D129" s="474">
        <v>1</v>
      </c>
      <c r="E129" s="487">
        <v>2000</v>
      </c>
      <c r="F129" s="126">
        <f t="shared" si="7"/>
        <v>2000</v>
      </c>
      <c r="G129" s="156" t="s">
        <v>1473</v>
      </c>
      <c r="H129" s="137" t="s">
        <v>1018</v>
      </c>
      <c r="I129" s="156" t="str">
        <f>VLOOKUP(H129,Presupuesto!$B$11:$C$565,2,0)</f>
        <v>EQUIPO DE COMPUTACION</v>
      </c>
      <c r="J129" s="96" t="str">
        <f t="shared" si="8"/>
        <v>Estudiantes y Graduados</v>
      </c>
      <c r="K129" s="96" t="s">
        <v>395</v>
      </c>
      <c r="L129" s="96"/>
    </row>
    <row r="130" spans="3:12" x14ac:dyDescent="0.25">
      <c r="C130" s="474" t="s">
        <v>78</v>
      </c>
      <c r="D130" s="474">
        <v>12</v>
      </c>
      <c r="E130" s="487">
        <v>1500</v>
      </c>
      <c r="F130" s="126">
        <f t="shared" si="7"/>
        <v>18000</v>
      </c>
      <c r="G130" s="156" t="s">
        <v>1473</v>
      </c>
      <c r="H130" s="137" t="s">
        <v>1018</v>
      </c>
      <c r="I130" s="156" t="str">
        <f>VLOOKUP(H130,Presupuesto!$B$11:$C$565,2,0)</f>
        <v>EQUIPO DE COMPUTACION</v>
      </c>
      <c r="J130" s="96" t="str">
        <f t="shared" si="8"/>
        <v>Estudiantes y Graduados</v>
      </c>
      <c r="K130" s="96" t="s">
        <v>395</v>
      </c>
      <c r="L130" s="96"/>
    </row>
    <row r="131" spans="3:12" x14ac:dyDescent="0.25">
      <c r="C131" s="474" t="s">
        <v>80</v>
      </c>
      <c r="D131" s="474">
        <v>8</v>
      </c>
      <c r="E131" s="474">
        <v>500</v>
      </c>
      <c r="F131" s="126">
        <f t="shared" si="7"/>
        <v>4000</v>
      </c>
      <c r="G131" s="156" t="s">
        <v>1473</v>
      </c>
      <c r="H131" s="137" t="s">
        <v>1018</v>
      </c>
      <c r="I131" s="156" t="str">
        <f>VLOOKUP(H131,Presupuesto!$B$11:$C$565,2,0)</f>
        <v>EQUIPO DE COMPUTACION</v>
      </c>
      <c r="J131" s="96" t="str">
        <f t="shared" si="8"/>
        <v>Estudiantes y Graduados</v>
      </c>
      <c r="K131" s="96" t="s">
        <v>395</v>
      </c>
      <c r="L131" s="96"/>
    </row>
    <row r="132" spans="3:12" x14ac:dyDescent="0.25">
      <c r="C132" s="474" t="s">
        <v>81</v>
      </c>
      <c r="D132" s="474">
        <v>100</v>
      </c>
      <c r="E132" s="474">
        <v>20</v>
      </c>
      <c r="F132" s="126">
        <f t="shared" si="7"/>
        <v>2000</v>
      </c>
      <c r="G132" s="156" t="s">
        <v>1473</v>
      </c>
      <c r="H132" s="137" t="s">
        <v>1018</v>
      </c>
      <c r="I132" s="156" t="str">
        <f>VLOOKUP(H132,Presupuesto!$B$11:$C$565,2,0)</f>
        <v>EQUIPO DE COMPUTACION</v>
      </c>
      <c r="J132" s="96" t="str">
        <f t="shared" si="8"/>
        <v>Estudiantes y Graduados</v>
      </c>
      <c r="K132" s="96" t="s">
        <v>395</v>
      </c>
      <c r="L132" s="96"/>
    </row>
    <row r="133" spans="3:12" x14ac:dyDescent="0.25">
      <c r="C133" s="474" t="s">
        <v>1823</v>
      </c>
      <c r="D133" s="474">
        <v>100</v>
      </c>
      <c r="E133" s="487">
        <v>20</v>
      </c>
      <c r="F133" s="126">
        <f t="shared" si="7"/>
        <v>2000</v>
      </c>
      <c r="G133" s="156" t="s">
        <v>1473</v>
      </c>
      <c r="H133" s="137" t="s">
        <v>1018</v>
      </c>
      <c r="I133" s="156" t="str">
        <f>VLOOKUP(H133,Presupuesto!$B$11:$C$565,2,0)</f>
        <v>EQUIPO DE COMPUTACION</v>
      </c>
      <c r="J133" s="96" t="str">
        <f t="shared" si="8"/>
        <v>Estudiantes y Graduados</v>
      </c>
      <c r="K133" s="96" t="s">
        <v>395</v>
      </c>
      <c r="L133" s="96"/>
    </row>
    <row r="134" spans="3:12" x14ac:dyDescent="0.25">
      <c r="C134" s="474" t="s">
        <v>1828</v>
      </c>
      <c r="D134" s="474">
        <v>1</v>
      </c>
      <c r="E134" s="487">
        <v>80000</v>
      </c>
      <c r="F134" s="126">
        <f t="shared" si="7"/>
        <v>80000</v>
      </c>
      <c r="G134" s="156" t="s">
        <v>1473</v>
      </c>
      <c r="H134" s="137" t="s">
        <v>1018</v>
      </c>
      <c r="I134" s="156" t="str">
        <f>VLOOKUP(H134,Presupuesto!$B$11:$C$565,2,0)</f>
        <v>EQUIPO DE COMPUTACION</v>
      </c>
      <c r="J134" s="96" t="str">
        <f t="shared" si="8"/>
        <v>Estudiantes y Graduados</v>
      </c>
      <c r="K134" s="96" t="s">
        <v>395</v>
      </c>
      <c r="L134" s="481"/>
    </row>
  </sheetData>
  <dataValidations xWindow="801" yWindow="652" count="7">
    <dataValidation type="list" allowBlank="1" showInputMessage="1" showErrorMessage="1" errorTitle="¡Ingreso Inválido!" error="Seleccione una opción de la lista._x000a_" promptTitle="Tipo de Presupuesto" prompt="Seleccione una opción de la lista." sqref="G103:G113 G30:G36 G80:G92 G47:G58 G17:G20 G68:G69">
      <formula1>$R$2:$S$2</formula1>
    </dataValidation>
    <dataValidation type="list" allowBlank="1" showInputMessage="1" showErrorMessage="1" errorTitle="¡Ingreso Inválido!" error="Seleccione una opción de la lista." promptTitle="Dimensión Estratégica" prompt="Seleccione una opción de la lista." sqref="J80:J92 J30:J36 J103:J113 J47:J58 J17:J20 J68:J69 J124:J134">
      <formula1>$A$2:$N$2</formula1>
    </dataValidation>
    <dataValidation type="list" allowBlank="1" showInputMessage="1" showErrorMessage="1" errorTitle="¡Ingreso Inválido!" error="Seleccione una opción de la lista" promptTitle="Mes Requerido" prompt="Seleccione el mes en el que requiere el recurso." sqref="K30:K36 K80:K92 K103:K113 K47:K58 K17:K20 K68:K69 K124:K134">
      <formula1>$U$2:$AF$2</formula1>
    </dataValidation>
    <dataValidation type="list" allowBlank="1" showInputMessage="1" showErrorMessage="1" sqref="C103:C104 C17 C80:C91 C47 C68 C30:C36">
      <formula1>$CB$2:$CE$2</formula1>
    </dataValidation>
    <dataValidation type="list" allowBlank="1" showInputMessage="1" showErrorMessage="1" errorTitle="¡Ingreso Inválido!" error="Verifique el valor ingresado" promptTitle="Objeto de Gasto" prompt="Ingrese el Objeto de Gasto" sqref="H30:H36 H47:H58 H103:H113 H80:H92 H17:H20 H68:H69 H124:H134">
      <formula1>$A$1:$UI$1</formula1>
    </dataValidation>
    <dataValidation type="list" allowBlank="1" showInputMessage="1" showErrorMessage="1" errorTitle="¡Ingreso Invalido!" error="Seleccione una opción de la lista." promptTitle="Categoria/Zona de Viáticos" prompt="Seleccione una opción de la lista" sqref="C124">
      <formula1>$AH$2:$BU$2</formula1>
    </dataValidation>
    <dataValidation type="list" allowBlank="1" showInputMessage="1" showErrorMessage="1" errorTitle="¡Ingreso Inválido!" error="Seleccione una opción de la lista." promptTitle="Tipo de Presupuesto" prompt="Seleccione una opción de la lista." sqref="G124:G134">
      <formula1>$R$2:$S$2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786"/>
  <sheetViews>
    <sheetView showGridLines="0" topLeftCell="A632" zoomScale="90" zoomScaleNormal="90" workbookViewId="0">
      <selection activeCell="G660" sqref="G660:H692"/>
    </sheetView>
  </sheetViews>
  <sheetFormatPr baseColWidth="10" defaultColWidth="11.5703125" defaultRowHeight="15" x14ac:dyDescent="0.25"/>
  <cols>
    <col min="1" max="1" width="1.85546875" style="85" customWidth="1"/>
    <col min="2" max="2" width="7.85546875" style="85" customWidth="1"/>
    <col min="3" max="3" width="51.140625" style="85" customWidth="1"/>
    <col min="4" max="4" width="26.42578125" style="85" customWidth="1"/>
    <col min="5" max="5" width="13.85546875" style="85" customWidth="1"/>
    <col min="6" max="6" width="18.7109375" style="85" customWidth="1"/>
    <col min="7" max="7" width="12.7109375" style="76" customWidth="1"/>
    <col min="8" max="8" width="14.28515625" style="85" customWidth="1"/>
    <col min="9" max="9" width="40.28515625" style="85" customWidth="1"/>
    <col min="10" max="10" width="28.140625" style="85" bestFit="1" customWidth="1"/>
    <col min="11" max="11" width="19.85546875" style="85" bestFit="1" customWidth="1"/>
    <col min="12" max="16384" width="11.5703125" style="85"/>
  </cols>
  <sheetData>
    <row r="1" spans="1:555" ht="26.25" hidden="1" x14ac:dyDescent="0.25">
      <c r="A1" s="182" t="s">
        <v>252</v>
      </c>
      <c r="B1" s="185" t="s">
        <v>253</v>
      </c>
      <c r="C1" s="176" t="s">
        <v>254</v>
      </c>
      <c r="D1" s="176" t="s">
        <v>500</v>
      </c>
      <c r="E1" s="176" t="s">
        <v>502</v>
      </c>
      <c r="F1" s="176" t="s">
        <v>504</v>
      </c>
      <c r="G1" s="176" t="s">
        <v>506</v>
      </c>
      <c r="H1" s="176" t="s">
        <v>508</v>
      </c>
      <c r="I1" s="176" t="s">
        <v>510</v>
      </c>
      <c r="J1" s="176" t="s">
        <v>255</v>
      </c>
      <c r="K1" s="176" t="s">
        <v>513</v>
      </c>
      <c r="L1" s="176" t="s">
        <v>256</v>
      </c>
      <c r="M1" s="176" t="s">
        <v>515</v>
      </c>
      <c r="N1" s="176" t="s">
        <v>517</v>
      </c>
      <c r="O1" s="176" t="s">
        <v>519</v>
      </c>
      <c r="P1" s="176" t="s">
        <v>257</v>
      </c>
      <c r="Q1" s="176" t="s">
        <v>520</v>
      </c>
      <c r="R1" s="176" t="s">
        <v>523</v>
      </c>
      <c r="S1" s="176" t="s">
        <v>258</v>
      </c>
      <c r="T1" s="176" t="s">
        <v>525</v>
      </c>
      <c r="U1" s="176" t="s">
        <v>259</v>
      </c>
      <c r="V1" s="176" t="s">
        <v>526</v>
      </c>
      <c r="W1" s="176" t="s">
        <v>527</v>
      </c>
      <c r="X1" s="176" t="s">
        <v>531</v>
      </c>
      <c r="Y1" s="176" t="s">
        <v>275</v>
      </c>
      <c r="Z1" s="176" t="s">
        <v>532</v>
      </c>
      <c r="AA1" s="176" t="s">
        <v>534</v>
      </c>
      <c r="AB1" s="176" t="s">
        <v>536</v>
      </c>
      <c r="AC1" s="176" t="s">
        <v>276</v>
      </c>
      <c r="AD1" s="176" t="s">
        <v>538</v>
      </c>
      <c r="AE1" s="176" t="s">
        <v>540</v>
      </c>
      <c r="AF1" s="176" t="s">
        <v>542</v>
      </c>
      <c r="AG1" s="176" t="s">
        <v>544</v>
      </c>
      <c r="AH1" s="176" t="s">
        <v>251</v>
      </c>
      <c r="AI1" s="176" t="s">
        <v>546</v>
      </c>
      <c r="AJ1" s="185" t="s">
        <v>260</v>
      </c>
      <c r="AK1" s="176" t="s">
        <v>548</v>
      </c>
      <c r="AL1" s="176" t="s">
        <v>261</v>
      </c>
      <c r="AM1" s="176" t="s">
        <v>550</v>
      </c>
      <c r="AN1" s="176" t="s">
        <v>552</v>
      </c>
      <c r="AO1" s="176" t="s">
        <v>262</v>
      </c>
      <c r="AP1" s="176" t="s">
        <v>554</v>
      </c>
      <c r="AQ1" s="176" t="s">
        <v>556</v>
      </c>
      <c r="AR1" s="176" t="s">
        <v>263</v>
      </c>
      <c r="AS1" s="176" t="s">
        <v>557</v>
      </c>
      <c r="AT1" s="176" t="s">
        <v>559</v>
      </c>
      <c r="AU1" s="176" t="s">
        <v>560</v>
      </c>
      <c r="AV1" s="176" t="s">
        <v>561</v>
      </c>
      <c r="AW1" s="176" t="s">
        <v>563</v>
      </c>
      <c r="AX1" s="176" t="s">
        <v>565</v>
      </c>
      <c r="AY1" s="176" t="s">
        <v>566</v>
      </c>
      <c r="AZ1" s="176" t="s">
        <v>264</v>
      </c>
      <c r="BA1" s="176" t="s">
        <v>568</v>
      </c>
      <c r="BB1" s="176" t="s">
        <v>570</v>
      </c>
      <c r="BC1" s="176" t="s">
        <v>572</v>
      </c>
      <c r="BD1" s="176" t="s">
        <v>574</v>
      </c>
      <c r="BE1" s="176" t="s">
        <v>576</v>
      </c>
      <c r="BF1" s="176" t="s">
        <v>578</v>
      </c>
      <c r="BG1" s="176" t="s">
        <v>580</v>
      </c>
      <c r="BH1" s="176" t="s">
        <v>582</v>
      </c>
      <c r="BI1" s="176" t="s">
        <v>277</v>
      </c>
      <c r="BJ1" s="176" t="s">
        <v>584</v>
      </c>
      <c r="BK1" s="176" t="s">
        <v>586</v>
      </c>
      <c r="BL1" s="176" t="s">
        <v>588</v>
      </c>
      <c r="BM1" s="176" t="s">
        <v>590</v>
      </c>
      <c r="BN1" s="176" t="s">
        <v>592</v>
      </c>
      <c r="BO1" s="176" t="s">
        <v>594</v>
      </c>
      <c r="BP1" s="176" t="s">
        <v>596</v>
      </c>
      <c r="BQ1" s="176" t="s">
        <v>598</v>
      </c>
      <c r="BR1" s="176" t="s">
        <v>600</v>
      </c>
      <c r="BS1" s="176" t="s">
        <v>602</v>
      </c>
      <c r="BT1" s="185" t="s">
        <v>265</v>
      </c>
      <c r="BU1" s="176" t="s">
        <v>266</v>
      </c>
      <c r="BV1" s="176" t="s">
        <v>604</v>
      </c>
      <c r="BW1" s="176" t="s">
        <v>267</v>
      </c>
      <c r="BX1" s="176" t="s">
        <v>606</v>
      </c>
      <c r="BY1" s="176" t="s">
        <v>608</v>
      </c>
      <c r="BZ1" s="185" t="s">
        <v>268</v>
      </c>
      <c r="CA1" s="176" t="s">
        <v>269</v>
      </c>
      <c r="CB1" s="176" t="s">
        <v>610</v>
      </c>
      <c r="CC1" s="176" t="s">
        <v>270</v>
      </c>
      <c r="CD1" s="176" t="s">
        <v>612</v>
      </c>
      <c r="CE1" s="176" t="s">
        <v>614</v>
      </c>
      <c r="CF1" s="176" t="s">
        <v>616</v>
      </c>
      <c r="CG1" s="185" t="s">
        <v>271</v>
      </c>
      <c r="CH1" s="176" t="s">
        <v>622</v>
      </c>
      <c r="CI1" s="176" t="s">
        <v>624</v>
      </c>
      <c r="CJ1" s="176" t="s">
        <v>272</v>
      </c>
      <c r="CK1" s="176" t="s">
        <v>618</v>
      </c>
      <c r="CL1" s="176" t="s">
        <v>620</v>
      </c>
      <c r="CM1" s="176" t="s">
        <v>273</v>
      </c>
      <c r="CN1" s="176" t="s">
        <v>626</v>
      </c>
      <c r="CO1" s="176" t="s">
        <v>274</v>
      </c>
      <c r="CP1" s="176" t="s">
        <v>627</v>
      </c>
      <c r="CQ1" s="173" t="s">
        <v>278</v>
      </c>
      <c r="CR1" s="185" t="s">
        <v>279</v>
      </c>
      <c r="CS1" s="176" t="s">
        <v>628</v>
      </c>
      <c r="CT1" s="176" t="s">
        <v>629</v>
      </c>
      <c r="CU1" s="176" t="s">
        <v>631</v>
      </c>
      <c r="CV1" s="176" t="s">
        <v>280</v>
      </c>
      <c r="CW1" s="176" t="s">
        <v>633</v>
      </c>
      <c r="CX1" s="176" t="s">
        <v>635</v>
      </c>
      <c r="CY1" s="176" t="s">
        <v>637</v>
      </c>
      <c r="CZ1" s="176" t="s">
        <v>639</v>
      </c>
      <c r="DA1" s="176" t="s">
        <v>641</v>
      </c>
      <c r="DB1" s="176" t="s">
        <v>643</v>
      </c>
      <c r="DC1" s="185" t="s">
        <v>281</v>
      </c>
      <c r="DD1" s="176" t="s">
        <v>282</v>
      </c>
      <c r="DE1" s="176" t="s">
        <v>645</v>
      </c>
      <c r="DF1" s="176" t="s">
        <v>283</v>
      </c>
      <c r="DG1" s="176" t="s">
        <v>647</v>
      </c>
      <c r="DH1" s="176" t="s">
        <v>649</v>
      </c>
      <c r="DI1" s="176" t="s">
        <v>651</v>
      </c>
      <c r="DJ1" s="176" t="s">
        <v>653</v>
      </c>
      <c r="DK1" s="176" t="s">
        <v>655</v>
      </c>
      <c r="DL1" s="176" t="s">
        <v>657</v>
      </c>
      <c r="DM1" s="176" t="s">
        <v>659</v>
      </c>
      <c r="DN1" s="176" t="s">
        <v>284</v>
      </c>
      <c r="DO1" s="176" t="s">
        <v>661</v>
      </c>
      <c r="DP1" s="176" t="s">
        <v>663</v>
      </c>
      <c r="DQ1" s="176" t="s">
        <v>665</v>
      </c>
      <c r="DR1" s="185" t="s">
        <v>285</v>
      </c>
      <c r="DS1" s="176" t="s">
        <v>667</v>
      </c>
      <c r="DT1" s="176" t="s">
        <v>286</v>
      </c>
      <c r="DU1" s="176" t="s">
        <v>669</v>
      </c>
      <c r="DV1" s="176" t="s">
        <v>287</v>
      </c>
      <c r="DW1" s="176" t="s">
        <v>671</v>
      </c>
      <c r="DX1" s="176" t="s">
        <v>673</v>
      </c>
      <c r="DY1" s="176" t="s">
        <v>675</v>
      </c>
      <c r="DZ1" s="176" t="s">
        <v>677</v>
      </c>
      <c r="EA1" s="176" t="s">
        <v>679</v>
      </c>
      <c r="EB1" s="176" t="s">
        <v>681</v>
      </c>
      <c r="EC1" s="176" t="s">
        <v>683</v>
      </c>
      <c r="ED1" s="176" t="s">
        <v>685</v>
      </c>
      <c r="EE1" s="176" t="s">
        <v>687</v>
      </c>
      <c r="EF1" s="176" t="s">
        <v>689</v>
      </c>
      <c r="EG1" s="176" t="s">
        <v>691</v>
      </c>
      <c r="EH1" s="185" t="s">
        <v>288</v>
      </c>
      <c r="EI1" s="176" t="s">
        <v>693</v>
      </c>
      <c r="EJ1" s="176" t="s">
        <v>289</v>
      </c>
      <c r="EK1" s="176" t="s">
        <v>695</v>
      </c>
      <c r="EL1" s="176" t="s">
        <v>697</v>
      </c>
      <c r="EM1" s="176" t="s">
        <v>290</v>
      </c>
      <c r="EN1" s="176" t="s">
        <v>699</v>
      </c>
      <c r="EO1" s="176" t="s">
        <v>701</v>
      </c>
      <c r="EP1" s="176" t="s">
        <v>291</v>
      </c>
      <c r="EQ1" s="176" t="s">
        <v>703</v>
      </c>
      <c r="ER1" s="176" t="s">
        <v>705</v>
      </c>
      <c r="ES1" s="176" t="s">
        <v>707</v>
      </c>
      <c r="ET1" s="176" t="s">
        <v>292</v>
      </c>
      <c r="EU1" s="176" t="s">
        <v>709</v>
      </c>
      <c r="EV1" s="176" t="s">
        <v>711</v>
      </c>
      <c r="EW1" s="185" t="s">
        <v>293</v>
      </c>
      <c r="EX1" s="176" t="s">
        <v>294</v>
      </c>
      <c r="EY1" s="176" t="s">
        <v>713</v>
      </c>
      <c r="EZ1" s="176" t="s">
        <v>715</v>
      </c>
      <c r="FA1" s="176" t="s">
        <v>717</v>
      </c>
      <c r="FB1" s="176" t="s">
        <v>719</v>
      </c>
      <c r="FC1" s="176" t="s">
        <v>295</v>
      </c>
      <c r="FD1" s="176" t="s">
        <v>721</v>
      </c>
      <c r="FE1" s="176" t="s">
        <v>723</v>
      </c>
      <c r="FF1" s="176" t="s">
        <v>725</v>
      </c>
      <c r="FG1" s="176" t="s">
        <v>727</v>
      </c>
      <c r="FH1" s="176" t="s">
        <v>729</v>
      </c>
      <c r="FI1" s="176" t="s">
        <v>296</v>
      </c>
      <c r="FJ1" s="176" t="s">
        <v>732</v>
      </c>
      <c r="FK1" s="176" t="s">
        <v>297</v>
      </c>
      <c r="FL1" s="176" t="s">
        <v>735</v>
      </c>
      <c r="FM1" s="176" t="s">
        <v>736</v>
      </c>
      <c r="FN1" s="176" t="s">
        <v>738</v>
      </c>
      <c r="FO1" s="176" t="s">
        <v>298</v>
      </c>
      <c r="FP1" s="176" t="s">
        <v>741</v>
      </c>
      <c r="FQ1" s="176" t="s">
        <v>742</v>
      </c>
      <c r="FR1" s="176" t="s">
        <v>744</v>
      </c>
      <c r="FS1" s="176" t="s">
        <v>299</v>
      </c>
      <c r="FT1" s="176" t="s">
        <v>747</v>
      </c>
      <c r="FU1" s="176" t="s">
        <v>749</v>
      </c>
      <c r="FV1" s="176" t="s">
        <v>751</v>
      </c>
      <c r="FW1" s="185" t="s">
        <v>300</v>
      </c>
      <c r="FX1" s="185" t="s">
        <v>301</v>
      </c>
      <c r="FY1" s="176" t="s">
        <v>307</v>
      </c>
      <c r="FZ1" s="176" t="s">
        <v>753</v>
      </c>
      <c r="GA1" s="176" t="s">
        <v>755</v>
      </c>
      <c r="GB1" s="176" t="s">
        <v>757</v>
      </c>
      <c r="GC1" s="176" t="s">
        <v>759</v>
      </c>
      <c r="GD1" s="176" t="s">
        <v>761</v>
      </c>
      <c r="GE1" s="176" t="s">
        <v>763</v>
      </c>
      <c r="GF1" s="185" t="s">
        <v>302</v>
      </c>
      <c r="GG1" s="176" t="s">
        <v>308</v>
      </c>
      <c r="GH1" s="176" t="s">
        <v>765</v>
      </c>
      <c r="GI1" s="176" t="s">
        <v>767</v>
      </c>
      <c r="GJ1" s="176" t="s">
        <v>768</v>
      </c>
      <c r="GK1" s="176" t="s">
        <v>309</v>
      </c>
      <c r="GL1" s="176" t="s">
        <v>771</v>
      </c>
      <c r="GM1" s="176" t="s">
        <v>772</v>
      </c>
      <c r="GN1" s="185" t="s">
        <v>303</v>
      </c>
      <c r="GO1" s="176" t="s">
        <v>304</v>
      </c>
      <c r="GP1" s="176" t="s">
        <v>774</v>
      </c>
      <c r="GQ1" s="176" t="s">
        <v>776</v>
      </c>
      <c r="GR1" s="176" t="s">
        <v>778</v>
      </c>
      <c r="GS1" s="176" t="s">
        <v>780</v>
      </c>
      <c r="GT1" s="176" t="s">
        <v>782</v>
      </c>
      <c r="GU1" s="185" t="s">
        <v>305</v>
      </c>
      <c r="GV1" s="176" t="s">
        <v>306</v>
      </c>
      <c r="GW1" s="176" t="s">
        <v>784</v>
      </c>
      <c r="GX1" s="176" t="s">
        <v>786</v>
      </c>
      <c r="GY1" s="176" t="s">
        <v>788</v>
      </c>
      <c r="GZ1" s="176" t="s">
        <v>790</v>
      </c>
      <c r="HA1" s="176" t="s">
        <v>792</v>
      </c>
      <c r="HB1" s="176" t="s">
        <v>794</v>
      </c>
      <c r="HC1" s="173" t="s">
        <v>310</v>
      </c>
      <c r="HD1" s="185" t="s">
        <v>311</v>
      </c>
      <c r="HE1" s="176" t="s">
        <v>312</v>
      </c>
      <c r="HF1" s="176" t="s">
        <v>796</v>
      </c>
      <c r="HG1" s="176" t="s">
        <v>798</v>
      </c>
      <c r="HH1" s="176" t="s">
        <v>800</v>
      </c>
      <c r="HI1" s="176" t="s">
        <v>802</v>
      </c>
      <c r="HJ1" s="176" t="s">
        <v>313</v>
      </c>
      <c r="HK1" s="176" t="s">
        <v>805</v>
      </c>
      <c r="HL1" s="176" t="s">
        <v>330</v>
      </c>
      <c r="HM1" s="176" t="s">
        <v>843</v>
      </c>
      <c r="HN1" s="176" t="s">
        <v>845</v>
      </c>
      <c r="HO1" s="176" t="s">
        <v>847</v>
      </c>
      <c r="HP1" s="185" t="s">
        <v>314</v>
      </c>
      <c r="HQ1" s="176" t="s">
        <v>807</v>
      </c>
      <c r="HR1" s="176" t="s">
        <v>809</v>
      </c>
      <c r="HS1" s="176" t="s">
        <v>315</v>
      </c>
      <c r="HT1" s="176" t="s">
        <v>812</v>
      </c>
      <c r="HU1" s="176" t="s">
        <v>814</v>
      </c>
      <c r="HV1" s="176" t="s">
        <v>815</v>
      </c>
      <c r="HW1" s="176" t="s">
        <v>817</v>
      </c>
      <c r="HX1" s="185" t="s">
        <v>316</v>
      </c>
      <c r="HY1" s="176" t="s">
        <v>819</v>
      </c>
      <c r="HZ1" s="176" t="s">
        <v>821</v>
      </c>
      <c r="IA1" s="176" t="s">
        <v>823</v>
      </c>
      <c r="IB1" s="176" t="s">
        <v>317</v>
      </c>
      <c r="IC1" s="176" t="s">
        <v>825</v>
      </c>
      <c r="ID1" s="176" t="s">
        <v>827</v>
      </c>
      <c r="IE1" s="176" t="s">
        <v>318</v>
      </c>
      <c r="IF1" s="176" t="s">
        <v>829</v>
      </c>
      <c r="IG1" s="176" t="s">
        <v>831</v>
      </c>
      <c r="IH1" s="176" t="s">
        <v>319</v>
      </c>
      <c r="II1" s="176" t="s">
        <v>833</v>
      </c>
      <c r="IJ1" s="176" t="s">
        <v>835</v>
      </c>
      <c r="IK1" s="176" t="s">
        <v>837</v>
      </c>
      <c r="IL1" s="176" t="s">
        <v>839</v>
      </c>
      <c r="IM1" s="176" t="s">
        <v>320</v>
      </c>
      <c r="IN1" s="176" t="s">
        <v>841</v>
      </c>
      <c r="IO1" s="185" t="s">
        <v>321</v>
      </c>
      <c r="IP1" s="176" t="s">
        <v>849</v>
      </c>
      <c r="IQ1" s="176" t="s">
        <v>851</v>
      </c>
      <c r="IR1" s="176" t="s">
        <v>322</v>
      </c>
      <c r="IS1" s="176" t="s">
        <v>853</v>
      </c>
      <c r="IT1" s="176" t="s">
        <v>855</v>
      </c>
      <c r="IU1" s="176" t="s">
        <v>857</v>
      </c>
      <c r="IV1" s="185" t="s">
        <v>323</v>
      </c>
      <c r="IW1" s="176" t="s">
        <v>859</v>
      </c>
      <c r="IX1" s="176" t="s">
        <v>324</v>
      </c>
      <c r="IY1" s="176" t="s">
        <v>862</v>
      </c>
      <c r="IZ1" s="176" t="s">
        <v>864</v>
      </c>
      <c r="JA1" s="176" t="s">
        <v>866</v>
      </c>
      <c r="JB1" s="176" t="s">
        <v>868</v>
      </c>
      <c r="JC1" s="176" t="s">
        <v>870</v>
      </c>
      <c r="JD1" s="176" t="s">
        <v>872</v>
      </c>
      <c r="JE1" s="176" t="s">
        <v>325</v>
      </c>
      <c r="JF1" s="176" t="s">
        <v>875</v>
      </c>
      <c r="JG1" s="176" t="s">
        <v>877</v>
      </c>
      <c r="JH1" s="176" t="s">
        <v>879</v>
      </c>
      <c r="JI1" s="176" t="s">
        <v>881</v>
      </c>
      <c r="JJ1" s="176" t="s">
        <v>883</v>
      </c>
      <c r="JK1" s="176" t="s">
        <v>885</v>
      </c>
      <c r="JL1" s="176" t="s">
        <v>887</v>
      </c>
      <c r="JM1" s="176" t="s">
        <v>889</v>
      </c>
      <c r="JN1" s="176" t="s">
        <v>326</v>
      </c>
      <c r="JO1" s="176" t="s">
        <v>892</v>
      </c>
      <c r="JP1" s="176" t="s">
        <v>894</v>
      </c>
      <c r="JQ1" s="176" t="s">
        <v>896</v>
      </c>
      <c r="JR1" s="176" t="s">
        <v>898</v>
      </c>
      <c r="JS1" s="176" t="s">
        <v>899</v>
      </c>
      <c r="JT1" s="176" t="s">
        <v>901</v>
      </c>
      <c r="JU1" s="176" t="s">
        <v>903</v>
      </c>
      <c r="JV1" s="176" t="s">
        <v>905</v>
      </c>
      <c r="JW1" s="176" t="s">
        <v>907</v>
      </c>
      <c r="JX1" s="176" t="s">
        <v>909</v>
      </c>
      <c r="JY1" s="176" t="s">
        <v>911</v>
      </c>
      <c r="JZ1" s="176" t="s">
        <v>913</v>
      </c>
      <c r="KA1" s="176" t="s">
        <v>915</v>
      </c>
      <c r="KB1" s="176" t="s">
        <v>917</v>
      </c>
      <c r="KC1" s="176" t="s">
        <v>919</v>
      </c>
      <c r="KD1" s="176" t="s">
        <v>921</v>
      </c>
      <c r="KE1" s="176" t="s">
        <v>923</v>
      </c>
      <c r="KF1" s="176" t="s">
        <v>925</v>
      </c>
      <c r="KG1" s="176" t="s">
        <v>927</v>
      </c>
      <c r="KH1" s="176" t="s">
        <v>929</v>
      </c>
      <c r="KI1" s="176" t="s">
        <v>931</v>
      </c>
      <c r="KJ1" s="176" t="s">
        <v>933</v>
      </c>
      <c r="KK1" s="176" t="s">
        <v>935</v>
      </c>
      <c r="KL1" s="176" t="s">
        <v>937</v>
      </c>
      <c r="KM1" s="176" t="s">
        <v>939</v>
      </c>
      <c r="KN1" s="176" t="s">
        <v>941</v>
      </c>
      <c r="KO1" s="185" t="s">
        <v>327</v>
      </c>
      <c r="KP1" s="176" t="s">
        <v>943</v>
      </c>
      <c r="KQ1" s="176" t="s">
        <v>328</v>
      </c>
      <c r="KR1" s="176" t="s">
        <v>946</v>
      </c>
      <c r="KS1" s="176" t="s">
        <v>948</v>
      </c>
      <c r="KT1" s="176" t="s">
        <v>950</v>
      </c>
      <c r="KU1" s="176" t="s">
        <v>952</v>
      </c>
      <c r="KV1" s="176" t="s">
        <v>329</v>
      </c>
      <c r="KW1" s="176" t="s">
        <v>955</v>
      </c>
      <c r="KX1" s="176" t="s">
        <v>957</v>
      </c>
      <c r="KY1" s="176" t="s">
        <v>959</v>
      </c>
      <c r="KZ1" s="176" t="s">
        <v>961</v>
      </c>
      <c r="LA1" s="176" t="s">
        <v>963</v>
      </c>
      <c r="LB1" s="176" t="s">
        <v>965</v>
      </c>
      <c r="LC1" s="176" t="s">
        <v>967</v>
      </c>
      <c r="LD1" s="173" t="s">
        <v>331</v>
      </c>
      <c r="LE1" s="185" t="s">
        <v>332</v>
      </c>
      <c r="LF1" s="176" t="s">
        <v>333</v>
      </c>
      <c r="LG1" s="176" t="s">
        <v>347</v>
      </c>
      <c r="LH1" s="176" t="s">
        <v>969</v>
      </c>
      <c r="LI1" s="176" t="s">
        <v>971</v>
      </c>
      <c r="LJ1" s="176" t="s">
        <v>973</v>
      </c>
      <c r="LK1" s="176" t="s">
        <v>975</v>
      </c>
      <c r="LL1" s="176" t="s">
        <v>348</v>
      </c>
      <c r="LM1" s="176" t="s">
        <v>977</v>
      </c>
      <c r="LN1" s="176" t="s">
        <v>349</v>
      </c>
      <c r="LO1" s="176" t="s">
        <v>979</v>
      </c>
      <c r="LP1" s="176" t="s">
        <v>334</v>
      </c>
      <c r="LQ1" s="176" t="s">
        <v>981</v>
      </c>
      <c r="LR1" s="176" t="s">
        <v>350</v>
      </c>
      <c r="LS1" s="176" t="s">
        <v>983</v>
      </c>
      <c r="LT1" s="176" t="s">
        <v>985</v>
      </c>
      <c r="LU1" s="176" t="s">
        <v>351</v>
      </c>
      <c r="LV1" s="185" t="s">
        <v>335</v>
      </c>
      <c r="LW1" s="176" t="s">
        <v>336</v>
      </c>
      <c r="LX1" s="176" t="s">
        <v>987</v>
      </c>
      <c r="LY1" s="176" t="s">
        <v>989</v>
      </c>
      <c r="LZ1" s="176" t="s">
        <v>990</v>
      </c>
      <c r="MA1" s="176" t="s">
        <v>992</v>
      </c>
      <c r="MB1" s="176" t="s">
        <v>993</v>
      </c>
      <c r="MC1" s="176" t="s">
        <v>995</v>
      </c>
      <c r="MD1" s="176" t="s">
        <v>997</v>
      </c>
      <c r="ME1" s="176" t="s">
        <v>999</v>
      </c>
      <c r="MF1" s="176" t="s">
        <v>1001</v>
      </c>
      <c r="MG1" s="176" t="s">
        <v>337</v>
      </c>
      <c r="MH1" s="176" t="s">
        <v>1004</v>
      </c>
      <c r="MI1" s="176" t="s">
        <v>1005</v>
      </c>
      <c r="MJ1" s="176" t="s">
        <v>1007</v>
      </c>
      <c r="MK1" s="176" t="s">
        <v>338</v>
      </c>
      <c r="ML1" s="176" t="s">
        <v>1010</v>
      </c>
      <c r="MM1" s="176" t="s">
        <v>1011</v>
      </c>
      <c r="MN1" s="176" t="s">
        <v>1013</v>
      </c>
      <c r="MO1" s="176" t="s">
        <v>1015</v>
      </c>
      <c r="MP1" s="176" t="s">
        <v>339</v>
      </c>
      <c r="MQ1" s="176" t="s">
        <v>1018</v>
      </c>
      <c r="MR1" s="176" t="s">
        <v>1020</v>
      </c>
      <c r="MS1" s="176" t="s">
        <v>1022</v>
      </c>
      <c r="MT1" s="176" t="s">
        <v>1024</v>
      </c>
      <c r="MU1" s="176" t="s">
        <v>340</v>
      </c>
      <c r="MV1" s="176" t="s">
        <v>1027</v>
      </c>
      <c r="MW1" s="176" t="s">
        <v>1029</v>
      </c>
      <c r="MX1" s="176" t="s">
        <v>1031</v>
      </c>
      <c r="MY1" s="176" t="s">
        <v>1033</v>
      </c>
      <c r="MZ1" s="176" t="s">
        <v>1035</v>
      </c>
      <c r="NA1" s="176" t="s">
        <v>1037</v>
      </c>
      <c r="NB1" s="176" t="s">
        <v>1039</v>
      </c>
      <c r="NC1" s="176" t="s">
        <v>1041</v>
      </c>
      <c r="ND1" s="176" t="s">
        <v>1043</v>
      </c>
      <c r="NE1" s="176" t="s">
        <v>1045</v>
      </c>
      <c r="NF1" s="176" t="s">
        <v>1047</v>
      </c>
      <c r="NG1" s="176" t="s">
        <v>1048</v>
      </c>
      <c r="NH1" s="185" t="s">
        <v>341</v>
      </c>
      <c r="NI1" s="176" t="s">
        <v>342</v>
      </c>
      <c r="NJ1" s="176" t="s">
        <v>1050</v>
      </c>
      <c r="NK1" s="176" t="s">
        <v>1052</v>
      </c>
      <c r="NL1" s="176" t="s">
        <v>1054</v>
      </c>
      <c r="NM1" s="176" t="s">
        <v>1056</v>
      </c>
      <c r="NN1" s="185" t="s">
        <v>343</v>
      </c>
      <c r="NO1" s="176" t="s">
        <v>344</v>
      </c>
      <c r="NP1" s="176" t="s">
        <v>1057</v>
      </c>
      <c r="NQ1" s="176" t="s">
        <v>345</v>
      </c>
      <c r="NR1" s="176" t="s">
        <v>1059</v>
      </c>
      <c r="NS1" s="176" t="s">
        <v>1061</v>
      </c>
      <c r="NT1" s="176" t="s">
        <v>346</v>
      </c>
      <c r="NU1" s="176" t="s">
        <v>1063</v>
      </c>
      <c r="NV1" s="173" t="s">
        <v>352</v>
      </c>
      <c r="NW1" s="185" t="s">
        <v>353</v>
      </c>
      <c r="NX1" s="176" t="s">
        <v>354</v>
      </c>
      <c r="NY1" s="176" t="s">
        <v>1066</v>
      </c>
      <c r="NZ1" s="176" t="s">
        <v>1068</v>
      </c>
      <c r="OA1" s="176" t="s">
        <v>355</v>
      </c>
      <c r="OB1" s="176" t="s">
        <v>365</v>
      </c>
      <c r="OC1" s="176" t="s">
        <v>1070</v>
      </c>
      <c r="OD1" s="176" t="s">
        <v>1072</v>
      </c>
      <c r="OE1" s="176" t="s">
        <v>1074</v>
      </c>
      <c r="OF1" s="176" t="s">
        <v>1076</v>
      </c>
      <c r="OG1" s="176" t="s">
        <v>1078</v>
      </c>
      <c r="OH1" s="176" t="s">
        <v>1080</v>
      </c>
      <c r="OI1" s="176" t="s">
        <v>1082</v>
      </c>
      <c r="OJ1" s="176" t="s">
        <v>1084</v>
      </c>
      <c r="OK1" s="176" t="s">
        <v>1086</v>
      </c>
      <c r="OL1" s="176" t="s">
        <v>1088</v>
      </c>
      <c r="OM1" s="176" t="s">
        <v>1090</v>
      </c>
      <c r="ON1" s="176" t="s">
        <v>1092</v>
      </c>
      <c r="OO1" s="176" t="s">
        <v>1094</v>
      </c>
      <c r="OP1" s="176" t="s">
        <v>1096</v>
      </c>
      <c r="OQ1" s="176" t="s">
        <v>1098</v>
      </c>
      <c r="OR1" s="176" t="s">
        <v>1100</v>
      </c>
      <c r="OS1" s="176" t="s">
        <v>1102</v>
      </c>
      <c r="OT1" s="176" t="s">
        <v>1104</v>
      </c>
      <c r="OU1" s="176" t="s">
        <v>1106</v>
      </c>
      <c r="OV1" s="176" t="s">
        <v>1108</v>
      </c>
      <c r="OW1" s="176" t="s">
        <v>1110</v>
      </c>
      <c r="OX1" s="176" t="s">
        <v>1112</v>
      </c>
      <c r="OY1" s="176" t="s">
        <v>366</v>
      </c>
      <c r="OZ1" s="176" t="s">
        <v>1115</v>
      </c>
      <c r="PA1" s="176" t="s">
        <v>1117</v>
      </c>
      <c r="PB1" s="176" t="s">
        <v>1118</v>
      </c>
      <c r="PC1" s="176" t="s">
        <v>1120</v>
      </c>
      <c r="PD1" s="176" t="s">
        <v>1122</v>
      </c>
      <c r="PE1" s="176" t="s">
        <v>1124</v>
      </c>
      <c r="PF1" s="176" t="s">
        <v>1126</v>
      </c>
      <c r="PG1" s="176" t="s">
        <v>1128</v>
      </c>
      <c r="PH1" s="176" t="s">
        <v>1130</v>
      </c>
      <c r="PI1" s="176" t="s">
        <v>1132</v>
      </c>
      <c r="PJ1" s="176" t="s">
        <v>1134</v>
      </c>
      <c r="PK1" s="176" t="s">
        <v>1136</v>
      </c>
      <c r="PL1" s="176" t="s">
        <v>1138</v>
      </c>
      <c r="PM1" s="176" t="s">
        <v>1140</v>
      </c>
      <c r="PN1" s="176" t="s">
        <v>1142</v>
      </c>
      <c r="PO1" s="176" t="s">
        <v>1144</v>
      </c>
      <c r="PP1" s="176" t="s">
        <v>1146</v>
      </c>
      <c r="PQ1" s="176" t="s">
        <v>1148</v>
      </c>
      <c r="PR1" s="176" t="s">
        <v>1150</v>
      </c>
      <c r="PS1" s="176" t="s">
        <v>1152</v>
      </c>
      <c r="PT1" s="176" t="s">
        <v>1154</v>
      </c>
      <c r="PU1" s="176" t="s">
        <v>1156</v>
      </c>
      <c r="PV1" s="176" t="s">
        <v>1158</v>
      </c>
      <c r="PW1" s="176" t="s">
        <v>1160</v>
      </c>
      <c r="PX1" s="176" t="s">
        <v>1162</v>
      </c>
      <c r="PY1" s="176" t="s">
        <v>1164</v>
      </c>
      <c r="PZ1" s="176" t="s">
        <v>356</v>
      </c>
      <c r="QA1" s="176" t="s">
        <v>1166</v>
      </c>
      <c r="QB1" s="176" t="s">
        <v>1168</v>
      </c>
      <c r="QC1" s="176" t="s">
        <v>1170</v>
      </c>
      <c r="QD1" s="176" t="s">
        <v>1172</v>
      </c>
      <c r="QE1" s="176" t="s">
        <v>1174</v>
      </c>
      <c r="QF1" s="185" t="s">
        <v>357</v>
      </c>
      <c r="QG1" s="176" t="s">
        <v>358</v>
      </c>
      <c r="QH1" s="176" t="s">
        <v>1176</v>
      </c>
      <c r="QI1" s="176" t="s">
        <v>1178</v>
      </c>
      <c r="QJ1" s="176" t="s">
        <v>1180</v>
      </c>
      <c r="QK1" s="176" t="s">
        <v>1182</v>
      </c>
      <c r="QL1" s="176" t="s">
        <v>1184</v>
      </c>
      <c r="QM1" s="176" t="s">
        <v>1186</v>
      </c>
      <c r="QN1" s="185" t="s">
        <v>359</v>
      </c>
      <c r="QO1" s="176" t="s">
        <v>1188</v>
      </c>
      <c r="QP1" s="176" t="s">
        <v>360</v>
      </c>
      <c r="QQ1" s="176" t="s">
        <v>367</v>
      </c>
      <c r="QR1" s="176" t="s">
        <v>1190</v>
      </c>
      <c r="QS1" s="176" t="s">
        <v>1192</v>
      </c>
      <c r="QT1" s="176" t="s">
        <v>1194</v>
      </c>
      <c r="QU1" s="176" t="s">
        <v>1196</v>
      </c>
      <c r="QV1" s="176" t="s">
        <v>1198</v>
      </c>
      <c r="QW1" s="176" t="s">
        <v>1200</v>
      </c>
      <c r="QX1" s="176" t="s">
        <v>1202</v>
      </c>
      <c r="QY1" s="176" t="s">
        <v>1204</v>
      </c>
      <c r="QZ1" s="176" t="s">
        <v>1206</v>
      </c>
      <c r="RA1" s="176" t="s">
        <v>1208</v>
      </c>
      <c r="RB1" s="176" t="s">
        <v>1210</v>
      </c>
      <c r="RC1" s="176" t="s">
        <v>1212</v>
      </c>
      <c r="RD1" s="176" t="s">
        <v>1214</v>
      </c>
      <c r="RE1" s="176" t="s">
        <v>1216</v>
      </c>
      <c r="RF1" s="185" t="s">
        <v>361</v>
      </c>
      <c r="RG1" s="176" t="s">
        <v>362</v>
      </c>
      <c r="RH1" s="176" t="s">
        <v>1218</v>
      </c>
      <c r="RI1" s="176" t="s">
        <v>1220</v>
      </c>
      <c r="RJ1" s="185" t="s">
        <v>363</v>
      </c>
      <c r="RK1" s="176" t="s">
        <v>364</v>
      </c>
      <c r="RL1" s="176" t="s">
        <v>1222</v>
      </c>
      <c r="RM1" s="176" t="s">
        <v>1223</v>
      </c>
      <c r="RN1" s="176" t="s">
        <v>1224</v>
      </c>
      <c r="RO1" s="176" t="s">
        <v>1225</v>
      </c>
      <c r="RP1" s="176" t="s">
        <v>1227</v>
      </c>
      <c r="RQ1" s="176" t="s">
        <v>1228</v>
      </c>
      <c r="RR1" s="176" t="s">
        <v>1230</v>
      </c>
      <c r="RS1" s="176" t="s">
        <v>1231</v>
      </c>
      <c r="RT1" s="173" t="s">
        <v>368</v>
      </c>
      <c r="RU1" s="185" t="s">
        <v>369</v>
      </c>
      <c r="RV1" s="176" t="s">
        <v>370</v>
      </c>
      <c r="RW1" s="176" t="s">
        <v>1233</v>
      </c>
      <c r="RX1" s="176" t="s">
        <v>1235</v>
      </c>
      <c r="RY1" s="176" t="s">
        <v>371</v>
      </c>
      <c r="RZ1" s="176" t="s">
        <v>1237</v>
      </c>
      <c r="SA1" s="176" t="s">
        <v>1239</v>
      </c>
      <c r="SB1" s="176" t="s">
        <v>1241</v>
      </c>
      <c r="SC1" s="176" t="s">
        <v>1243</v>
      </c>
      <c r="SD1" s="185" t="s">
        <v>372</v>
      </c>
      <c r="SE1" s="176" t="s">
        <v>373</v>
      </c>
      <c r="SF1" s="176" t="s">
        <v>1245</v>
      </c>
      <c r="SG1" s="176" t="s">
        <v>1247</v>
      </c>
      <c r="SH1" s="176" t="s">
        <v>1249</v>
      </c>
      <c r="SI1" s="176" t="s">
        <v>1251</v>
      </c>
      <c r="SJ1" s="176" t="s">
        <v>1253</v>
      </c>
      <c r="SK1" s="176" t="s">
        <v>1255</v>
      </c>
      <c r="SL1" s="176" t="s">
        <v>1257</v>
      </c>
      <c r="SM1" s="176" t="s">
        <v>1259</v>
      </c>
      <c r="SN1" s="176" t="s">
        <v>1261</v>
      </c>
      <c r="SO1" s="176" t="s">
        <v>1263</v>
      </c>
      <c r="SP1" s="176" t="s">
        <v>1265</v>
      </c>
      <c r="SQ1" s="176" t="s">
        <v>1267</v>
      </c>
      <c r="SR1" s="176" t="s">
        <v>1269</v>
      </c>
      <c r="SS1" s="176" t="s">
        <v>1271</v>
      </c>
      <c r="ST1" s="176" t="s">
        <v>1273</v>
      </c>
      <c r="SU1" s="173" t="s">
        <v>374</v>
      </c>
      <c r="SV1" s="185" t="s">
        <v>375</v>
      </c>
      <c r="SW1" s="176" t="s">
        <v>376</v>
      </c>
      <c r="SX1" s="176" t="s">
        <v>1275</v>
      </c>
      <c r="SY1" s="176" t="s">
        <v>1277</v>
      </c>
      <c r="SZ1" s="176" t="s">
        <v>1279</v>
      </c>
      <c r="TA1" s="176" t="s">
        <v>1281</v>
      </c>
      <c r="TB1" s="176" t="s">
        <v>1283</v>
      </c>
      <c r="TC1" s="176" t="s">
        <v>377</v>
      </c>
      <c r="TD1" s="176" t="s">
        <v>1285</v>
      </c>
      <c r="TE1" s="176" t="s">
        <v>1287</v>
      </c>
      <c r="TF1" s="176" t="s">
        <v>1289</v>
      </c>
      <c r="TG1" s="176" t="s">
        <v>1291</v>
      </c>
      <c r="TH1" s="176" t="s">
        <v>1293</v>
      </c>
      <c r="TI1" s="176" t="s">
        <v>1295</v>
      </c>
      <c r="TJ1" s="185" t="s">
        <v>378</v>
      </c>
      <c r="TK1" s="176" t="s">
        <v>379</v>
      </c>
      <c r="TL1" s="176" t="s">
        <v>380</v>
      </c>
      <c r="TM1" s="176" t="s">
        <v>1297</v>
      </c>
      <c r="TN1" s="176" t="s">
        <v>1299</v>
      </c>
      <c r="TO1" s="176" t="s">
        <v>1300</v>
      </c>
      <c r="TP1" s="176" t="s">
        <v>1302</v>
      </c>
      <c r="TQ1" s="176" t="s">
        <v>1304</v>
      </c>
      <c r="TR1" s="176" t="s">
        <v>1306</v>
      </c>
      <c r="TS1" s="176" t="s">
        <v>1308</v>
      </c>
      <c r="TT1" s="176" t="s">
        <v>1310</v>
      </c>
      <c r="TU1" s="176" t="s">
        <v>1312</v>
      </c>
      <c r="TV1" s="176" t="s">
        <v>1314</v>
      </c>
      <c r="TW1" s="176" t="s">
        <v>1316</v>
      </c>
      <c r="TX1" s="176" t="s">
        <v>1318</v>
      </c>
      <c r="TY1" s="176" t="s">
        <v>1320</v>
      </c>
      <c r="TZ1" s="176" t="s">
        <v>1322</v>
      </c>
      <c r="UA1" s="176" t="s">
        <v>1324</v>
      </c>
      <c r="UB1" s="176" t="s">
        <v>1326</v>
      </c>
      <c r="UC1" s="173" t="s">
        <v>1328</v>
      </c>
      <c r="UD1" s="176" t="s">
        <v>1330</v>
      </c>
      <c r="UE1" s="176" t="s">
        <v>1332</v>
      </c>
      <c r="UF1" s="176" t="s">
        <v>1334</v>
      </c>
      <c r="UG1" s="176" t="s">
        <v>1336</v>
      </c>
      <c r="UH1" s="176" t="s">
        <v>1338</v>
      </c>
      <c r="UI1" s="179"/>
    </row>
    <row r="2" spans="1:555" s="118" customFormat="1" hidden="1" x14ac:dyDescent="0.25">
      <c r="A2" s="118" t="s">
        <v>1371</v>
      </c>
      <c r="B2" s="118" t="s">
        <v>1373</v>
      </c>
      <c r="C2" s="118" t="s">
        <v>474</v>
      </c>
      <c r="D2" s="118" t="s">
        <v>1372</v>
      </c>
      <c r="E2" s="118" t="s">
        <v>1374</v>
      </c>
      <c r="F2" s="118" t="s">
        <v>475</v>
      </c>
      <c r="G2" s="155" t="s">
        <v>1375</v>
      </c>
      <c r="H2" s="118" t="s">
        <v>1376</v>
      </c>
      <c r="I2" s="118" t="s">
        <v>1377</v>
      </c>
      <c r="J2" s="118" t="s">
        <v>1378</v>
      </c>
      <c r="K2" s="118" t="s">
        <v>1379</v>
      </c>
      <c r="L2" s="118" t="s">
        <v>1380</v>
      </c>
      <c r="M2" s="118" t="s">
        <v>1381</v>
      </c>
      <c r="N2" s="118" t="s">
        <v>1382</v>
      </c>
      <c r="R2" s="118" t="s">
        <v>130</v>
      </c>
      <c r="S2" s="118" t="s">
        <v>1473</v>
      </c>
      <c r="U2" s="118" t="s">
        <v>395</v>
      </c>
      <c r="V2" s="118" t="s">
        <v>413</v>
      </c>
      <c r="W2" s="118" t="s">
        <v>396</v>
      </c>
      <c r="X2" s="118" t="s">
        <v>397</v>
      </c>
      <c r="Y2" s="118" t="s">
        <v>398</v>
      </c>
      <c r="Z2" s="118" t="s">
        <v>399</v>
      </c>
      <c r="AA2" s="118" t="s">
        <v>400</v>
      </c>
      <c r="AB2" s="118" t="s">
        <v>401</v>
      </c>
      <c r="AC2" s="118" t="s">
        <v>402</v>
      </c>
      <c r="AD2" s="118" t="s">
        <v>403</v>
      </c>
      <c r="AE2" s="118" t="s">
        <v>404</v>
      </c>
      <c r="AF2" s="118" t="s">
        <v>405</v>
      </c>
      <c r="AH2" s="118" t="s">
        <v>423</v>
      </c>
      <c r="AI2" s="118" t="s">
        <v>424</v>
      </c>
      <c r="AJ2" s="118" t="s">
        <v>425</v>
      </c>
      <c r="AK2" s="118" t="s">
        <v>426</v>
      </c>
      <c r="AL2" s="118" t="s">
        <v>427</v>
      </c>
      <c r="AM2" s="118" t="s">
        <v>430</v>
      </c>
      <c r="AN2" s="118" t="s">
        <v>428</v>
      </c>
      <c r="AO2" s="118" t="s">
        <v>429</v>
      </c>
      <c r="AP2" s="118" t="s">
        <v>431</v>
      </c>
      <c r="AQ2" s="118" t="s">
        <v>432</v>
      </c>
      <c r="AR2" s="118" t="s">
        <v>433</v>
      </c>
      <c r="AS2" s="118" t="s">
        <v>434</v>
      </c>
      <c r="AT2" s="118" t="s">
        <v>435</v>
      </c>
      <c r="AU2" s="118" t="s">
        <v>436</v>
      </c>
      <c r="AV2" s="118" t="s">
        <v>437</v>
      </c>
      <c r="AW2" s="118" t="s">
        <v>438</v>
      </c>
      <c r="AX2" s="118" t="s">
        <v>439</v>
      </c>
      <c r="AY2" s="118" t="s">
        <v>440</v>
      </c>
      <c r="AZ2" s="118" t="s">
        <v>441</v>
      </c>
      <c r="BA2" s="118" t="s">
        <v>442</v>
      </c>
      <c r="BB2" s="118" t="s">
        <v>443</v>
      </c>
      <c r="BC2" s="118" t="s">
        <v>444</v>
      </c>
      <c r="BD2" s="118" t="s">
        <v>445</v>
      </c>
      <c r="BE2" s="118" t="s">
        <v>446</v>
      </c>
      <c r="BF2" s="118" t="s">
        <v>447</v>
      </c>
      <c r="BG2" s="118" t="s">
        <v>448</v>
      </c>
      <c r="BH2" s="118" t="s">
        <v>449</v>
      </c>
      <c r="BI2" s="118" t="s">
        <v>450</v>
      </c>
      <c r="BJ2" s="118" t="s">
        <v>451</v>
      </c>
      <c r="BK2" s="118" t="s">
        <v>452</v>
      </c>
      <c r="BL2" s="118" t="s">
        <v>453</v>
      </c>
      <c r="BM2" s="118" t="s">
        <v>454</v>
      </c>
      <c r="BN2" s="118" t="s">
        <v>455</v>
      </c>
      <c r="BO2" s="118" t="s">
        <v>456</v>
      </c>
      <c r="BP2" s="118" t="s">
        <v>457</v>
      </c>
      <c r="BQ2" s="118" t="s">
        <v>458</v>
      </c>
      <c r="BR2" s="118" t="s">
        <v>459</v>
      </c>
      <c r="BS2" s="118" t="s">
        <v>460</v>
      </c>
      <c r="BT2" s="118" t="s">
        <v>461</v>
      </c>
      <c r="BU2" s="118" t="s">
        <v>462</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x14ac:dyDescent="0.3"/>
    <row r="5" spans="1:555" ht="53.25" thickBot="1" x14ac:dyDescent="0.3">
      <c r="C5" s="86" t="s">
        <v>386</v>
      </c>
      <c r="D5" s="193">
        <f>SUMIF(C:C,C10,D:D)</f>
        <v>16594125.220000001</v>
      </c>
    </row>
    <row r="6" spans="1:555" x14ac:dyDescent="0.25">
      <c r="C6" s="103"/>
      <c r="D6" s="103"/>
      <c r="E6" s="103"/>
      <c r="F6" s="103"/>
      <c r="G6" s="77"/>
      <c r="H6" s="103"/>
      <c r="I6" s="103"/>
    </row>
    <row r="7" spans="1:555" x14ac:dyDescent="0.25">
      <c r="C7" s="103"/>
      <c r="D7" s="103"/>
      <c r="E7" s="103"/>
      <c r="F7" s="103"/>
      <c r="G7" s="77"/>
      <c r="H7" s="103"/>
      <c r="I7" s="103"/>
    </row>
    <row r="8" spans="1:555" x14ac:dyDescent="0.25">
      <c r="C8" s="103"/>
      <c r="D8" s="103"/>
      <c r="E8" s="103"/>
      <c r="F8" s="103"/>
      <c r="G8" s="77"/>
      <c r="H8" s="103"/>
      <c r="I8" s="103"/>
    </row>
    <row r="9" spans="1:555" ht="15.75" thickBot="1" x14ac:dyDescent="0.3">
      <c r="C9" s="103"/>
      <c r="D9" s="103"/>
      <c r="E9" s="103"/>
      <c r="F9" s="103"/>
      <c r="G9" s="77"/>
      <c r="H9" s="103"/>
      <c r="I9" s="103"/>
      <c r="K9" s="171"/>
    </row>
    <row r="10" spans="1:555" ht="15.75" thickBot="1" x14ac:dyDescent="0.3">
      <c r="C10" s="152" t="s">
        <v>51</v>
      </c>
      <c r="D10" s="104">
        <f>SUM(F17:F24)</f>
        <v>137250</v>
      </c>
      <c r="F10" s="70"/>
      <c r="G10" s="78"/>
      <c r="H10" s="70"/>
      <c r="I10" s="70"/>
    </row>
    <row r="11" spans="1:555" x14ac:dyDescent="0.25">
      <c r="C11" s="70"/>
      <c r="D11" s="31"/>
      <c r="E11" s="93"/>
      <c r="F11" s="93"/>
      <c r="G11" s="93"/>
      <c r="H11" s="75"/>
      <c r="I11" s="75"/>
      <c r="J11" s="75"/>
      <c r="K11" s="108"/>
    </row>
    <row r="12" spans="1:555" x14ac:dyDescent="0.25">
      <c r="C12" s="70"/>
      <c r="D12" s="31"/>
      <c r="E12" s="93"/>
      <c r="F12" s="93"/>
      <c r="G12" s="93"/>
      <c r="H12" s="75"/>
      <c r="I12" s="75"/>
      <c r="J12" s="75"/>
      <c r="K12" s="108"/>
    </row>
    <row r="13" spans="1:555" ht="15.75" x14ac:dyDescent="0.25">
      <c r="C13" s="200" t="s">
        <v>393</v>
      </c>
      <c r="D13" s="201" t="s">
        <v>1563</v>
      </c>
      <c r="E13" s="93"/>
      <c r="F13" s="93"/>
      <c r="G13" s="93"/>
      <c r="H13" s="75"/>
      <c r="I13" s="75"/>
      <c r="J13" s="75"/>
      <c r="K13" s="108"/>
    </row>
    <row r="14" spans="1:555" ht="18.75" x14ac:dyDescent="0.25">
      <c r="C14" s="210"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Torneo de futbol 11 inter Carreras masculino y femenino de la UNAH</v>
      </c>
      <c r="D14" s="31"/>
      <c r="E14" s="93"/>
      <c r="F14" s="93"/>
      <c r="G14" s="93"/>
      <c r="H14" s="75"/>
      <c r="I14" s="75"/>
      <c r="J14" s="75"/>
      <c r="K14" s="108"/>
    </row>
    <row r="15" spans="1:555" ht="15.75" thickBot="1" x14ac:dyDescent="0.3">
      <c r="F15" s="93"/>
      <c r="G15" s="75"/>
      <c r="H15" s="75"/>
      <c r="I15" s="75"/>
    </row>
    <row r="16" spans="1:555" ht="30.75" thickBot="1" x14ac:dyDescent="0.3">
      <c r="C16" s="125" t="s">
        <v>44</v>
      </c>
      <c r="D16" s="125" t="s">
        <v>53</v>
      </c>
      <c r="E16" s="132" t="s">
        <v>55</v>
      </c>
      <c r="F16" s="131" t="s">
        <v>27</v>
      </c>
      <c r="G16" s="129" t="s">
        <v>132</v>
      </c>
      <c r="H16" s="132" t="s">
        <v>46</v>
      </c>
      <c r="I16" s="129" t="s">
        <v>133</v>
      </c>
      <c r="J16" s="129" t="s">
        <v>411</v>
      </c>
      <c r="K16" s="129" t="s">
        <v>412</v>
      </c>
    </row>
    <row r="17" spans="3:11" x14ac:dyDescent="0.25">
      <c r="C17" s="496" t="s">
        <v>1879</v>
      </c>
      <c r="D17" s="484">
        <v>10</v>
      </c>
      <c r="E17" s="497">
        <v>900</v>
      </c>
      <c r="F17" s="95">
        <f t="shared" ref="F17:F24" si="0">D17*E17</f>
        <v>9000</v>
      </c>
      <c r="G17" s="156" t="s">
        <v>130</v>
      </c>
      <c r="H17" s="137" t="s">
        <v>747</v>
      </c>
      <c r="I17" s="126" t="str">
        <f>VLOOKUP(H17,Presupuesto!$B$11:$C$565,2,0)</f>
        <v>OTROS SERVICIOS COMERCIALES Y FINANCIEROS</v>
      </c>
      <c r="J17" s="96" t="str">
        <f>$J$620</f>
        <v>Estudiantes y Graduados</v>
      </c>
      <c r="K17" s="96" t="s">
        <v>395</v>
      </c>
    </row>
    <row r="18" spans="3:11" x14ac:dyDescent="0.25">
      <c r="C18" s="465" t="s">
        <v>1880</v>
      </c>
      <c r="D18" s="484">
        <v>50</v>
      </c>
      <c r="E18" s="497">
        <v>200</v>
      </c>
      <c r="F18" s="95">
        <f t="shared" si="0"/>
        <v>10000</v>
      </c>
      <c r="G18" s="156" t="s">
        <v>130</v>
      </c>
      <c r="H18" s="137" t="s">
        <v>747</v>
      </c>
      <c r="I18" s="126" t="str">
        <f>VLOOKUP(H18,Presupuesto!$B$11:$C$565,2,0)</f>
        <v>OTROS SERVICIOS COMERCIALES Y FINANCIEROS</v>
      </c>
      <c r="J18" s="96" t="str">
        <f t="shared" ref="J18:J24" si="1">$J$620</f>
        <v>Estudiantes y Graduados</v>
      </c>
      <c r="K18" s="96" t="s">
        <v>395</v>
      </c>
    </row>
    <row r="19" spans="3:11" x14ac:dyDescent="0.25">
      <c r="C19" s="496" t="s">
        <v>1881</v>
      </c>
      <c r="D19" s="484">
        <v>3</v>
      </c>
      <c r="E19" s="497">
        <v>3500</v>
      </c>
      <c r="F19" s="95">
        <f t="shared" si="0"/>
        <v>10500</v>
      </c>
      <c r="G19" s="156" t="s">
        <v>130</v>
      </c>
      <c r="H19" s="137" t="s">
        <v>747</v>
      </c>
      <c r="I19" s="126" t="str">
        <f>VLOOKUP(H19,Presupuesto!$B$11:$C$565,2,0)</f>
        <v>OTROS SERVICIOS COMERCIALES Y FINANCIEROS</v>
      </c>
      <c r="J19" s="96" t="str">
        <f t="shared" si="1"/>
        <v>Estudiantes y Graduados</v>
      </c>
      <c r="K19" s="96" t="s">
        <v>395</v>
      </c>
    </row>
    <row r="20" spans="3:11" x14ac:dyDescent="0.25">
      <c r="C20" s="496" t="s">
        <v>1882</v>
      </c>
      <c r="D20" s="484">
        <v>2000</v>
      </c>
      <c r="E20" s="497">
        <v>1</v>
      </c>
      <c r="F20" s="95">
        <f t="shared" si="0"/>
        <v>2000</v>
      </c>
      <c r="G20" s="156" t="s">
        <v>130</v>
      </c>
      <c r="H20" s="137" t="s">
        <v>796</v>
      </c>
      <c r="I20" s="126" t="str">
        <f>VLOOKUP(H20,Presupuesto!$B$11:$C$565,2,0)</f>
        <v>ALIMENTOS B EBIDAS PARA PERSONAS</v>
      </c>
      <c r="J20" s="96" t="str">
        <f t="shared" si="1"/>
        <v>Estudiantes y Graduados</v>
      </c>
      <c r="K20" s="96" t="s">
        <v>395</v>
      </c>
    </row>
    <row r="21" spans="3:11" x14ac:dyDescent="0.25">
      <c r="C21" s="496" t="s">
        <v>1883</v>
      </c>
      <c r="D21" s="484">
        <v>8</v>
      </c>
      <c r="E21" s="497">
        <v>1500</v>
      </c>
      <c r="F21" s="95">
        <f t="shared" si="0"/>
        <v>12000</v>
      </c>
      <c r="G21" s="156" t="s">
        <v>130</v>
      </c>
      <c r="H21" s="137" t="s">
        <v>747</v>
      </c>
      <c r="I21" s="126" t="str">
        <f>VLOOKUP(H21,Presupuesto!$B$11:$C$565,2,0)</f>
        <v>OTROS SERVICIOS COMERCIALES Y FINANCIEROS</v>
      </c>
      <c r="J21" s="96" t="str">
        <f t="shared" si="1"/>
        <v>Estudiantes y Graduados</v>
      </c>
      <c r="K21" s="96" t="s">
        <v>395</v>
      </c>
    </row>
    <row r="22" spans="3:11" x14ac:dyDescent="0.25">
      <c r="C22" s="496" t="s">
        <v>1884</v>
      </c>
      <c r="D22" s="484">
        <v>100</v>
      </c>
      <c r="E22" s="497">
        <v>90</v>
      </c>
      <c r="F22" s="95">
        <f t="shared" si="0"/>
        <v>9000</v>
      </c>
      <c r="G22" s="156" t="s">
        <v>130</v>
      </c>
      <c r="H22" s="137" t="s">
        <v>747</v>
      </c>
      <c r="I22" s="126" t="str">
        <f>VLOOKUP(H22,Presupuesto!$B$11:$C$565,2,0)</f>
        <v>OTROS SERVICIOS COMERCIALES Y FINANCIEROS</v>
      </c>
      <c r="J22" s="96" t="str">
        <f t="shared" si="1"/>
        <v>Estudiantes y Graduados</v>
      </c>
      <c r="K22" s="96" t="s">
        <v>395</v>
      </c>
    </row>
    <row r="23" spans="3:11" x14ac:dyDescent="0.25">
      <c r="C23" s="465" t="s">
        <v>1885</v>
      </c>
      <c r="D23" s="484">
        <v>100</v>
      </c>
      <c r="E23" s="497">
        <v>100</v>
      </c>
      <c r="F23" s="95">
        <f t="shared" si="0"/>
        <v>10000</v>
      </c>
      <c r="G23" s="156" t="s">
        <v>130</v>
      </c>
      <c r="H23" s="137" t="s">
        <v>812</v>
      </c>
      <c r="I23" s="126" t="str">
        <f>VLOOKUP(H23,Presupuesto!$B$11:$C$565,2,0)</f>
        <v>PRENDA DE VESTIR</v>
      </c>
      <c r="J23" s="96" t="str">
        <f t="shared" si="1"/>
        <v>Estudiantes y Graduados</v>
      </c>
      <c r="K23" s="96" t="s">
        <v>395</v>
      </c>
    </row>
    <row r="24" spans="3:11" x14ac:dyDescent="0.25">
      <c r="C24" s="496" t="s">
        <v>1886</v>
      </c>
      <c r="D24" s="484">
        <v>115</v>
      </c>
      <c r="E24" s="497">
        <v>650</v>
      </c>
      <c r="F24" s="95">
        <f t="shared" si="0"/>
        <v>74750</v>
      </c>
      <c r="G24" s="156" t="s">
        <v>130</v>
      </c>
      <c r="H24" s="137" t="s">
        <v>747</v>
      </c>
      <c r="I24" s="126" t="str">
        <f>VLOOKUP(H24,Presupuesto!$B$11:$C$565,2,0)</f>
        <v>OTROS SERVICIOS COMERCIALES Y FINANCIEROS</v>
      </c>
      <c r="J24" s="96" t="str">
        <f t="shared" si="1"/>
        <v>Estudiantes y Graduados</v>
      </c>
      <c r="K24" s="96" t="s">
        <v>395</v>
      </c>
    </row>
    <row r="26" spans="3:11" x14ac:dyDescent="0.25">
      <c r="C26" s="103"/>
      <c r="D26" s="103"/>
      <c r="E26" s="103"/>
      <c r="F26" s="103"/>
      <c r="G26" s="77"/>
      <c r="H26" s="103"/>
      <c r="I26" s="103"/>
    </row>
    <row r="27" spans="3:11" ht="15.75" thickBot="1" x14ac:dyDescent="0.3">
      <c r="C27" s="103"/>
      <c r="D27" s="103"/>
      <c r="E27" s="103"/>
      <c r="F27" s="103"/>
      <c r="G27" s="77"/>
      <c r="H27" s="103"/>
      <c r="I27" s="103"/>
      <c r="K27" s="171"/>
    </row>
    <row r="28" spans="3:11" ht="15.75" thickBot="1" x14ac:dyDescent="0.3">
      <c r="C28" s="152" t="s">
        <v>51</v>
      </c>
      <c r="D28" s="104">
        <f>SUM(F35:F39)</f>
        <v>40060</v>
      </c>
      <c r="F28" s="70"/>
      <c r="G28" s="78"/>
      <c r="H28" s="70"/>
      <c r="I28" s="70"/>
    </row>
    <row r="29" spans="3:11" x14ac:dyDescent="0.25">
      <c r="C29" s="70"/>
      <c r="D29" s="31"/>
      <c r="E29" s="93"/>
      <c r="F29" s="93"/>
      <c r="G29" s="93"/>
      <c r="H29" s="75"/>
      <c r="I29" s="75"/>
      <c r="J29" s="75"/>
      <c r="K29" s="108"/>
    </row>
    <row r="30" spans="3:11" x14ac:dyDescent="0.25">
      <c r="C30" s="70"/>
      <c r="D30" s="31"/>
      <c r="E30" s="93"/>
      <c r="F30" s="93"/>
      <c r="G30" s="93"/>
      <c r="H30" s="75"/>
      <c r="I30" s="75"/>
      <c r="J30" s="75"/>
      <c r="K30" s="108"/>
    </row>
    <row r="31" spans="3:11" ht="15.75" x14ac:dyDescent="0.25">
      <c r="C31" s="200" t="s">
        <v>393</v>
      </c>
      <c r="D31" s="201" t="s">
        <v>1565</v>
      </c>
      <c r="E31" s="93"/>
      <c r="F31" s="93"/>
      <c r="G31" s="93"/>
      <c r="H31" s="75"/>
      <c r="I31" s="75"/>
      <c r="J31" s="75"/>
      <c r="K31" s="108"/>
    </row>
    <row r="32" spans="3:11" ht="18.75" x14ac:dyDescent="0.25">
      <c r="C32" s="210" t="str">
        <f>IFERROR(VLOOKUP(D31,'Desarrollo e Innov. Curricular'!$E:$F,2,FALSE),IFERROR(VLOOKUP(D31,'Investigación Científica'!$E:$F,2,FALSE),IFERROR(VLOOKUP(D31,'Vinculación Univ. Sociedad'!$E:$F,2,FALSE),IFERROR(VLOOKUP(D31,'Docencia y Profesorado Universi'!$E:$F,2,FALSE),IFERROR(VLOOKUP(D31,'Estudiantes y Graduados'!$E:$F,2,FALSE),IFERROR(VLOOKUP(D31,'Gestion Administrativa'!$E:$F,2,FALSE),IFERROR(VLOOKUP(D31,'Gestión Académica'!$E:$F,2,FALSE),IFERROR(VLOOKUP(D31,'Aseguramiento y M. Ambiental'!$E:$F,2,FALSE),IFERROR(VLOOKUP(D31,'Gestión del Conocimiento'!$E:$F,2,FALSE),IFERROR(VLOOKUP(D31,'Gobernabilidad y Procesos...'!$E:$F,2,FALSE),IFERROR(VLOOKUP(D31,'Gestión del Talento Humano'!$E:$F,2,FALSE),IFERROR(VLOOKUP(D31,'Internacionalización de la E.S.'!$E:$F,2,FALSE),IFERROR(VLOOKUP(D31,'Cultura de Innovación Insti...'!$E:$F,2,FALSE),VLOOKUP(D31,'Lo Esencial de la Reforma Univ.'!$E:$F,2,0))))))))))))))</f>
        <v>Jornadas de recrecion (Volibol, Baloncesto, futbolito, tenis de mesa, etc)</v>
      </c>
      <c r="D32" s="31"/>
      <c r="E32" s="93"/>
      <c r="F32" s="93"/>
      <c r="G32" s="93"/>
      <c r="H32" s="75"/>
      <c r="I32" s="75"/>
      <c r="J32" s="75"/>
      <c r="K32" s="108"/>
    </row>
    <row r="33" spans="3:11" ht="15.75" thickBot="1" x14ac:dyDescent="0.3">
      <c r="F33" s="93"/>
      <c r="G33" s="75"/>
      <c r="H33" s="75"/>
      <c r="I33" s="75"/>
    </row>
    <row r="34" spans="3:11" ht="30.75" thickBot="1" x14ac:dyDescent="0.3">
      <c r="C34" s="125" t="s">
        <v>44</v>
      </c>
      <c r="D34" s="125" t="s">
        <v>53</v>
      </c>
      <c r="E34" s="132" t="s">
        <v>55</v>
      </c>
      <c r="F34" s="131" t="s">
        <v>27</v>
      </c>
      <c r="G34" s="129" t="s">
        <v>132</v>
      </c>
      <c r="H34" s="132" t="s">
        <v>46</v>
      </c>
      <c r="I34" s="129" t="s">
        <v>133</v>
      </c>
      <c r="J34" s="129" t="s">
        <v>411</v>
      </c>
      <c r="K34" s="129" t="s">
        <v>412</v>
      </c>
    </row>
    <row r="35" spans="3:11" x14ac:dyDescent="0.25">
      <c r="C35" s="496" t="s">
        <v>1879</v>
      </c>
      <c r="D35" s="484">
        <v>12</v>
      </c>
      <c r="E35" s="497">
        <v>900</v>
      </c>
      <c r="F35" s="95">
        <f t="shared" ref="F35:F39" si="2">D35*E35</f>
        <v>10800</v>
      </c>
      <c r="G35" s="156" t="s">
        <v>130</v>
      </c>
      <c r="H35" s="137" t="s">
        <v>747</v>
      </c>
      <c r="I35" s="126" t="str">
        <f>VLOOKUP(H35,Presupuesto!$B$11:$C$565,2,0)</f>
        <v>OTROS SERVICIOS COMERCIALES Y FINANCIEROS</v>
      </c>
      <c r="J35" s="96" t="str">
        <f t="shared" ref="J35:J39" si="3">$J$620</f>
        <v>Estudiantes y Graduados</v>
      </c>
      <c r="K35" s="96" t="s">
        <v>395</v>
      </c>
    </row>
    <row r="36" spans="3:11" x14ac:dyDescent="0.25">
      <c r="C36" s="496" t="s">
        <v>1882</v>
      </c>
      <c r="D36" s="484">
        <v>800</v>
      </c>
      <c r="E36" s="497">
        <v>1</v>
      </c>
      <c r="F36" s="95">
        <f t="shared" si="2"/>
        <v>800</v>
      </c>
      <c r="G36" s="156" t="s">
        <v>130</v>
      </c>
      <c r="H36" s="137" t="s">
        <v>796</v>
      </c>
      <c r="I36" s="126" t="str">
        <f>VLOOKUP(H36,Presupuesto!$B$11:$C$565,2,0)</f>
        <v>ALIMENTOS B EBIDAS PARA PERSONAS</v>
      </c>
      <c r="J36" s="96" t="str">
        <f t="shared" si="3"/>
        <v>Estudiantes y Graduados</v>
      </c>
      <c r="K36" s="96" t="s">
        <v>395</v>
      </c>
    </row>
    <row r="37" spans="3:11" x14ac:dyDescent="0.25">
      <c r="C37" s="496" t="s">
        <v>1887</v>
      </c>
      <c r="D37" s="484">
        <v>5</v>
      </c>
      <c r="E37" s="497">
        <v>342</v>
      </c>
      <c r="F37" s="95">
        <f t="shared" si="2"/>
        <v>1710</v>
      </c>
      <c r="G37" s="156" t="s">
        <v>130</v>
      </c>
      <c r="H37" s="137" t="s">
        <v>1029</v>
      </c>
      <c r="I37" s="126" t="str">
        <f>VLOOKUP(H37,Presupuesto!$B$11:$C$565,2,0)</f>
        <v>EQUIPO EDUCACIONAL Y RECREATIVO</v>
      </c>
      <c r="J37" s="96" t="str">
        <f t="shared" si="3"/>
        <v>Estudiantes y Graduados</v>
      </c>
      <c r="K37" s="96" t="s">
        <v>395</v>
      </c>
    </row>
    <row r="38" spans="3:11" x14ac:dyDescent="0.25">
      <c r="C38" s="465" t="s">
        <v>1885</v>
      </c>
      <c r="D38" s="484">
        <v>200</v>
      </c>
      <c r="E38" s="497">
        <v>100</v>
      </c>
      <c r="F38" s="95">
        <f t="shared" si="2"/>
        <v>20000</v>
      </c>
      <c r="G38" s="156" t="s">
        <v>130</v>
      </c>
      <c r="H38" s="137" t="s">
        <v>812</v>
      </c>
      <c r="I38" s="126" t="str">
        <f>VLOOKUP(H38,Presupuesto!$B$11:$C$565,2,0)</f>
        <v>PRENDA DE VESTIR</v>
      </c>
      <c r="J38" s="96" t="str">
        <f t="shared" si="3"/>
        <v>Estudiantes y Graduados</v>
      </c>
      <c r="K38" s="96" t="s">
        <v>395</v>
      </c>
    </row>
    <row r="39" spans="3:11" x14ac:dyDescent="0.25">
      <c r="C39" s="496" t="s">
        <v>1886</v>
      </c>
      <c r="D39" s="484">
        <v>45</v>
      </c>
      <c r="E39" s="497">
        <v>150</v>
      </c>
      <c r="F39" s="95">
        <f t="shared" si="2"/>
        <v>6750</v>
      </c>
      <c r="G39" s="156" t="s">
        <v>130</v>
      </c>
      <c r="H39" s="137" t="s">
        <v>747</v>
      </c>
      <c r="I39" s="126" t="str">
        <f>VLOOKUP(H39,Presupuesto!$B$11:$C$565,2,0)</f>
        <v>OTROS SERVICIOS COMERCIALES Y FINANCIEROS</v>
      </c>
      <c r="J39" s="96" t="str">
        <f t="shared" si="3"/>
        <v>Estudiantes y Graduados</v>
      </c>
      <c r="K39" s="96" t="s">
        <v>395</v>
      </c>
    </row>
    <row r="41" spans="3:11" x14ac:dyDescent="0.25">
      <c r="C41" s="103"/>
      <c r="D41" s="103"/>
      <c r="E41" s="103"/>
      <c r="F41" s="103"/>
      <c r="G41" s="77"/>
      <c r="H41" s="103"/>
      <c r="I41" s="103"/>
    </row>
    <row r="42" spans="3:11" x14ac:dyDescent="0.25">
      <c r="C42" s="103"/>
      <c r="D42" s="103"/>
      <c r="E42" s="103"/>
      <c r="F42" s="103"/>
      <c r="G42" s="77"/>
      <c r="H42" s="103"/>
      <c r="I42" s="103"/>
    </row>
    <row r="43" spans="3:11" x14ac:dyDescent="0.25">
      <c r="C43" s="103"/>
      <c r="D43" s="103"/>
      <c r="E43" s="103"/>
      <c r="F43" s="103"/>
      <c r="G43" s="77"/>
      <c r="H43" s="103"/>
      <c r="I43" s="103"/>
    </row>
    <row r="44" spans="3:11" ht="15.75" thickBot="1" x14ac:dyDescent="0.3">
      <c r="C44" s="103"/>
      <c r="D44" s="103"/>
      <c r="E44" s="103"/>
      <c r="F44" s="103"/>
      <c r="G44" s="77"/>
      <c r="H44" s="103"/>
      <c r="I44" s="103"/>
      <c r="K44" s="171"/>
    </row>
    <row r="45" spans="3:11" ht="15.75" thickBot="1" x14ac:dyDescent="0.3">
      <c r="C45" s="152" t="s">
        <v>51</v>
      </c>
      <c r="D45" s="104">
        <f>SUM(F52:F56)</f>
        <v>40000</v>
      </c>
      <c r="F45" s="70"/>
      <c r="G45" s="78"/>
      <c r="H45" s="70"/>
      <c r="I45" s="70"/>
    </row>
    <row r="46" spans="3:11" x14ac:dyDescent="0.25">
      <c r="C46" s="70"/>
      <c r="D46" s="31"/>
      <c r="E46" s="93"/>
      <c r="F46" s="93"/>
      <c r="G46" s="93"/>
      <c r="H46" s="75"/>
      <c r="I46" s="75"/>
      <c r="J46" s="75"/>
      <c r="K46" s="108"/>
    </row>
    <row r="47" spans="3:11" x14ac:dyDescent="0.25">
      <c r="C47" s="70"/>
      <c r="D47" s="31"/>
      <c r="E47" s="93"/>
      <c r="F47" s="93"/>
      <c r="G47" s="93"/>
      <c r="H47" s="75"/>
      <c r="I47" s="75"/>
      <c r="J47" s="75"/>
      <c r="K47" s="108"/>
    </row>
    <row r="48" spans="3:11" ht="15.75" x14ac:dyDescent="0.25">
      <c r="C48" s="200" t="s">
        <v>393</v>
      </c>
      <c r="D48" s="201" t="s">
        <v>1566</v>
      </c>
      <c r="E48" s="93"/>
      <c r="F48" s="93"/>
      <c r="G48" s="93"/>
      <c r="H48" s="75"/>
      <c r="I48" s="75"/>
      <c r="J48" s="75"/>
      <c r="K48" s="108"/>
    </row>
    <row r="49" spans="3:11" ht="18.75" x14ac:dyDescent="0.25">
      <c r="C49" s="210" t="str">
        <f>IFERROR(VLOOKUP(D48,'Desarrollo e Innov. Curricular'!$E:$F,2,FALSE),IFERROR(VLOOKUP(D48,'Investigación Científica'!$E:$F,2,FALSE),IFERROR(VLOOKUP(D48,'Vinculación Univ. Sociedad'!$E:$F,2,FALSE),IFERROR(VLOOKUP(D48,'Docencia y Profesorado Universi'!$E:$F,2,FALSE),IFERROR(VLOOKUP(D48,'Estudiantes y Graduados'!$E:$F,2,FALSE),IFERROR(VLOOKUP(D48,'Gestion Administrativa'!$E:$F,2,FALSE),IFERROR(VLOOKUP(D48,'Gestión Académica'!$E:$F,2,FALSE),IFERROR(VLOOKUP(D48,'Aseguramiento y M. Ambiental'!$E:$F,2,FALSE),IFERROR(VLOOKUP(D48,'Gestión del Conocimiento'!$E:$F,2,FALSE),IFERROR(VLOOKUP(D48,'Gobernabilidad y Procesos...'!$E:$F,2,FALSE),IFERROR(VLOOKUP(D48,'Gestión del Talento Humano'!$E:$F,2,FALSE),IFERROR(VLOOKUP(D48,'Internacionalización de la E.S.'!$E:$F,2,FALSE),IFERROR(VLOOKUP(D48,'Cultura de Innovación Insti...'!$E:$F,2,FALSE),VLOOKUP(D48,'Lo Esencial de la Reforma Univ.'!$E:$F,2,0))))))))))))))</f>
        <v>Torneos, campamento y liga de escalada deportiva intra y interuniversitaria.</v>
      </c>
      <c r="D49" s="31"/>
      <c r="E49" s="93"/>
      <c r="F49" s="93"/>
      <c r="G49" s="93"/>
      <c r="H49" s="75"/>
      <c r="I49" s="75"/>
      <c r="J49" s="75"/>
      <c r="K49" s="108"/>
    </row>
    <row r="50" spans="3:11" ht="15.75" thickBot="1" x14ac:dyDescent="0.3">
      <c r="F50" s="93"/>
      <c r="G50" s="75"/>
      <c r="H50" s="75"/>
      <c r="I50" s="75"/>
    </row>
    <row r="51" spans="3:11" ht="30.75" thickBot="1" x14ac:dyDescent="0.3">
      <c r="C51" s="125" t="s">
        <v>44</v>
      </c>
      <c r="D51" s="125" t="s">
        <v>53</v>
      </c>
      <c r="E51" s="132" t="s">
        <v>55</v>
      </c>
      <c r="F51" s="131" t="s">
        <v>27</v>
      </c>
      <c r="G51" s="129" t="s">
        <v>132</v>
      </c>
      <c r="H51" s="132" t="s">
        <v>46</v>
      </c>
      <c r="I51" s="129" t="s">
        <v>133</v>
      </c>
      <c r="J51" s="129" t="s">
        <v>411</v>
      </c>
      <c r="K51" s="129" t="s">
        <v>412</v>
      </c>
    </row>
    <row r="52" spans="3:11" x14ac:dyDescent="0.25">
      <c r="C52" s="496" t="s">
        <v>1888</v>
      </c>
      <c r="D52" s="484">
        <v>4</v>
      </c>
      <c r="E52" s="497">
        <v>3000</v>
      </c>
      <c r="F52" s="95">
        <f t="shared" ref="F52:F56" si="4">D52*E52</f>
        <v>12000</v>
      </c>
      <c r="G52" s="156" t="s">
        <v>130</v>
      </c>
      <c r="H52" s="137" t="s">
        <v>747</v>
      </c>
      <c r="I52" s="126" t="str">
        <f>VLOOKUP(H52,Presupuesto!$B$11:$C$565,2,0)</f>
        <v>OTROS SERVICIOS COMERCIALES Y FINANCIEROS</v>
      </c>
      <c r="J52" s="96" t="str">
        <f t="shared" ref="J52:J56" si="5">$J$620</f>
        <v>Estudiantes y Graduados</v>
      </c>
      <c r="K52" s="96" t="s">
        <v>395</v>
      </c>
    </row>
    <row r="53" spans="3:11" x14ac:dyDescent="0.25">
      <c r="C53" s="465" t="s">
        <v>1885</v>
      </c>
      <c r="D53" s="484">
        <v>120</v>
      </c>
      <c r="E53" s="497">
        <v>100</v>
      </c>
      <c r="F53" s="95">
        <f t="shared" si="4"/>
        <v>12000</v>
      </c>
      <c r="G53" s="156" t="s">
        <v>130</v>
      </c>
      <c r="H53" s="137" t="s">
        <v>812</v>
      </c>
      <c r="I53" s="126" t="str">
        <f>VLOOKUP(H53,Presupuesto!$B$11:$C$565,2,0)</f>
        <v>PRENDA DE VESTIR</v>
      </c>
      <c r="J53" s="96" t="str">
        <f t="shared" si="5"/>
        <v>Estudiantes y Graduados</v>
      </c>
      <c r="K53" s="96" t="s">
        <v>395</v>
      </c>
    </row>
    <row r="54" spans="3:11" x14ac:dyDescent="0.25">
      <c r="C54" s="496" t="s">
        <v>1882</v>
      </c>
      <c r="D54" s="484">
        <v>500</v>
      </c>
      <c r="E54" s="497">
        <v>1</v>
      </c>
      <c r="F54" s="95">
        <f t="shared" si="4"/>
        <v>500</v>
      </c>
      <c r="G54" s="156" t="s">
        <v>130</v>
      </c>
      <c r="H54" s="137" t="s">
        <v>796</v>
      </c>
      <c r="I54" s="126" t="str">
        <f>VLOOKUP(H54,Presupuesto!$B$11:$C$565,2,0)</f>
        <v>ALIMENTOS B EBIDAS PARA PERSONAS</v>
      </c>
      <c r="J54" s="96" t="str">
        <f t="shared" si="5"/>
        <v>Estudiantes y Graduados</v>
      </c>
      <c r="K54" s="96" t="s">
        <v>395</v>
      </c>
    </row>
    <row r="55" spans="3:11" x14ac:dyDescent="0.25">
      <c r="C55" s="496" t="s">
        <v>1883</v>
      </c>
      <c r="D55" s="484">
        <v>16</v>
      </c>
      <c r="E55" s="497">
        <v>800</v>
      </c>
      <c r="F55" s="95">
        <f t="shared" si="4"/>
        <v>12800</v>
      </c>
      <c r="G55" s="156" t="s">
        <v>130</v>
      </c>
      <c r="H55" s="137" t="s">
        <v>747</v>
      </c>
      <c r="I55" s="126" t="str">
        <f>VLOOKUP(H55,Presupuesto!$B$11:$C$565,2,0)</f>
        <v>OTROS SERVICIOS COMERCIALES Y FINANCIEROS</v>
      </c>
      <c r="J55" s="96" t="str">
        <f t="shared" si="5"/>
        <v>Estudiantes y Graduados</v>
      </c>
      <c r="K55" s="96" t="s">
        <v>395</v>
      </c>
    </row>
    <row r="56" spans="3:11" x14ac:dyDescent="0.25">
      <c r="C56" s="496" t="s">
        <v>1884</v>
      </c>
      <c r="D56" s="484">
        <v>30</v>
      </c>
      <c r="E56" s="497">
        <v>90</v>
      </c>
      <c r="F56" s="95">
        <f t="shared" si="4"/>
        <v>2700</v>
      </c>
      <c r="G56" s="156" t="s">
        <v>130</v>
      </c>
      <c r="H56" s="137" t="s">
        <v>747</v>
      </c>
      <c r="I56" s="126" t="str">
        <f>VLOOKUP(H56,Presupuesto!$B$11:$C$565,2,0)</f>
        <v>OTROS SERVICIOS COMERCIALES Y FINANCIEROS</v>
      </c>
      <c r="J56" s="96" t="str">
        <f t="shared" si="5"/>
        <v>Estudiantes y Graduados</v>
      </c>
      <c r="K56" s="96" t="s">
        <v>395</v>
      </c>
    </row>
    <row r="58" spans="3:11" x14ac:dyDescent="0.25">
      <c r="C58" s="103"/>
      <c r="D58" s="103"/>
      <c r="E58" s="103"/>
      <c r="F58" s="103"/>
      <c r="G58" s="77"/>
      <c r="H58" s="103"/>
      <c r="I58" s="103"/>
    </row>
    <row r="59" spans="3:11" x14ac:dyDescent="0.25">
      <c r="C59" s="103"/>
      <c r="D59" s="103"/>
      <c r="E59" s="103"/>
      <c r="F59" s="103"/>
      <c r="G59" s="77"/>
      <c r="H59" s="103"/>
      <c r="I59" s="103"/>
    </row>
    <row r="60" spans="3:11" x14ac:dyDescent="0.25">
      <c r="C60" s="103"/>
      <c r="D60" s="103"/>
      <c r="E60" s="103"/>
      <c r="F60" s="103"/>
      <c r="G60" s="77"/>
      <c r="H60" s="103"/>
      <c r="I60" s="103"/>
    </row>
    <row r="61" spans="3:11" ht="15.75" thickBot="1" x14ac:dyDescent="0.3">
      <c r="C61" s="103"/>
      <c r="D61" s="103"/>
      <c r="E61" s="103"/>
      <c r="F61" s="103"/>
      <c r="G61" s="77"/>
      <c r="H61" s="103"/>
      <c r="I61" s="103"/>
      <c r="K61" s="171"/>
    </row>
    <row r="62" spans="3:11" ht="15.75" thickBot="1" x14ac:dyDescent="0.3">
      <c r="C62" s="152" t="s">
        <v>51</v>
      </c>
      <c r="D62" s="104">
        <f>SUM(F69:F76)</f>
        <v>67750</v>
      </c>
      <c r="F62" s="70"/>
      <c r="G62" s="78"/>
      <c r="H62" s="70"/>
      <c r="I62" s="70"/>
    </row>
    <row r="63" spans="3:11" x14ac:dyDescent="0.25">
      <c r="C63" s="70"/>
      <c r="D63" s="31"/>
      <c r="E63" s="93"/>
      <c r="F63" s="93"/>
      <c r="G63" s="93"/>
      <c r="H63" s="75"/>
      <c r="I63" s="75"/>
      <c r="J63" s="75"/>
      <c r="K63" s="108"/>
    </row>
    <row r="64" spans="3:11" x14ac:dyDescent="0.25">
      <c r="C64" s="70"/>
      <c r="D64" s="31"/>
      <c r="E64" s="93"/>
      <c r="F64" s="93"/>
      <c r="G64" s="93"/>
      <c r="H64" s="75"/>
      <c r="I64" s="75"/>
      <c r="J64" s="75"/>
      <c r="K64" s="108"/>
    </row>
    <row r="65" spans="3:11" ht="15.75" x14ac:dyDescent="0.25">
      <c r="C65" s="200" t="s">
        <v>393</v>
      </c>
      <c r="D65" s="201" t="s">
        <v>1567</v>
      </c>
      <c r="E65" s="93"/>
      <c r="F65" s="93"/>
      <c r="G65" s="93"/>
      <c r="H65" s="75"/>
      <c r="I65" s="75"/>
      <c r="J65" s="75"/>
      <c r="K65" s="108"/>
    </row>
    <row r="66" spans="3:11" ht="18.75" x14ac:dyDescent="0.25">
      <c r="C66" s="210" t="str">
        <f>IFERROR(VLOOKUP(D65,'Desarrollo e Innov. Curricular'!$E:$F,2,FALSE),IFERROR(VLOOKUP(D65,'Investigación Científica'!$E:$F,2,FALSE),IFERROR(VLOOKUP(D65,'Vinculación Univ. Sociedad'!$E:$F,2,FALSE),IFERROR(VLOOKUP(D65,'Docencia y Profesorado Universi'!$E:$F,2,FALSE),IFERROR(VLOOKUP(D65,'Estudiantes y Graduados'!$E:$F,2,FALSE),IFERROR(VLOOKUP(D65,'Gestion Administrativa'!$E:$F,2,FALSE),IFERROR(VLOOKUP(D65,'Gestión Académica'!$E:$F,2,FALSE),IFERROR(VLOOKUP(D65,'Aseguramiento y M. Ambiental'!$E:$F,2,FALSE),IFERROR(VLOOKUP(D65,'Gestión del Conocimiento'!$E:$F,2,FALSE),IFERROR(VLOOKUP(D65,'Gobernabilidad y Procesos...'!$E:$F,2,FALSE),IFERROR(VLOOKUP(D65,'Gestión del Talento Humano'!$E:$F,2,FALSE),IFERROR(VLOOKUP(D65,'Internacionalización de la E.S.'!$E:$F,2,FALSE),IFERROR(VLOOKUP(D65,'Cultura de Innovación Insti...'!$E:$F,2,FALSE),VLOOKUP(D65,'Lo Esencial de la Reforma Univ.'!$E:$F,2,0))))))))))))))</f>
        <v>Carreras de circuito de ciclismo de montaña.</v>
      </c>
      <c r="D66" s="31"/>
      <c r="E66" s="93"/>
      <c r="F66" s="93"/>
      <c r="G66" s="93"/>
      <c r="H66" s="75"/>
      <c r="I66" s="75"/>
      <c r="J66" s="75"/>
      <c r="K66" s="108"/>
    </row>
    <row r="67" spans="3:11" ht="15.75" thickBot="1" x14ac:dyDescent="0.3">
      <c r="F67" s="93"/>
      <c r="G67" s="75"/>
      <c r="H67" s="75"/>
      <c r="I67" s="75"/>
    </row>
    <row r="68" spans="3:11" ht="30.75" thickBot="1" x14ac:dyDescent="0.3">
      <c r="C68" s="125" t="s">
        <v>44</v>
      </c>
      <c r="D68" s="125" t="s">
        <v>53</v>
      </c>
      <c r="E68" s="132" t="s">
        <v>55</v>
      </c>
      <c r="F68" s="131" t="s">
        <v>27</v>
      </c>
      <c r="G68" s="129" t="s">
        <v>132</v>
      </c>
      <c r="H68" s="132" t="s">
        <v>46</v>
      </c>
      <c r="I68" s="129" t="s">
        <v>133</v>
      </c>
      <c r="J68" s="129" t="s">
        <v>411</v>
      </c>
      <c r="K68" s="129" t="s">
        <v>412</v>
      </c>
    </row>
    <row r="69" spans="3:11" x14ac:dyDescent="0.25">
      <c r="C69" s="496" t="s">
        <v>1889</v>
      </c>
      <c r="D69" s="484">
        <v>1200</v>
      </c>
      <c r="E69" s="497">
        <v>0.9</v>
      </c>
      <c r="F69" s="95">
        <f t="shared" ref="F69:F76" si="6">D69*E69</f>
        <v>1080</v>
      </c>
      <c r="G69" s="156" t="s">
        <v>130</v>
      </c>
      <c r="H69" s="137" t="s">
        <v>747</v>
      </c>
      <c r="I69" s="126" t="str">
        <f>VLOOKUP(H69,Presupuesto!$B$11:$C$565,2,0)</f>
        <v>OTROS SERVICIOS COMERCIALES Y FINANCIEROS</v>
      </c>
      <c r="J69" s="217" t="s">
        <v>1374</v>
      </c>
      <c r="K69" s="96" t="s">
        <v>395</v>
      </c>
    </row>
    <row r="70" spans="3:11" x14ac:dyDescent="0.25">
      <c r="C70" s="465" t="s">
        <v>1890</v>
      </c>
      <c r="D70" s="484">
        <v>800</v>
      </c>
      <c r="E70" s="497">
        <v>10</v>
      </c>
      <c r="F70" s="95">
        <f t="shared" si="6"/>
        <v>8000</v>
      </c>
      <c r="G70" s="156" t="s">
        <v>130</v>
      </c>
      <c r="H70" s="137" t="s">
        <v>747</v>
      </c>
      <c r="I70" s="126" t="str">
        <f>VLOOKUP(H70,Presupuesto!$B$11:$C$565,2,0)</f>
        <v>OTROS SERVICIOS COMERCIALES Y FINANCIEROS</v>
      </c>
      <c r="J70" s="96" t="str">
        <f t="shared" ref="J70:J76" si="7">$J$69</f>
        <v>Estudiantes y Graduados</v>
      </c>
      <c r="K70" s="96" t="s">
        <v>395</v>
      </c>
    </row>
    <row r="71" spans="3:11" x14ac:dyDescent="0.25">
      <c r="C71" s="496" t="s">
        <v>1882</v>
      </c>
      <c r="D71" s="484">
        <v>1200</v>
      </c>
      <c r="E71" s="497">
        <v>1</v>
      </c>
      <c r="F71" s="95">
        <f t="shared" si="6"/>
        <v>1200</v>
      </c>
      <c r="G71" s="156" t="s">
        <v>130</v>
      </c>
      <c r="H71" s="137" t="s">
        <v>796</v>
      </c>
      <c r="I71" s="126" t="str">
        <f>VLOOKUP(H71,Presupuesto!$B$11:$C$565,2,0)</f>
        <v>ALIMENTOS B EBIDAS PARA PERSONAS</v>
      </c>
      <c r="J71" s="96" t="str">
        <f t="shared" si="7"/>
        <v>Estudiantes y Graduados</v>
      </c>
      <c r="K71" s="96" t="s">
        <v>395</v>
      </c>
    </row>
    <row r="72" spans="3:11" x14ac:dyDescent="0.25">
      <c r="C72" s="496" t="s">
        <v>1883</v>
      </c>
      <c r="D72" s="484">
        <v>48</v>
      </c>
      <c r="E72" s="497">
        <v>500</v>
      </c>
      <c r="F72" s="95">
        <f t="shared" si="6"/>
        <v>24000</v>
      </c>
      <c r="G72" s="156" t="s">
        <v>130</v>
      </c>
      <c r="H72" s="137" t="s">
        <v>747</v>
      </c>
      <c r="I72" s="126" t="str">
        <f>VLOOKUP(H72,Presupuesto!$B$11:$C$565,2,0)</f>
        <v>OTROS SERVICIOS COMERCIALES Y FINANCIEROS</v>
      </c>
      <c r="J72" s="96" t="str">
        <f t="shared" si="7"/>
        <v>Estudiantes y Graduados</v>
      </c>
      <c r="K72" s="96" t="s">
        <v>395</v>
      </c>
    </row>
    <row r="73" spans="3:11" x14ac:dyDescent="0.25">
      <c r="C73" s="496" t="s">
        <v>1884</v>
      </c>
      <c r="D73" s="484">
        <v>111</v>
      </c>
      <c r="E73" s="497">
        <v>90</v>
      </c>
      <c r="F73" s="95">
        <f t="shared" si="6"/>
        <v>9990</v>
      </c>
      <c r="G73" s="156" t="s">
        <v>130</v>
      </c>
      <c r="H73" s="137" t="s">
        <v>747</v>
      </c>
      <c r="I73" s="126" t="str">
        <f>VLOOKUP(H73,Presupuesto!$B$11:$C$565,2,0)</f>
        <v>OTROS SERVICIOS COMERCIALES Y FINANCIEROS</v>
      </c>
      <c r="J73" s="96" t="str">
        <f t="shared" si="7"/>
        <v>Estudiantes y Graduados</v>
      </c>
      <c r="K73" s="96" t="s">
        <v>395</v>
      </c>
    </row>
    <row r="74" spans="3:11" x14ac:dyDescent="0.25">
      <c r="C74" s="465" t="s">
        <v>1885</v>
      </c>
      <c r="D74" s="484">
        <v>210</v>
      </c>
      <c r="E74" s="497">
        <v>100</v>
      </c>
      <c r="F74" s="95">
        <f t="shared" si="6"/>
        <v>21000</v>
      </c>
      <c r="G74" s="156" t="s">
        <v>130</v>
      </c>
      <c r="H74" s="137" t="s">
        <v>812</v>
      </c>
      <c r="I74" s="126" t="str">
        <f>VLOOKUP(H74,Presupuesto!$B$11:$C$565,2,0)</f>
        <v>PRENDA DE VESTIR</v>
      </c>
      <c r="J74" s="96" t="str">
        <f t="shared" si="7"/>
        <v>Estudiantes y Graduados</v>
      </c>
      <c r="K74" s="96" t="s">
        <v>395</v>
      </c>
    </row>
    <row r="75" spans="3:11" x14ac:dyDescent="0.25">
      <c r="C75" s="496" t="s">
        <v>1886</v>
      </c>
      <c r="D75" s="484">
        <v>2</v>
      </c>
      <c r="E75" s="497">
        <v>1000</v>
      </c>
      <c r="F75" s="95">
        <f t="shared" si="6"/>
        <v>2000</v>
      </c>
      <c r="G75" s="156" t="s">
        <v>130</v>
      </c>
      <c r="H75" s="137" t="s">
        <v>747</v>
      </c>
      <c r="I75" s="126" t="str">
        <f>VLOOKUP(H75,Presupuesto!$B$11:$C$565,2,0)</f>
        <v>OTROS SERVICIOS COMERCIALES Y FINANCIEROS</v>
      </c>
      <c r="J75" s="96" t="str">
        <f t="shared" si="7"/>
        <v>Estudiantes y Graduados</v>
      </c>
      <c r="K75" s="96" t="s">
        <v>395</v>
      </c>
    </row>
    <row r="76" spans="3:11" x14ac:dyDescent="0.25">
      <c r="C76" s="496" t="s">
        <v>1891</v>
      </c>
      <c r="D76" s="498">
        <v>6</v>
      </c>
      <c r="E76" s="499">
        <v>80</v>
      </c>
      <c r="F76" s="95">
        <f t="shared" si="6"/>
        <v>480</v>
      </c>
      <c r="G76" s="156" t="s">
        <v>130</v>
      </c>
      <c r="H76" s="137" t="s">
        <v>747</v>
      </c>
      <c r="I76" s="126" t="str">
        <f>VLOOKUP(H76,Presupuesto!$B$11:$C$565,2,0)</f>
        <v>OTROS SERVICIOS COMERCIALES Y FINANCIEROS</v>
      </c>
      <c r="J76" s="96" t="str">
        <f t="shared" si="7"/>
        <v>Estudiantes y Graduados</v>
      </c>
      <c r="K76" s="96" t="s">
        <v>395</v>
      </c>
    </row>
    <row r="78" spans="3:11" x14ac:dyDescent="0.25">
      <c r="C78" s="103"/>
      <c r="D78" s="103"/>
      <c r="E78" s="103"/>
      <c r="F78" s="103"/>
      <c r="G78" s="77"/>
      <c r="H78" s="103"/>
      <c r="I78" s="103"/>
    </row>
    <row r="79" spans="3:11" x14ac:dyDescent="0.25">
      <c r="C79" s="103"/>
      <c r="D79" s="103"/>
      <c r="E79" s="103"/>
      <c r="F79" s="103"/>
      <c r="G79" s="77"/>
      <c r="H79" s="103"/>
      <c r="I79" s="103"/>
    </row>
    <row r="80" spans="3:11" x14ac:dyDescent="0.25">
      <c r="C80" s="103"/>
      <c r="D80" s="103"/>
      <c r="E80" s="103"/>
      <c r="F80" s="103"/>
      <c r="G80" s="77"/>
      <c r="H80" s="103"/>
      <c r="I80" s="103"/>
    </row>
    <row r="81" spans="3:11" ht="15.75" thickBot="1" x14ac:dyDescent="0.3">
      <c r="C81" s="103"/>
      <c r="D81" s="103"/>
      <c r="E81" s="103"/>
      <c r="F81" s="103"/>
      <c r="G81" s="77"/>
      <c r="H81" s="103"/>
      <c r="I81" s="103"/>
      <c r="K81" s="171"/>
    </row>
    <row r="82" spans="3:11" ht="15.75" thickBot="1" x14ac:dyDescent="0.3">
      <c r="C82" s="152" t="s">
        <v>51</v>
      </c>
      <c r="D82" s="104">
        <f>SUM(F89:F95)</f>
        <v>142830</v>
      </c>
      <c r="F82" s="70"/>
      <c r="G82" s="78"/>
      <c r="H82" s="70"/>
      <c r="I82" s="70"/>
    </row>
    <row r="83" spans="3:11" x14ac:dyDescent="0.25">
      <c r="C83" s="70"/>
      <c r="D83" s="31"/>
      <c r="E83" s="93"/>
      <c r="F83" s="93"/>
      <c r="G83" s="93"/>
      <c r="H83" s="75"/>
      <c r="I83" s="75"/>
      <c r="J83" s="75"/>
      <c r="K83" s="108"/>
    </row>
    <row r="84" spans="3:11" x14ac:dyDescent="0.25">
      <c r="C84" s="70"/>
      <c r="D84" s="31"/>
      <c r="E84" s="93"/>
      <c r="F84" s="93"/>
      <c r="G84" s="93"/>
      <c r="H84" s="75"/>
      <c r="I84" s="75"/>
      <c r="J84" s="75"/>
      <c r="K84" s="108"/>
    </row>
    <row r="85" spans="3:11" ht="15.75" x14ac:dyDescent="0.25">
      <c r="C85" s="200" t="s">
        <v>393</v>
      </c>
      <c r="D85" s="201" t="s">
        <v>1568</v>
      </c>
      <c r="E85" s="93"/>
      <c r="F85" s="93"/>
      <c r="G85" s="93"/>
      <c r="H85" s="75"/>
      <c r="I85" s="75"/>
      <c r="J85" s="75"/>
      <c r="K85" s="108"/>
    </row>
    <row r="86" spans="3:11" ht="18.75" x14ac:dyDescent="0.25">
      <c r="C86" s="210" t="str">
        <f>IFERROR(VLOOKUP(D85,'Desarrollo e Innov. Curricular'!$E:$F,2,FALSE),IFERROR(VLOOKUP(D85,'Investigación Científica'!$E:$F,2,FALSE),IFERROR(VLOOKUP(D85,'Vinculación Univ. Sociedad'!$E:$F,2,FALSE),IFERROR(VLOOKUP(D85,'Docencia y Profesorado Universi'!$E:$F,2,FALSE),IFERROR(VLOOKUP(D85,'Estudiantes y Graduados'!$E:$F,2,FALSE),IFERROR(VLOOKUP(D85,'Gestion Administrativa'!$E:$F,2,FALSE),IFERROR(VLOOKUP(D85,'Gestión Académica'!$E:$F,2,FALSE),IFERROR(VLOOKUP(D85,'Aseguramiento y M. Ambiental'!$E:$F,2,FALSE),IFERROR(VLOOKUP(D85,'Gestión del Conocimiento'!$E:$F,2,FALSE),IFERROR(VLOOKUP(D85,'Gobernabilidad y Procesos...'!$E:$F,2,FALSE),IFERROR(VLOOKUP(D85,'Gestión del Talento Humano'!$E:$F,2,FALSE),IFERROR(VLOOKUP(D85,'Internacionalización de la E.S.'!$E:$F,2,FALSE),IFERROR(VLOOKUP(D85,'Cultura de Innovación Insti...'!$E:$F,2,FALSE),VLOOKUP(D85,'Lo Esencial de la Reforma Univ.'!$E:$F,2,0))))))))))))))</f>
        <v xml:space="preserve">Competencia deportiva universitaria de campo traviesa </v>
      </c>
      <c r="D86" s="31"/>
      <c r="E86" s="93"/>
      <c r="F86" s="93"/>
      <c r="G86" s="93"/>
      <c r="H86" s="75"/>
      <c r="I86" s="75"/>
      <c r="J86" s="75"/>
      <c r="K86" s="108"/>
    </row>
    <row r="87" spans="3:11" ht="15.75" thickBot="1" x14ac:dyDescent="0.3">
      <c r="F87" s="93"/>
      <c r="G87" s="75"/>
      <c r="H87" s="75"/>
      <c r="I87" s="75"/>
    </row>
    <row r="88" spans="3:11" ht="30.75" thickBot="1" x14ac:dyDescent="0.3">
      <c r="C88" s="125" t="s">
        <v>44</v>
      </c>
      <c r="D88" s="125" t="s">
        <v>53</v>
      </c>
      <c r="E88" s="132" t="s">
        <v>55</v>
      </c>
      <c r="F88" s="131" t="s">
        <v>27</v>
      </c>
      <c r="G88" s="129" t="s">
        <v>132</v>
      </c>
      <c r="H88" s="132" t="s">
        <v>46</v>
      </c>
      <c r="I88" s="129" t="s">
        <v>133</v>
      </c>
      <c r="J88" s="129" t="s">
        <v>411</v>
      </c>
      <c r="K88" s="129" t="s">
        <v>412</v>
      </c>
    </row>
    <row r="89" spans="3:11" x14ac:dyDescent="0.25">
      <c r="C89" s="496" t="s">
        <v>1892</v>
      </c>
      <c r="D89" s="484">
        <v>2000</v>
      </c>
      <c r="E89" s="497">
        <v>0.5</v>
      </c>
      <c r="F89" s="95">
        <f t="shared" ref="F89:F95" si="8">D89*E89</f>
        <v>1000</v>
      </c>
      <c r="G89" s="156" t="s">
        <v>130</v>
      </c>
      <c r="H89" s="137" t="s">
        <v>747</v>
      </c>
      <c r="I89" s="126" t="str">
        <f>VLOOKUP(H89,Presupuesto!$B$11:$C$565,2,0)</f>
        <v>OTROS SERVICIOS COMERCIALES Y FINANCIEROS</v>
      </c>
      <c r="J89" s="217" t="s">
        <v>1374</v>
      </c>
      <c r="K89" s="96" t="s">
        <v>395</v>
      </c>
    </row>
    <row r="90" spans="3:11" x14ac:dyDescent="0.25">
      <c r="C90" s="465" t="s">
        <v>1890</v>
      </c>
      <c r="D90" s="484">
        <v>1000</v>
      </c>
      <c r="E90" s="497">
        <v>10</v>
      </c>
      <c r="F90" s="95">
        <f t="shared" si="8"/>
        <v>10000</v>
      </c>
      <c r="G90" s="156" t="s">
        <v>130</v>
      </c>
      <c r="H90" s="137" t="s">
        <v>747</v>
      </c>
      <c r="I90" s="126" t="str">
        <f>VLOOKUP(H90,Presupuesto!$B$11:$C$565,2,0)</f>
        <v>OTROS SERVICIOS COMERCIALES Y FINANCIEROS</v>
      </c>
      <c r="J90" s="96" t="str">
        <f t="shared" ref="J90:J95" si="9">$J$89</f>
        <v>Estudiantes y Graduados</v>
      </c>
      <c r="K90" s="96" t="s">
        <v>395</v>
      </c>
    </row>
    <row r="91" spans="3:11" x14ac:dyDescent="0.25">
      <c r="C91" s="496" t="s">
        <v>1882</v>
      </c>
      <c r="D91" s="484">
        <v>3000</v>
      </c>
      <c r="E91" s="497">
        <v>1</v>
      </c>
      <c r="F91" s="95">
        <f t="shared" si="8"/>
        <v>3000</v>
      </c>
      <c r="G91" s="156" t="s">
        <v>130</v>
      </c>
      <c r="H91" s="137" t="s">
        <v>796</v>
      </c>
      <c r="I91" s="126" t="str">
        <f>VLOOKUP(H91,Presupuesto!$B$11:$C$565,2,0)</f>
        <v>ALIMENTOS B EBIDAS PARA PERSONAS</v>
      </c>
      <c r="J91" s="96" t="str">
        <f t="shared" si="9"/>
        <v>Estudiantes y Graduados</v>
      </c>
      <c r="K91" s="96" t="s">
        <v>395</v>
      </c>
    </row>
    <row r="92" spans="3:11" x14ac:dyDescent="0.25">
      <c r="C92" s="496" t="s">
        <v>1883</v>
      </c>
      <c r="D92" s="484">
        <v>13</v>
      </c>
      <c r="E92" s="497">
        <v>550</v>
      </c>
      <c r="F92" s="95">
        <f t="shared" si="8"/>
        <v>7150</v>
      </c>
      <c r="G92" s="156" t="s">
        <v>130</v>
      </c>
      <c r="H92" s="137" t="s">
        <v>747</v>
      </c>
      <c r="I92" s="126" t="str">
        <f>VLOOKUP(H92,Presupuesto!$B$11:$C$565,2,0)</f>
        <v>OTROS SERVICIOS COMERCIALES Y FINANCIEROS</v>
      </c>
      <c r="J92" s="96" t="str">
        <f t="shared" si="9"/>
        <v>Estudiantes y Graduados</v>
      </c>
      <c r="K92" s="96" t="s">
        <v>395</v>
      </c>
    </row>
    <row r="93" spans="3:11" x14ac:dyDescent="0.25">
      <c r="C93" s="496" t="s">
        <v>1884</v>
      </c>
      <c r="D93" s="484">
        <v>52</v>
      </c>
      <c r="E93" s="497">
        <v>90</v>
      </c>
      <c r="F93" s="95">
        <f t="shared" si="8"/>
        <v>4680</v>
      </c>
      <c r="G93" s="156" t="s">
        <v>130</v>
      </c>
      <c r="H93" s="137" t="s">
        <v>747</v>
      </c>
      <c r="I93" s="126" t="str">
        <f>VLOOKUP(H93,Presupuesto!$B$11:$C$565,2,0)</f>
        <v>OTROS SERVICIOS COMERCIALES Y FINANCIEROS</v>
      </c>
      <c r="J93" s="96" t="str">
        <f t="shared" si="9"/>
        <v>Estudiantes y Graduados</v>
      </c>
      <c r="K93" s="96" t="s">
        <v>395</v>
      </c>
    </row>
    <row r="94" spans="3:11" x14ac:dyDescent="0.25">
      <c r="C94" s="465" t="s">
        <v>1885</v>
      </c>
      <c r="D94" s="484">
        <v>1100</v>
      </c>
      <c r="E94" s="497">
        <v>100</v>
      </c>
      <c r="F94" s="95">
        <f t="shared" si="8"/>
        <v>110000</v>
      </c>
      <c r="G94" s="156" t="s">
        <v>130</v>
      </c>
      <c r="H94" s="137" t="s">
        <v>812</v>
      </c>
      <c r="I94" s="126" t="str">
        <f>VLOOKUP(H94,Presupuesto!$B$11:$C$565,2,0)</f>
        <v>PRENDA DE VESTIR</v>
      </c>
      <c r="J94" s="96" t="str">
        <f t="shared" si="9"/>
        <v>Estudiantes y Graduados</v>
      </c>
      <c r="K94" s="96" t="s">
        <v>395</v>
      </c>
    </row>
    <row r="95" spans="3:11" x14ac:dyDescent="0.25">
      <c r="C95" s="496" t="s">
        <v>1886</v>
      </c>
      <c r="D95" s="484">
        <v>7</v>
      </c>
      <c r="E95" s="497">
        <v>1000</v>
      </c>
      <c r="F95" s="95">
        <f t="shared" si="8"/>
        <v>7000</v>
      </c>
      <c r="G95" s="156" t="s">
        <v>130</v>
      </c>
      <c r="H95" s="137" t="s">
        <v>747</v>
      </c>
      <c r="I95" s="126" t="str">
        <f>VLOOKUP(H95,Presupuesto!$B$11:$C$565,2,0)</f>
        <v>OTROS SERVICIOS COMERCIALES Y FINANCIEROS</v>
      </c>
      <c r="J95" s="96" t="str">
        <f t="shared" si="9"/>
        <v>Estudiantes y Graduados</v>
      </c>
      <c r="K95" s="96" t="s">
        <v>395</v>
      </c>
    </row>
    <row r="97" spans="3:11" x14ac:dyDescent="0.25">
      <c r="C97" s="103"/>
      <c r="D97" s="103"/>
      <c r="E97" s="103"/>
      <c r="F97" s="103"/>
      <c r="G97" s="77"/>
      <c r="H97" s="103"/>
      <c r="I97" s="103"/>
    </row>
    <row r="98" spans="3:11" x14ac:dyDescent="0.25">
      <c r="C98" s="103"/>
      <c r="D98" s="103"/>
      <c r="E98" s="103"/>
      <c r="F98" s="103"/>
      <c r="G98" s="77"/>
      <c r="H98" s="103"/>
      <c r="I98" s="103"/>
    </row>
    <row r="99" spans="3:11" x14ac:dyDescent="0.25">
      <c r="C99" s="103"/>
      <c r="D99" s="103"/>
      <c r="E99" s="103"/>
      <c r="F99" s="103"/>
      <c r="G99" s="77"/>
      <c r="H99" s="103"/>
      <c r="I99" s="103"/>
    </row>
    <row r="100" spans="3:11" ht="15.75" thickBot="1" x14ac:dyDescent="0.3">
      <c r="C100" s="103"/>
      <c r="D100" s="103"/>
      <c r="E100" s="103"/>
      <c r="F100" s="103"/>
      <c r="G100" s="77"/>
      <c r="H100" s="103"/>
      <c r="I100" s="103"/>
      <c r="K100" s="171"/>
    </row>
    <row r="101" spans="3:11" ht="15.75" thickBot="1" x14ac:dyDescent="0.3">
      <c r="C101" s="152" t="s">
        <v>51</v>
      </c>
      <c r="D101" s="104">
        <f>SUM(F108:F114)</f>
        <v>70200</v>
      </c>
      <c r="F101" s="70"/>
      <c r="G101" s="78"/>
      <c r="H101" s="70"/>
      <c r="I101" s="70"/>
    </row>
    <row r="102" spans="3:11" x14ac:dyDescent="0.25">
      <c r="C102" s="70"/>
      <c r="D102" s="31"/>
      <c r="E102" s="93"/>
      <c r="F102" s="93"/>
      <c r="G102" s="93"/>
      <c r="H102" s="75"/>
      <c r="I102" s="75"/>
      <c r="J102" s="75"/>
      <c r="K102" s="108"/>
    </row>
    <row r="103" spans="3:11" x14ac:dyDescent="0.25">
      <c r="C103" s="70"/>
      <c r="D103" s="31"/>
      <c r="E103" s="93"/>
      <c r="F103" s="93"/>
      <c r="G103" s="93"/>
      <c r="H103" s="75"/>
      <c r="I103" s="75"/>
      <c r="J103" s="75"/>
      <c r="K103" s="108"/>
    </row>
    <row r="104" spans="3:11" ht="15.75" x14ac:dyDescent="0.25">
      <c r="C104" s="200" t="s">
        <v>393</v>
      </c>
      <c r="D104" s="201" t="s">
        <v>1569</v>
      </c>
      <c r="E104" s="93"/>
      <c r="F104" s="93"/>
      <c r="G104" s="93"/>
      <c r="H104" s="75"/>
      <c r="I104" s="75"/>
      <c r="J104" s="75"/>
      <c r="K104" s="108"/>
    </row>
    <row r="105" spans="3:11" ht="18.75" x14ac:dyDescent="0.25">
      <c r="C105" s="210" t="str">
        <f>IFERROR(VLOOKUP(D104,'Desarrollo e Innov. Curricular'!$E:$F,2,FALSE),IFERROR(VLOOKUP(D104,'Investigación Científica'!$E:$F,2,FALSE),IFERROR(VLOOKUP(D104,'Vinculación Univ. Sociedad'!$E:$F,2,FALSE),IFERROR(VLOOKUP(D104,'Docencia y Profesorado Universi'!$E:$F,2,FALSE),IFERROR(VLOOKUP(D104,'Estudiantes y Graduados'!$E:$F,2,FALSE),IFERROR(VLOOKUP(D104,'Gestion Administrativa'!$E:$F,2,FALSE),IFERROR(VLOOKUP(D104,'Gestión Académica'!$E:$F,2,FALSE),IFERROR(VLOOKUP(D104,'Aseguramiento y M. Ambiental'!$E:$F,2,FALSE),IFERROR(VLOOKUP(D104,'Gestión del Conocimiento'!$E:$F,2,FALSE),IFERROR(VLOOKUP(D104,'Gobernabilidad y Procesos...'!$E:$F,2,FALSE),IFERROR(VLOOKUP(D104,'Gestión del Talento Humano'!$E:$F,2,FALSE),IFERROR(VLOOKUP(D104,'Internacionalización de la E.S.'!$E:$F,2,FALSE),IFERROR(VLOOKUP(D104,'Cultura de Innovación Insti...'!$E:$F,2,FALSE),VLOOKUP(D104,'Lo Esencial de la Reforma Univ.'!$E:$F,2,0))))))))))))))</f>
        <v>Torneo de futsala masculino y femenino intercarreras</v>
      </c>
      <c r="D105" s="31"/>
      <c r="E105" s="93"/>
      <c r="F105" s="93"/>
      <c r="G105" s="93"/>
      <c r="H105" s="75"/>
      <c r="I105" s="75"/>
      <c r="J105" s="75"/>
      <c r="K105" s="108"/>
    </row>
    <row r="106" spans="3:11" ht="15.75" thickBot="1" x14ac:dyDescent="0.3">
      <c r="F106" s="93"/>
      <c r="G106" s="75"/>
      <c r="H106" s="75"/>
      <c r="I106" s="75"/>
    </row>
    <row r="107" spans="3:11" ht="30.75" thickBot="1" x14ac:dyDescent="0.3">
      <c r="C107" s="125" t="s">
        <v>44</v>
      </c>
      <c r="D107" s="125" t="s">
        <v>53</v>
      </c>
      <c r="E107" s="132" t="s">
        <v>55</v>
      </c>
      <c r="F107" s="131" t="s">
        <v>27</v>
      </c>
      <c r="G107" s="129" t="s">
        <v>132</v>
      </c>
      <c r="H107" s="132" t="s">
        <v>46</v>
      </c>
      <c r="I107" s="129" t="s">
        <v>133</v>
      </c>
      <c r="J107" s="129" t="s">
        <v>411</v>
      </c>
      <c r="K107" s="129" t="s">
        <v>412</v>
      </c>
    </row>
    <row r="108" spans="3:11" x14ac:dyDescent="0.25">
      <c r="C108" s="496" t="s">
        <v>1879</v>
      </c>
      <c r="D108" s="484">
        <v>10</v>
      </c>
      <c r="E108" s="497">
        <v>1500</v>
      </c>
      <c r="F108" s="95">
        <f t="shared" ref="F108:F114" si="10">D108*E108</f>
        <v>15000</v>
      </c>
      <c r="G108" s="156" t="s">
        <v>130</v>
      </c>
      <c r="H108" s="137" t="s">
        <v>747</v>
      </c>
      <c r="I108" s="126" t="str">
        <f>VLOOKUP(H108,Presupuesto!$B$11:$C$565,2,0)</f>
        <v>OTROS SERVICIOS COMERCIALES Y FINANCIEROS</v>
      </c>
      <c r="J108" s="217" t="s">
        <v>1374</v>
      </c>
      <c r="K108" s="96" t="s">
        <v>395</v>
      </c>
    </row>
    <row r="109" spans="3:11" x14ac:dyDescent="0.25">
      <c r="C109" s="496" t="s">
        <v>1881</v>
      </c>
      <c r="D109" s="484">
        <v>1</v>
      </c>
      <c r="E109" s="497">
        <v>3500</v>
      </c>
      <c r="F109" s="95">
        <f t="shared" si="10"/>
        <v>3500</v>
      </c>
      <c r="G109" s="156" t="s">
        <v>130</v>
      </c>
      <c r="H109" s="137" t="s">
        <v>747</v>
      </c>
      <c r="I109" s="126" t="str">
        <f>VLOOKUP(H109,Presupuesto!$B$11:$C$565,2,0)</f>
        <v>OTROS SERVICIOS COMERCIALES Y FINANCIEROS</v>
      </c>
      <c r="J109" s="96" t="str">
        <f t="shared" ref="J109:J114" si="11">$J$108</f>
        <v>Estudiantes y Graduados</v>
      </c>
      <c r="K109" s="96" t="s">
        <v>395</v>
      </c>
    </row>
    <row r="110" spans="3:11" x14ac:dyDescent="0.25">
      <c r="C110" s="496" t="s">
        <v>1882</v>
      </c>
      <c r="D110" s="484">
        <v>2000</v>
      </c>
      <c r="E110" s="497">
        <v>1</v>
      </c>
      <c r="F110" s="95">
        <f t="shared" si="10"/>
        <v>2000</v>
      </c>
      <c r="G110" s="156" t="s">
        <v>130</v>
      </c>
      <c r="H110" s="137" t="s">
        <v>796</v>
      </c>
      <c r="I110" s="126" t="str">
        <f>VLOOKUP(H110,Presupuesto!$B$11:$C$565,2,0)</f>
        <v>ALIMENTOS B EBIDAS PARA PERSONAS</v>
      </c>
      <c r="J110" s="96" t="str">
        <f t="shared" si="11"/>
        <v>Estudiantes y Graduados</v>
      </c>
      <c r="K110" s="96" t="s">
        <v>395</v>
      </c>
    </row>
    <row r="111" spans="3:11" x14ac:dyDescent="0.25">
      <c r="C111" s="496" t="s">
        <v>1883</v>
      </c>
      <c r="D111" s="484">
        <v>9</v>
      </c>
      <c r="E111" s="497">
        <v>1000</v>
      </c>
      <c r="F111" s="95">
        <f t="shared" si="10"/>
        <v>9000</v>
      </c>
      <c r="G111" s="156" t="s">
        <v>130</v>
      </c>
      <c r="H111" s="137" t="s">
        <v>747</v>
      </c>
      <c r="I111" s="126" t="str">
        <f>VLOOKUP(H111,Presupuesto!$B$11:$C$565,2,0)</f>
        <v>OTROS SERVICIOS COMERCIALES Y FINANCIEROS</v>
      </c>
      <c r="J111" s="96" t="str">
        <f t="shared" si="11"/>
        <v>Estudiantes y Graduados</v>
      </c>
      <c r="K111" s="96" t="s">
        <v>395</v>
      </c>
    </row>
    <row r="112" spans="3:11" x14ac:dyDescent="0.25">
      <c r="C112" s="496" t="s">
        <v>1884</v>
      </c>
      <c r="D112" s="484">
        <v>75</v>
      </c>
      <c r="E112" s="497">
        <v>90</v>
      </c>
      <c r="F112" s="95">
        <f t="shared" si="10"/>
        <v>6750</v>
      </c>
      <c r="G112" s="156" t="s">
        <v>130</v>
      </c>
      <c r="H112" s="137" t="s">
        <v>747</v>
      </c>
      <c r="I112" s="126" t="str">
        <f>VLOOKUP(H112,Presupuesto!$B$11:$C$565,2,0)</f>
        <v>OTROS SERVICIOS COMERCIALES Y FINANCIEROS</v>
      </c>
      <c r="J112" s="96" t="str">
        <f t="shared" si="11"/>
        <v>Estudiantes y Graduados</v>
      </c>
      <c r="K112" s="96" t="s">
        <v>395</v>
      </c>
    </row>
    <row r="113" spans="3:11" x14ac:dyDescent="0.25">
      <c r="C113" s="465" t="s">
        <v>1885</v>
      </c>
      <c r="D113" s="484">
        <v>110</v>
      </c>
      <c r="E113" s="497">
        <v>100</v>
      </c>
      <c r="F113" s="95">
        <f t="shared" si="10"/>
        <v>11000</v>
      </c>
      <c r="G113" s="156" t="s">
        <v>130</v>
      </c>
      <c r="H113" s="137" t="s">
        <v>812</v>
      </c>
      <c r="I113" s="126" t="str">
        <f>VLOOKUP(H113,Presupuesto!$B$11:$C$565,2,0)</f>
        <v>PRENDA DE VESTIR</v>
      </c>
      <c r="J113" s="96" t="str">
        <f t="shared" si="11"/>
        <v>Estudiantes y Graduados</v>
      </c>
      <c r="K113" s="96" t="s">
        <v>395</v>
      </c>
    </row>
    <row r="114" spans="3:11" x14ac:dyDescent="0.25">
      <c r="C114" s="496" t="s">
        <v>1886</v>
      </c>
      <c r="D114" s="484">
        <v>135</v>
      </c>
      <c r="E114" s="497">
        <v>170</v>
      </c>
      <c r="F114" s="95">
        <f t="shared" si="10"/>
        <v>22950</v>
      </c>
      <c r="G114" s="156" t="s">
        <v>130</v>
      </c>
      <c r="H114" s="137" t="s">
        <v>747</v>
      </c>
      <c r="I114" s="126" t="str">
        <f>VLOOKUP(H114,Presupuesto!$B$11:$C$565,2,0)</f>
        <v>OTROS SERVICIOS COMERCIALES Y FINANCIEROS</v>
      </c>
      <c r="J114" s="96" t="str">
        <f t="shared" si="11"/>
        <v>Estudiantes y Graduados</v>
      </c>
      <c r="K114" s="96" t="s">
        <v>395</v>
      </c>
    </row>
    <row r="116" spans="3:11" x14ac:dyDescent="0.25">
      <c r="C116" s="103"/>
      <c r="D116" s="103"/>
      <c r="E116" s="103"/>
      <c r="F116" s="103"/>
      <c r="G116" s="77"/>
      <c r="H116" s="103"/>
      <c r="I116" s="103"/>
    </row>
    <row r="117" spans="3:11" x14ac:dyDescent="0.25">
      <c r="C117" s="103"/>
      <c r="D117" s="103"/>
      <c r="E117" s="103"/>
      <c r="F117" s="103"/>
      <c r="G117" s="77"/>
      <c r="H117" s="103"/>
      <c r="I117" s="103"/>
    </row>
    <row r="118" spans="3:11" x14ac:dyDescent="0.25">
      <c r="C118" s="103"/>
      <c r="D118" s="103"/>
      <c r="E118" s="103"/>
      <c r="F118" s="103"/>
      <c r="G118" s="77"/>
      <c r="H118" s="103"/>
      <c r="I118" s="103"/>
    </row>
    <row r="119" spans="3:11" ht="15.75" thickBot="1" x14ac:dyDescent="0.3">
      <c r="C119" s="103"/>
      <c r="D119" s="103"/>
      <c r="E119" s="103"/>
      <c r="F119" s="103"/>
      <c r="G119" s="77"/>
      <c r="H119" s="103"/>
      <c r="I119" s="103"/>
      <c r="K119" s="171"/>
    </row>
    <row r="120" spans="3:11" ht="15.75" thickBot="1" x14ac:dyDescent="0.3">
      <c r="C120" s="152" t="s">
        <v>51</v>
      </c>
      <c r="D120" s="104">
        <f>SUM(F127:F137)</f>
        <v>17750</v>
      </c>
      <c r="F120" s="70"/>
      <c r="G120" s="78"/>
      <c r="H120" s="70"/>
      <c r="I120" s="70"/>
    </row>
    <row r="121" spans="3:11" x14ac:dyDescent="0.25">
      <c r="C121" s="70"/>
      <c r="D121" s="31"/>
      <c r="E121" s="93"/>
      <c r="F121" s="93"/>
      <c r="G121" s="93"/>
      <c r="H121" s="75"/>
      <c r="I121" s="75"/>
      <c r="J121" s="75"/>
      <c r="K121" s="108"/>
    </row>
    <row r="122" spans="3:11" x14ac:dyDescent="0.25">
      <c r="C122" s="70"/>
      <c r="D122" s="31"/>
      <c r="E122" s="93"/>
      <c r="F122" s="93"/>
      <c r="G122" s="93"/>
      <c r="H122" s="75"/>
      <c r="I122" s="75"/>
      <c r="J122" s="75"/>
      <c r="K122" s="108"/>
    </row>
    <row r="123" spans="3:11" ht="15.75" x14ac:dyDescent="0.25">
      <c r="C123" s="200" t="s">
        <v>393</v>
      </c>
      <c r="D123" s="201" t="s">
        <v>1570</v>
      </c>
      <c r="E123" s="93"/>
      <c r="F123" s="93"/>
      <c r="G123" s="93"/>
      <c r="H123" s="75"/>
      <c r="I123" s="75"/>
      <c r="J123" s="75"/>
      <c r="K123" s="108"/>
    </row>
    <row r="124" spans="3:11" ht="18.75" x14ac:dyDescent="0.25">
      <c r="C124" s="210" t="str">
        <f>IFERROR(VLOOKUP(D123,'Desarrollo e Innov. Curricular'!$E:$F,2,FALSE),IFERROR(VLOOKUP(D123,'Investigación Científica'!$E:$F,2,FALSE),IFERROR(VLOOKUP(D123,'Vinculación Univ. Sociedad'!$E:$F,2,FALSE),IFERROR(VLOOKUP(D123,'Docencia y Profesorado Universi'!$E:$F,2,FALSE),IFERROR(VLOOKUP(D123,'Estudiantes y Graduados'!$E:$F,2,FALSE),IFERROR(VLOOKUP(D123,'Gestion Administrativa'!$E:$F,2,FALSE),IFERROR(VLOOKUP(D123,'Gestión Académica'!$E:$F,2,FALSE),IFERROR(VLOOKUP(D123,'Aseguramiento y M. Ambiental'!$E:$F,2,FALSE),IFERROR(VLOOKUP(D123,'Gestión del Conocimiento'!$E:$F,2,FALSE),IFERROR(VLOOKUP(D123,'Gobernabilidad y Procesos...'!$E:$F,2,FALSE),IFERROR(VLOOKUP(D123,'Gestión del Talento Humano'!$E:$F,2,FALSE),IFERROR(VLOOKUP(D123,'Internacionalización de la E.S.'!$E:$F,2,FALSE),IFERROR(VLOOKUP(D123,'Cultura de Innovación Insti...'!$E:$F,2,FALSE),VLOOKUP(D123,'Lo Esencial de la Reforma Univ.'!$E:$F,2,0))))))))))))))</f>
        <v>Festival de juegos tradicionales</v>
      </c>
      <c r="D124" s="31"/>
      <c r="E124" s="93"/>
      <c r="F124" s="93"/>
      <c r="G124" s="93"/>
      <c r="H124" s="75"/>
      <c r="I124" s="75"/>
      <c r="J124" s="75"/>
      <c r="K124" s="108"/>
    </row>
    <row r="125" spans="3:11" ht="15.75" thickBot="1" x14ac:dyDescent="0.3">
      <c r="F125" s="93"/>
      <c r="G125" s="75"/>
      <c r="H125" s="75"/>
      <c r="I125" s="75"/>
    </row>
    <row r="126" spans="3:11" ht="30.75" thickBot="1" x14ac:dyDescent="0.3">
      <c r="C126" s="125" t="s">
        <v>44</v>
      </c>
      <c r="D126" s="125" t="s">
        <v>53</v>
      </c>
      <c r="E126" s="132" t="s">
        <v>55</v>
      </c>
      <c r="F126" s="131" t="s">
        <v>27</v>
      </c>
      <c r="G126" s="129" t="s">
        <v>132</v>
      </c>
      <c r="H126" s="132" t="s">
        <v>46</v>
      </c>
      <c r="I126" s="129" t="s">
        <v>133</v>
      </c>
      <c r="J126" s="129" t="s">
        <v>411</v>
      </c>
      <c r="K126" s="129" t="s">
        <v>412</v>
      </c>
    </row>
    <row r="127" spans="3:11" x14ac:dyDescent="0.25">
      <c r="C127" s="496" t="s">
        <v>1893</v>
      </c>
      <c r="D127" s="496">
        <v>10</v>
      </c>
      <c r="E127" s="496">
        <v>70</v>
      </c>
      <c r="F127" s="95">
        <f t="shared" ref="F127:F137" si="12">D127*E127</f>
        <v>700</v>
      </c>
      <c r="G127" s="156" t="s">
        <v>130</v>
      </c>
      <c r="H127" s="137" t="s">
        <v>747</v>
      </c>
      <c r="I127" s="126" t="str">
        <f>VLOOKUP(H127,Presupuesto!$B$11:$C$565,2,0)</f>
        <v>OTROS SERVICIOS COMERCIALES Y FINANCIEROS</v>
      </c>
      <c r="J127" s="217" t="s">
        <v>1374</v>
      </c>
      <c r="K127" s="96" t="s">
        <v>395</v>
      </c>
    </row>
    <row r="128" spans="3:11" x14ac:dyDescent="0.25">
      <c r="C128" s="496" t="s">
        <v>1894</v>
      </c>
      <c r="D128" s="496">
        <v>7</v>
      </c>
      <c r="E128" s="496">
        <v>900</v>
      </c>
      <c r="F128" s="95">
        <f t="shared" si="12"/>
        <v>6300</v>
      </c>
      <c r="G128" s="156" t="s">
        <v>130</v>
      </c>
      <c r="H128" s="137" t="s">
        <v>796</v>
      </c>
      <c r="I128" s="126" t="str">
        <f>VLOOKUP(H128,Presupuesto!$B$11:$C$565,2,0)</f>
        <v>ALIMENTOS B EBIDAS PARA PERSONAS</v>
      </c>
      <c r="J128" s="96" t="str">
        <f t="shared" ref="J128:J137" si="13">$J$127</f>
        <v>Estudiantes y Graduados</v>
      </c>
      <c r="K128" s="96" t="s">
        <v>395</v>
      </c>
    </row>
    <row r="129" spans="3:11" x14ac:dyDescent="0.25">
      <c r="C129" s="496" t="s">
        <v>1895</v>
      </c>
      <c r="D129" s="496">
        <v>4</v>
      </c>
      <c r="E129" s="496">
        <v>350</v>
      </c>
      <c r="F129" s="95">
        <f t="shared" si="12"/>
        <v>1400</v>
      </c>
      <c r="G129" s="156" t="s">
        <v>130</v>
      </c>
      <c r="H129" s="137" t="s">
        <v>747</v>
      </c>
      <c r="I129" s="126" t="str">
        <f>VLOOKUP(H129,Presupuesto!$B$11:$C$565,2,0)</f>
        <v>OTROS SERVICIOS COMERCIALES Y FINANCIEROS</v>
      </c>
      <c r="J129" s="96" t="str">
        <f t="shared" si="13"/>
        <v>Estudiantes y Graduados</v>
      </c>
      <c r="K129" s="96" t="s">
        <v>395</v>
      </c>
    </row>
    <row r="130" spans="3:11" x14ac:dyDescent="0.25">
      <c r="C130" s="496" t="s">
        <v>1896</v>
      </c>
      <c r="D130" s="496">
        <v>4</v>
      </c>
      <c r="E130" s="496">
        <v>150</v>
      </c>
      <c r="F130" s="95">
        <f t="shared" si="12"/>
        <v>600</v>
      </c>
      <c r="G130" s="156" t="s">
        <v>130</v>
      </c>
      <c r="H130" s="137" t="s">
        <v>747</v>
      </c>
      <c r="I130" s="126" t="str">
        <f>VLOOKUP(H130,Presupuesto!$B$11:$C$565,2,0)</f>
        <v>OTROS SERVICIOS COMERCIALES Y FINANCIEROS</v>
      </c>
      <c r="J130" s="96" t="str">
        <f t="shared" si="13"/>
        <v>Estudiantes y Graduados</v>
      </c>
      <c r="K130" s="96" t="s">
        <v>395</v>
      </c>
    </row>
    <row r="131" spans="3:11" x14ac:dyDescent="0.25">
      <c r="C131" s="496" t="s">
        <v>1897</v>
      </c>
      <c r="D131" s="496">
        <v>5</v>
      </c>
      <c r="E131" s="496">
        <v>50</v>
      </c>
      <c r="F131" s="95">
        <f t="shared" si="12"/>
        <v>250</v>
      </c>
      <c r="G131" s="156" t="s">
        <v>130</v>
      </c>
      <c r="H131" s="137" t="s">
        <v>747</v>
      </c>
      <c r="I131" s="126" t="str">
        <f>VLOOKUP(H131,Presupuesto!$B$11:$C$565,2,0)</f>
        <v>OTROS SERVICIOS COMERCIALES Y FINANCIEROS</v>
      </c>
      <c r="J131" s="96" t="str">
        <f t="shared" si="13"/>
        <v>Estudiantes y Graduados</v>
      </c>
      <c r="K131" s="96" t="s">
        <v>395</v>
      </c>
    </row>
    <row r="132" spans="3:11" x14ac:dyDescent="0.25">
      <c r="C132" s="496" t="s">
        <v>1898</v>
      </c>
      <c r="D132" s="496">
        <v>200</v>
      </c>
      <c r="E132" s="496">
        <v>1</v>
      </c>
      <c r="F132" s="95">
        <f t="shared" si="12"/>
        <v>200</v>
      </c>
      <c r="G132" s="156" t="s">
        <v>130</v>
      </c>
      <c r="H132" s="137" t="s">
        <v>747</v>
      </c>
      <c r="I132" s="126" t="str">
        <f>VLOOKUP(H132,Presupuesto!$B$11:$C$565,2,0)</f>
        <v>OTROS SERVICIOS COMERCIALES Y FINANCIEROS</v>
      </c>
      <c r="J132" s="96" t="str">
        <f t="shared" si="13"/>
        <v>Estudiantes y Graduados</v>
      </c>
      <c r="K132" s="96" t="s">
        <v>395</v>
      </c>
    </row>
    <row r="133" spans="3:11" x14ac:dyDescent="0.25">
      <c r="C133" s="496" t="s">
        <v>1899</v>
      </c>
      <c r="D133" s="496">
        <v>60</v>
      </c>
      <c r="E133" s="496">
        <v>90</v>
      </c>
      <c r="F133" s="95">
        <f t="shared" si="12"/>
        <v>5400</v>
      </c>
      <c r="G133" s="156" t="s">
        <v>130</v>
      </c>
      <c r="H133" s="137" t="s">
        <v>812</v>
      </c>
      <c r="I133" s="126" t="str">
        <f>VLOOKUP(H133,Presupuesto!$B$11:$C$565,2,0)</f>
        <v>PRENDA DE VESTIR</v>
      </c>
      <c r="J133" s="96" t="str">
        <f t="shared" si="13"/>
        <v>Estudiantes y Graduados</v>
      </c>
      <c r="K133" s="96" t="s">
        <v>395</v>
      </c>
    </row>
    <row r="134" spans="3:11" x14ac:dyDescent="0.25">
      <c r="C134" s="496" t="s">
        <v>1900</v>
      </c>
      <c r="D134" s="496">
        <v>1</v>
      </c>
      <c r="E134" s="496">
        <v>800</v>
      </c>
      <c r="F134" s="95">
        <f t="shared" si="12"/>
        <v>800</v>
      </c>
      <c r="G134" s="156" t="s">
        <v>130</v>
      </c>
      <c r="H134" s="137" t="s">
        <v>747</v>
      </c>
      <c r="I134" s="126" t="str">
        <f>VLOOKUP(H134,Presupuesto!$B$11:$C$565,2,0)</f>
        <v>OTROS SERVICIOS COMERCIALES Y FINANCIEROS</v>
      </c>
      <c r="J134" s="96" t="str">
        <f t="shared" si="13"/>
        <v>Estudiantes y Graduados</v>
      </c>
      <c r="K134" s="96" t="s">
        <v>395</v>
      </c>
    </row>
    <row r="135" spans="3:11" x14ac:dyDescent="0.25">
      <c r="C135" s="496" t="s">
        <v>1901</v>
      </c>
      <c r="D135" s="496">
        <v>1</v>
      </c>
      <c r="E135" s="496">
        <v>500</v>
      </c>
      <c r="F135" s="95">
        <f t="shared" si="12"/>
        <v>500</v>
      </c>
      <c r="G135" s="156" t="s">
        <v>130</v>
      </c>
      <c r="H135" s="137" t="s">
        <v>747</v>
      </c>
      <c r="I135" s="126" t="str">
        <f>VLOOKUP(H135,Presupuesto!$B$11:$C$565,2,0)</f>
        <v>OTROS SERVICIOS COMERCIALES Y FINANCIEROS</v>
      </c>
      <c r="J135" s="96" t="str">
        <f t="shared" si="13"/>
        <v>Estudiantes y Graduados</v>
      </c>
      <c r="K135" s="96" t="s">
        <v>395</v>
      </c>
    </row>
    <row r="136" spans="3:11" x14ac:dyDescent="0.25">
      <c r="C136" s="496" t="s">
        <v>1882</v>
      </c>
      <c r="D136" s="496">
        <v>200</v>
      </c>
      <c r="E136" s="496">
        <v>1</v>
      </c>
      <c r="F136" s="95">
        <f t="shared" si="12"/>
        <v>200</v>
      </c>
      <c r="G136" s="156" t="s">
        <v>130</v>
      </c>
      <c r="H136" s="137" t="s">
        <v>796</v>
      </c>
      <c r="I136" s="126" t="str">
        <f>VLOOKUP(H136,Presupuesto!$B$11:$C$565,2,0)</f>
        <v>ALIMENTOS B EBIDAS PARA PERSONAS</v>
      </c>
      <c r="J136" s="96" t="str">
        <f t="shared" si="13"/>
        <v>Estudiantes y Graduados</v>
      </c>
      <c r="K136" s="96" t="s">
        <v>395</v>
      </c>
    </row>
    <row r="137" spans="3:11" x14ac:dyDescent="0.25">
      <c r="C137" s="496" t="s">
        <v>1902</v>
      </c>
      <c r="D137" s="496">
        <v>2</v>
      </c>
      <c r="E137" s="496">
        <v>700</v>
      </c>
      <c r="F137" s="95">
        <f t="shared" si="12"/>
        <v>1400</v>
      </c>
      <c r="G137" s="156" t="s">
        <v>130</v>
      </c>
      <c r="H137" s="137" t="s">
        <v>747</v>
      </c>
      <c r="I137" s="126" t="str">
        <f>VLOOKUP(H137,Presupuesto!$B$11:$C$565,2,0)</f>
        <v>OTROS SERVICIOS COMERCIALES Y FINANCIEROS</v>
      </c>
      <c r="J137" s="96" t="str">
        <f t="shared" si="13"/>
        <v>Estudiantes y Graduados</v>
      </c>
      <c r="K137" s="96" t="s">
        <v>395</v>
      </c>
    </row>
    <row r="139" spans="3:11" x14ac:dyDescent="0.25">
      <c r="C139" s="103"/>
      <c r="D139" s="103"/>
      <c r="E139" s="103"/>
      <c r="F139" s="103"/>
      <c r="G139" s="77"/>
      <c r="H139" s="103"/>
      <c r="I139" s="103"/>
    </row>
    <row r="140" spans="3:11" x14ac:dyDescent="0.25">
      <c r="C140" s="103"/>
      <c r="D140" s="103"/>
      <c r="E140" s="103"/>
      <c r="F140" s="103"/>
      <c r="G140" s="77"/>
      <c r="H140" s="103"/>
      <c r="I140" s="103"/>
    </row>
    <row r="141" spans="3:11" x14ac:dyDescent="0.25">
      <c r="C141" s="103"/>
      <c r="D141" s="103"/>
      <c r="E141" s="103"/>
      <c r="F141" s="103"/>
      <c r="G141" s="77"/>
      <c r="H141" s="103"/>
      <c r="I141" s="103"/>
    </row>
    <row r="142" spans="3:11" ht="15.75" thickBot="1" x14ac:dyDescent="0.3">
      <c r="C142" s="103"/>
      <c r="D142" s="103"/>
      <c r="E142" s="103"/>
      <c r="F142" s="103"/>
      <c r="G142" s="77"/>
      <c r="H142" s="103"/>
      <c r="I142" s="103"/>
      <c r="K142" s="171"/>
    </row>
    <row r="143" spans="3:11" ht="15.75" thickBot="1" x14ac:dyDescent="0.3">
      <c r="C143" s="152" t="s">
        <v>51</v>
      </c>
      <c r="D143" s="104">
        <f>SUM(F150:F153)</f>
        <v>14700</v>
      </c>
      <c r="F143" s="70"/>
      <c r="G143" s="78"/>
      <c r="H143" s="70"/>
      <c r="I143" s="70"/>
    </row>
    <row r="144" spans="3:11" x14ac:dyDescent="0.25">
      <c r="C144" s="70"/>
      <c r="D144" s="31"/>
      <c r="E144" s="93"/>
      <c r="F144" s="93"/>
      <c r="G144" s="93"/>
      <c r="H144" s="75"/>
      <c r="I144" s="75"/>
      <c r="J144" s="75"/>
      <c r="K144" s="108"/>
    </row>
    <row r="145" spans="3:11" x14ac:dyDescent="0.25">
      <c r="C145" s="70"/>
      <c r="D145" s="31"/>
      <c r="E145" s="93"/>
      <c r="F145" s="93"/>
      <c r="G145" s="93"/>
      <c r="H145" s="75"/>
      <c r="I145" s="75"/>
      <c r="J145" s="75"/>
      <c r="K145" s="108"/>
    </row>
    <row r="146" spans="3:11" ht="15.75" x14ac:dyDescent="0.25">
      <c r="C146" s="200" t="s">
        <v>393</v>
      </c>
      <c r="D146" s="201" t="s">
        <v>1576</v>
      </c>
      <c r="E146" s="93"/>
      <c r="F146" s="93"/>
      <c r="G146" s="93"/>
      <c r="H146" s="75"/>
      <c r="I146" s="75"/>
      <c r="J146" s="75"/>
      <c r="K146" s="108"/>
    </row>
    <row r="147" spans="3:11" ht="18.75" x14ac:dyDescent="0.25">
      <c r="C147" s="210" t="str">
        <f>IFERROR(VLOOKUP(D146,'Desarrollo e Innov. Curricular'!$E:$F,2,FALSE),IFERROR(VLOOKUP(D146,'Investigación Científica'!$E:$F,2,FALSE),IFERROR(VLOOKUP(D146,'Vinculación Univ. Sociedad'!$E:$F,2,FALSE),IFERROR(VLOOKUP(D146,'Docencia y Profesorado Universi'!$E:$F,2,FALSE),IFERROR(VLOOKUP(D146,'Estudiantes y Graduados'!$E:$F,2,FALSE),IFERROR(VLOOKUP(D146,'Gestion Administrativa'!$E:$F,2,FALSE),IFERROR(VLOOKUP(D146,'Gestión Académica'!$E:$F,2,FALSE),IFERROR(VLOOKUP(D146,'Aseguramiento y M. Ambiental'!$E:$F,2,FALSE),IFERROR(VLOOKUP(D146,'Gestión del Conocimiento'!$E:$F,2,FALSE),IFERROR(VLOOKUP(D146,'Gobernabilidad y Procesos...'!$E:$F,2,FALSE),IFERROR(VLOOKUP(D146,'Gestión del Talento Humano'!$E:$F,2,FALSE),IFERROR(VLOOKUP(D146,'Internacionalización de la E.S.'!$E:$F,2,FALSE),IFERROR(VLOOKUP(D146,'Cultura de Innovación Insti...'!$E:$F,2,FALSE),VLOOKUP(D146,'Lo Esencial de la Reforma Univ.'!$E:$F,2,0))))))))))))))</f>
        <v>actividades recreativas culturales tradicionales Vuelo de cometas</v>
      </c>
      <c r="D147" s="31"/>
      <c r="E147" s="93"/>
      <c r="F147" s="93"/>
      <c r="G147" s="93"/>
      <c r="H147" s="75"/>
      <c r="I147" s="75"/>
      <c r="J147" s="75"/>
      <c r="K147" s="108"/>
    </row>
    <row r="148" spans="3:11" ht="15.75" thickBot="1" x14ac:dyDescent="0.3">
      <c r="F148" s="93"/>
      <c r="G148" s="75"/>
      <c r="H148" s="75"/>
      <c r="I148" s="75"/>
    </row>
    <row r="149" spans="3:11" ht="30.75" thickBot="1" x14ac:dyDescent="0.3">
      <c r="C149" s="125" t="s">
        <v>44</v>
      </c>
      <c r="D149" s="125" t="s">
        <v>53</v>
      </c>
      <c r="E149" s="132" t="s">
        <v>55</v>
      </c>
      <c r="F149" s="131" t="s">
        <v>27</v>
      </c>
      <c r="G149" s="129" t="s">
        <v>132</v>
      </c>
      <c r="H149" s="132" t="s">
        <v>46</v>
      </c>
      <c r="I149" s="129" t="s">
        <v>133</v>
      </c>
      <c r="J149" s="129" t="s">
        <v>411</v>
      </c>
      <c r="K149" s="129" t="s">
        <v>412</v>
      </c>
    </row>
    <row r="150" spans="3:11" ht="15.75" thickBot="1" x14ac:dyDescent="0.3">
      <c r="C150" s="500" t="s">
        <v>1903</v>
      </c>
      <c r="D150" s="501">
        <v>120</v>
      </c>
      <c r="E150" s="501">
        <v>70</v>
      </c>
      <c r="F150" s="95">
        <f t="shared" ref="F150:F153" si="14">D150*E150</f>
        <v>8400</v>
      </c>
      <c r="G150" s="156" t="s">
        <v>130</v>
      </c>
      <c r="H150" s="137" t="s">
        <v>747</v>
      </c>
      <c r="I150" s="126" t="str">
        <f>VLOOKUP(H150,Presupuesto!$B$11:$C$565,2,0)</f>
        <v>OTROS SERVICIOS COMERCIALES Y FINANCIEROS</v>
      </c>
      <c r="J150" s="96" t="str">
        <f ca="1">$J$150</f>
        <v>Estudiantes y Graduados</v>
      </c>
      <c r="K150" s="96" t="s">
        <v>395</v>
      </c>
    </row>
    <row r="151" spans="3:11" ht="15.75" thickBot="1" x14ac:dyDescent="0.3">
      <c r="C151" s="500" t="s">
        <v>1882</v>
      </c>
      <c r="D151" s="501">
        <v>100</v>
      </c>
      <c r="E151" s="501">
        <v>1</v>
      </c>
      <c r="F151" s="95">
        <f t="shared" si="14"/>
        <v>100</v>
      </c>
      <c r="G151" s="156" t="s">
        <v>130</v>
      </c>
      <c r="H151" s="137" t="s">
        <v>796</v>
      </c>
      <c r="I151" s="126" t="str">
        <f>VLOOKUP(H151,Presupuesto!$B$11:$C$565,2,0)</f>
        <v>ALIMENTOS B EBIDAS PARA PERSONAS</v>
      </c>
      <c r="J151" s="96" t="str">
        <f ca="1">$J$150</f>
        <v>Estudiantes y Graduados</v>
      </c>
      <c r="K151" s="96" t="s">
        <v>395</v>
      </c>
    </row>
    <row r="152" spans="3:11" ht="15.75" thickBot="1" x14ac:dyDescent="0.3">
      <c r="C152" s="500" t="s">
        <v>1899</v>
      </c>
      <c r="D152" s="501">
        <v>60</v>
      </c>
      <c r="E152" s="501">
        <v>90</v>
      </c>
      <c r="F152" s="95">
        <f t="shared" si="14"/>
        <v>5400</v>
      </c>
      <c r="G152" s="156" t="s">
        <v>130</v>
      </c>
      <c r="H152" s="137" t="s">
        <v>812</v>
      </c>
      <c r="I152" s="126" t="str">
        <f>VLOOKUP(H152,Presupuesto!$B$11:$C$565,2,0)</f>
        <v>PRENDA DE VESTIR</v>
      </c>
      <c r="J152" s="96" t="str">
        <f ca="1">$J$150</f>
        <v>Estudiantes y Graduados</v>
      </c>
      <c r="K152" s="96" t="s">
        <v>395</v>
      </c>
    </row>
    <row r="153" spans="3:11" ht="15.75" thickBot="1" x14ac:dyDescent="0.3">
      <c r="C153" s="500" t="s">
        <v>1900</v>
      </c>
      <c r="D153" s="501">
        <v>1</v>
      </c>
      <c r="E153" s="501">
        <v>800</v>
      </c>
      <c r="F153" s="95">
        <f t="shared" si="14"/>
        <v>800</v>
      </c>
      <c r="G153" s="156" t="s">
        <v>130</v>
      </c>
      <c r="H153" s="137" t="s">
        <v>747</v>
      </c>
      <c r="I153" s="126" t="str">
        <f>VLOOKUP(H153,Presupuesto!$B$11:$C$565,2,0)</f>
        <v>OTROS SERVICIOS COMERCIALES Y FINANCIEROS</v>
      </c>
      <c r="J153" s="96" t="str">
        <f ca="1">$J$150</f>
        <v>Estudiantes y Graduados</v>
      </c>
      <c r="K153" s="96" t="s">
        <v>395</v>
      </c>
    </row>
    <row r="155" spans="3:11" x14ac:dyDescent="0.25">
      <c r="C155" s="103"/>
      <c r="D155" s="103"/>
      <c r="E155" s="103"/>
      <c r="F155" s="103"/>
      <c r="G155" s="77"/>
      <c r="H155" s="103"/>
      <c r="I155" s="103"/>
    </row>
    <row r="156" spans="3:11" x14ac:dyDescent="0.25">
      <c r="C156" s="103"/>
      <c r="D156" s="103"/>
      <c r="E156" s="103"/>
      <c r="F156" s="103"/>
      <c r="G156" s="77"/>
      <c r="H156" s="103"/>
      <c r="I156" s="103"/>
    </row>
    <row r="157" spans="3:11" x14ac:dyDescent="0.25">
      <c r="C157" s="103"/>
      <c r="D157" s="103"/>
      <c r="E157" s="103"/>
      <c r="F157" s="103"/>
      <c r="G157" s="77"/>
      <c r="H157" s="103"/>
      <c r="I157" s="103"/>
    </row>
    <row r="158" spans="3:11" ht="15.75" thickBot="1" x14ac:dyDescent="0.3">
      <c r="C158" s="103"/>
      <c r="D158" s="103"/>
      <c r="E158" s="103"/>
      <c r="F158" s="103"/>
      <c r="G158" s="77"/>
      <c r="H158" s="103"/>
      <c r="I158" s="103"/>
      <c r="K158" s="171"/>
    </row>
    <row r="159" spans="3:11" ht="15.75" thickBot="1" x14ac:dyDescent="0.3">
      <c r="C159" s="152" t="s">
        <v>51</v>
      </c>
      <c r="D159" s="104">
        <f>SUM(F166:F169)</f>
        <v>84250</v>
      </c>
      <c r="F159" s="70"/>
      <c r="G159" s="78"/>
      <c r="H159" s="70"/>
      <c r="I159" s="70"/>
    </row>
    <row r="160" spans="3:11" x14ac:dyDescent="0.25">
      <c r="C160" s="70"/>
      <c r="D160" s="31"/>
      <c r="E160" s="93"/>
      <c r="F160" s="93"/>
      <c r="G160" s="93"/>
      <c r="H160" s="75"/>
      <c r="I160" s="75"/>
      <c r="J160" s="75"/>
      <c r="K160" s="108"/>
    </row>
    <row r="161" spans="3:11" x14ac:dyDescent="0.25">
      <c r="C161" s="70"/>
      <c r="D161" s="31"/>
      <c r="E161" s="93"/>
      <c r="F161" s="93"/>
      <c r="G161" s="93"/>
      <c r="H161" s="75"/>
      <c r="I161" s="75"/>
      <c r="J161" s="75"/>
      <c r="K161" s="108"/>
    </row>
    <row r="162" spans="3:11" ht="15.75" x14ac:dyDescent="0.25">
      <c r="C162" s="200" t="s">
        <v>393</v>
      </c>
      <c r="D162" s="201" t="s">
        <v>1579</v>
      </c>
      <c r="E162" s="93"/>
      <c r="F162" s="93"/>
      <c r="G162" s="93"/>
      <c r="H162" s="75"/>
      <c r="I162" s="75"/>
      <c r="J162" s="75"/>
      <c r="K162" s="108"/>
    </row>
    <row r="163" spans="3:11" ht="18.75" x14ac:dyDescent="0.25">
      <c r="C163" s="210" t="str">
        <f>IFERROR(VLOOKUP(D162,'Desarrollo e Innov. Curricular'!$E:$F,2,FALSE),IFERROR(VLOOKUP(D162,'Investigación Científica'!$E:$F,2,FALSE),IFERROR(VLOOKUP(D162,'Vinculación Univ. Sociedad'!$E:$F,2,FALSE),IFERROR(VLOOKUP(D162,'Docencia y Profesorado Universi'!$E:$F,2,FALSE),IFERROR(VLOOKUP(D162,'Estudiantes y Graduados'!$E:$F,2,FALSE),IFERROR(VLOOKUP(D162,'Gestion Administrativa'!$E:$F,2,FALSE),IFERROR(VLOOKUP(D162,'Gestión Académica'!$E:$F,2,FALSE),IFERROR(VLOOKUP(D162,'Aseguramiento y M. Ambiental'!$E:$F,2,FALSE),IFERROR(VLOOKUP(D162,'Gestión del Conocimiento'!$E:$F,2,FALSE),IFERROR(VLOOKUP(D162,'Gobernabilidad y Procesos...'!$E:$F,2,FALSE),IFERROR(VLOOKUP(D162,'Gestión del Talento Humano'!$E:$F,2,FALSE),IFERROR(VLOOKUP(D162,'Internacionalización de la E.S.'!$E:$F,2,FALSE),IFERROR(VLOOKUP(D162,'Cultura de Innovación Insti...'!$E:$F,2,FALSE),VLOOKUP(D162,'Lo Esencial de la Reforma Univ.'!$E:$F,2,0))))))))))))))</f>
        <v>Actividades recreativas en Centros Regionales</v>
      </c>
      <c r="D163" s="31"/>
      <c r="E163" s="93"/>
      <c r="F163" s="93"/>
      <c r="G163" s="93"/>
      <c r="H163" s="75"/>
      <c r="I163" s="75"/>
      <c r="J163" s="75"/>
      <c r="K163" s="108"/>
    </row>
    <row r="164" spans="3:11" ht="15.75" thickBot="1" x14ac:dyDescent="0.3">
      <c r="F164" s="93"/>
      <c r="G164" s="75"/>
      <c r="H164" s="75"/>
      <c r="I164" s="75"/>
    </row>
    <row r="165" spans="3:11" ht="30.75" thickBot="1" x14ac:dyDescent="0.3">
      <c r="C165" s="125" t="s">
        <v>44</v>
      </c>
      <c r="D165" s="125" t="s">
        <v>53</v>
      </c>
      <c r="E165" s="132" t="s">
        <v>55</v>
      </c>
      <c r="F165" s="131" t="s">
        <v>27</v>
      </c>
      <c r="G165" s="129" t="s">
        <v>132</v>
      </c>
      <c r="H165" s="132" t="s">
        <v>46</v>
      </c>
      <c r="I165" s="129" t="s">
        <v>133</v>
      </c>
      <c r="J165" s="129" t="s">
        <v>411</v>
      </c>
      <c r="K165" s="129" t="s">
        <v>412</v>
      </c>
    </row>
    <row r="166" spans="3:11" x14ac:dyDescent="0.25">
      <c r="C166" s="496" t="s">
        <v>1879</v>
      </c>
      <c r="D166" s="484">
        <v>35</v>
      </c>
      <c r="E166" s="497">
        <v>1000</v>
      </c>
      <c r="F166" s="95">
        <f t="shared" ref="F166:F169" si="15">D166*E166</f>
        <v>35000</v>
      </c>
      <c r="G166" s="156" t="s">
        <v>130</v>
      </c>
      <c r="H166" s="137" t="s">
        <v>747</v>
      </c>
      <c r="I166" s="126" t="str">
        <f>VLOOKUP(H166,Presupuesto!$B$11:$C$565,2,0)</f>
        <v>OTROS SERVICIOS COMERCIALES Y FINANCIEROS</v>
      </c>
      <c r="J166" s="96" t="str">
        <f ca="1">$J$166</f>
        <v>Estudiantes y Graduados</v>
      </c>
      <c r="K166" s="96" t="s">
        <v>395</v>
      </c>
    </row>
    <row r="167" spans="3:11" x14ac:dyDescent="0.25">
      <c r="C167" s="496" t="s">
        <v>1883</v>
      </c>
      <c r="D167" s="484">
        <v>32</v>
      </c>
      <c r="E167" s="497">
        <v>1000</v>
      </c>
      <c r="F167" s="95">
        <f t="shared" si="15"/>
        <v>32000</v>
      </c>
      <c r="G167" s="156" t="s">
        <v>130</v>
      </c>
      <c r="H167" s="137" t="s">
        <v>747</v>
      </c>
      <c r="I167" s="126" t="str">
        <f>VLOOKUP(H167,Presupuesto!$B$11:$C$565,2,0)</f>
        <v>OTROS SERVICIOS COMERCIALES Y FINANCIEROS</v>
      </c>
      <c r="J167" s="96" t="str">
        <f ca="1">$J$166</f>
        <v>Estudiantes y Graduados</v>
      </c>
      <c r="K167" s="96" t="s">
        <v>395</v>
      </c>
    </row>
    <row r="168" spans="3:11" x14ac:dyDescent="0.25">
      <c r="C168" s="496" t="s">
        <v>1884</v>
      </c>
      <c r="D168" s="484">
        <v>75</v>
      </c>
      <c r="E168" s="497">
        <v>90</v>
      </c>
      <c r="F168" s="95">
        <f t="shared" si="15"/>
        <v>6750</v>
      </c>
      <c r="G168" s="156" t="s">
        <v>130</v>
      </c>
      <c r="H168" s="137" t="s">
        <v>747</v>
      </c>
      <c r="I168" s="126" t="str">
        <f>VLOOKUP(H168,Presupuesto!$B$11:$C$565,2,0)</f>
        <v>OTROS SERVICIOS COMERCIALES Y FINANCIEROS</v>
      </c>
      <c r="J168" s="96" t="str">
        <f ca="1">$J$166</f>
        <v>Estudiantes y Graduados</v>
      </c>
      <c r="K168" s="96" t="s">
        <v>395</v>
      </c>
    </row>
    <row r="169" spans="3:11" x14ac:dyDescent="0.25">
      <c r="C169" s="496" t="s">
        <v>1904</v>
      </c>
      <c r="D169" s="484">
        <v>30</v>
      </c>
      <c r="E169" s="497">
        <v>350</v>
      </c>
      <c r="F169" s="95">
        <f t="shared" si="15"/>
        <v>10500</v>
      </c>
      <c r="G169" s="156" t="s">
        <v>130</v>
      </c>
      <c r="H169" s="137" t="s">
        <v>1029</v>
      </c>
      <c r="I169" s="126" t="str">
        <f>VLOOKUP(H169,Presupuesto!$B$11:$C$565,2,0)</f>
        <v>EQUIPO EDUCACIONAL Y RECREATIVO</v>
      </c>
      <c r="J169" s="96" t="str">
        <f ca="1">$J$166</f>
        <v>Estudiantes y Graduados</v>
      </c>
      <c r="K169" s="96" t="s">
        <v>395</v>
      </c>
    </row>
    <row r="170" spans="3:11" x14ac:dyDescent="0.25">
      <c r="C170" s="103"/>
      <c r="D170" s="103"/>
      <c r="E170" s="103"/>
      <c r="F170" s="103"/>
      <c r="G170" s="77"/>
      <c r="H170" s="103"/>
      <c r="I170" s="103"/>
    </row>
    <row r="171" spans="3:11" x14ac:dyDescent="0.25">
      <c r="C171" s="103"/>
      <c r="D171" s="103"/>
      <c r="E171" s="103"/>
      <c r="F171" s="103"/>
      <c r="G171" s="77"/>
      <c r="H171" s="103"/>
      <c r="I171" s="103"/>
    </row>
    <row r="172" spans="3:11" x14ac:dyDescent="0.25">
      <c r="C172" s="103"/>
      <c r="D172" s="103"/>
      <c r="E172" s="103"/>
      <c r="F172" s="103"/>
      <c r="G172" s="77"/>
      <c r="H172" s="103"/>
      <c r="I172" s="103"/>
    </row>
    <row r="173" spans="3:11" ht="15.75" thickBot="1" x14ac:dyDescent="0.3">
      <c r="C173" s="103"/>
      <c r="D173" s="103"/>
      <c r="E173" s="103"/>
      <c r="F173" s="103"/>
      <c r="G173" s="77"/>
      <c r="H173" s="103"/>
      <c r="I173" s="103"/>
      <c r="K173" s="171"/>
    </row>
    <row r="174" spans="3:11" ht="15.75" thickBot="1" x14ac:dyDescent="0.3">
      <c r="C174" s="152" t="s">
        <v>51</v>
      </c>
      <c r="D174" s="104">
        <f>SUM(F181:F185)</f>
        <v>17800</v>
      </c>
      <c r="F174" s="70"/>
      <c r="G174" s="78"/>
      <c r="H174" s="70"/>
      <c r="I174" s="70"/>
    </row>
    <row r="175" spans="3:11" x14ac:dyDescent="0.25">
      <c r="C175" s="70"/>
      <c r="D175" s="31"/>
      <c r="E175" s="93"/>
      <c r="F175" s="93"/>
      <c r="G175" s="93"/>
      <c r="H175" s="75"/>
      <c r="I175" s="75"/>
      <c r="J175" s="75"/>
      <c r="K175" s="108"/>
    </row>
    <row r="176" spans="3:11" x14ac:dyDescent="0.25">
      <c r="C176" s="70"/>
      <c r="D176" s="31"/>
      <c r="E176" s="93"/>
      <c r="F176" s="93"/>
      <c r="G176" s="93"/>
      <c r="H176" s="75"/>
      <c r="I176" s="75"/>
      <c r="J176" s="75"/>
      <c r="K176" s="108"/>
    </row>
    <row r="177" spans="3:11" ht="15.75" x14ac:dyDescent="0.25">
      <c r="C177" s="200" t="s">
        <v>393</v>
      </c>
      <c r="D177" s="201" t="s">
        <v>1580</v>
      </c>
      <c r="E177" s="93"/>
      <c r="F177" s="93"/>
      <c r="G177" s="93"/>
      <c r="H177" s="75"/>
      <c r="I177" s="75"/>
      <c r="J177" s="75"/>
      <c r="K177" s="108"/>
    </row>
    <row r="178" spans="3:11" ht="18.75" x14ac:dyDescent="0.25">
      <c r="C178" s="210" t="str">
        <f>IFERROR(VLOOKUP(D177,'Desarrollo e Innov. Curricular'!$E:$F,2,FALSE),IFERROR(VLOOKUP(D177,'Investigación Científica'!$E:$F,2,FALSE),IFERROR(VLOOKUP(D177,'Vinculación Univ. Sociedad'!$E:$F,2,FALSE),IFERROR(VLOOKUP(D177,'Docencia y Profesorado Universi'!$E:$F,2,FALSE),IFERROR(VLOOKUP(D177,'Estudiantes y Graduados'!$E:$F,2,FALSE),IFERROR(VLOOKUP(D177,'Gestion Administrativa'!$E:$F,2,FALSE),IFERROR(VLOOKUP(D177,'Gestión Académica'!$E:$F,2,FALSE),IFERROR(VLOOKUP(D177,'Aseguramiento y M. Ambiental'!$E:$F,2,FALSE),IFERROR(VLOOKUP(D177,'Gestión del Conocimiento'!$E:$F,2,FALSE),IFERROR(VLOOKUP(D177,'Gobernabilidad y Procesos...'!$E:$F,2,FALSE),IFERROR(VLOOKUP(D177,'Gestión del Talento Humano'!$E:$F,2,FALSE),IFERROR(VLOOKUP(D177,'Internacionalización de la E.S.'!$E:$F,2,FALSE),IFERROR(VLOOKUP(D177,'Cultura de Innovación Insti...'!$E:$F,2,FALSE),VLOOKUP(D177,'Lo Esencial de la Reforma Univ.'!$E:$F,2,0))))))))))))))</f>
        <v>Torneo Goalball no videntes</v>
      </c>
      <c r="D178" s="31"/>
      <c r="E178" s="93"/>
      <c r="F178" s="93"/>
      <c r="G178" s="93"/>
      <c r="H178" s="75"/>
      <c r="I178" s="75"/>
      <c r="J178" s="75"/>
      <c r="K178" s="108"/>
    </row>
    <row r="179" spans="3:11" ht="15.75" thickBot="1" x14ac:dyDescent="0.3">
      <c r="F179" s="93"/>
      <c r="G179" s="75"/>
      <c r="H179" s="75"/>
      <c r="I179" s="75"/>
    </row>
    <row r="180" spans="3:11" ht="30.75" thickBot="1" x14ac:dyDescent="0.3">
      <c r="C180" s="125" t="s">
        <v>44</v>
      </c>
      <c r="D180" s="125" t="s">
        <v>53</v>
      </c>
      <c r="E180" s="132" t="s">
        <v>55</v>
      </c>
      <c r="F180" s="131" t="s">
        <v>27</v>
      </c>
      <c r="G180" s="129" t="s">
        <v>132</v>
      </c>
      <c r="H180" s="132" t="s">
        <v>46</v>
      </c>
      <c r="I180" s="129" t="s">
        <v>133</v>
      </c>
      <c r="J180" s="129" t="s">
        <v>411</v>
      </c>
      <c r="K180" s="129" t="s">
        <v>412</v>
      </c>
    </row>
    <row r="181" spans="3:11" x14ac:dyDescent="0.25">
      <c r="C181" s="496" t="s">
        <v>1879</v>
      </c>
      <c r="D181" s="484">
        <v>3</v>
      </c>
      <c r="E181" s="497">
        <v>2000</v>
      </c>
      <c r="F181" s="95">
        <f t="shared" ref="F181:F185" si="16">D181*E181</f>
        <v>6000</v>
      </c>
      <c r="G181" s="156" t="s">
        <v>130</v>
      </c>
      <c r="H181" s="137" t="s">
        <v>747</v>
      </c>
      <c r="I181" s="126" t="str">
        <f>VLOOKUP(H181,Presupuesto!$B$11:$C$565,2,0)</f>
        <v>OTROS SERVICIOS COMERCIALES Y FINANCIEROS</v>
      </c>
      <c r="J181" s="96" t="str">
        <f ca="1">$J$181</f>
        <v>Estudiantes y Graduados</v>
      </c>
      <c r="K181" s="96" t="s">
        <v>395</v>
      </c>
    </row>
    <row r="182" spans="3:11" x14ac:dyDescent="0.25">
      <c r="C182" s="496" t="s">
        <v>1883</v>
      </c>
      <c r="D182" s="484">
        <v>6</v>
      </c>
      <c r="E182" s="497">
        <v>800</v>
      </c>
      <c r="F182" s="95">
        <f t="shared" si="16"/>
        <v>4800</v>
      </c>
      <c r="G182" s="156" t="s">
        <v>130</v>
      </c>
      <c r="H182" s="137" t="s">
        <v>747</v>
      </c>
      <c r="I182" s="126" t="str">
        <f>VLOOKUP(H182,Presupuesto!$B$11:$C$565,2,0)</f>
        <v>OTROS SERVICIOS COMERCIALES Y FINANCIEROS</v>
      </c>
      <c r="J182" s="96" t="str">
        <f ca="1">$J$181</f>
        <v>Estudiantes y Graduados</v>
      </c>
      <c r="K182" s="96" t="s">
        <v>395</v>
      </c>
    </row>
    <row r="183" spans="3:11" x14ac:dyDescent="0.25">
      <c r="C183" s="496" t="s">
        <v>1884</v>
      </c>
      <c r="D183" s="484">
        <v>20</v>
      </c>
      <c r="E183" s="497">
        <v>90</v>
      </c>
      <c r="F183" s="95">
        <f t="shared" si="16"/>
        <v>1800</v>
      </c>
      <c r="G183" s="156" t="s">
        <v>130</v>
      </c>
      <c r="H183" s="137" t="s">
        <v>747</v>
      </c>
      <c r="I183" s="126" t="str">
        <f>VLOOKUP(H183,Presupuesto!$B$11:$C$565,2,0)</f>
        <v>OTROS SERVICIOS COMERCIALES Y FINANCIEROS</v>
      </c>
      <c r="J183" s="96" t="str">
        <f ca="1">$J$181</f>
        <v>Estudiantes y Graduados</v>
      </c>
      <c r="K183" s="96" t="s">
        <v>395</v>
      </c>
    </row>
    <row r="184" spans="3:11" x14ac:dyDescent="0.25">
      <c r="C184" s="496" t="s">
        <v>1905</v>
      </c>
      <c r="D184" s="484">
        <v>50</v>
      </c>
      <c r="E184" s="497">
        <v>100</v>
      </c>
      <c r="F184" s="95">
        <f t="shared" si="16"/>
        <v>5000</v>
      </c>
      <c r="G184" s="156" t="s">
        <v>130</v>
      </c>
      <c r="H184" s="137" t="s">
        <v>812</v>
      </c>
      <c r="I184" s="126" t="str">
        <f>VLOOKUP(H184,Presupuesto!$B$11:$C$565,2,0)</f>
        <v>PRENDA DE VESTIR</v>
      </c>
      <c r="J184" s="96" t="str">
        <f ca="1">$J$181</f>
        <v>Estudiantes y Graduados</v>
      </c>
      <c r="K184" s="96" t="s">
        <v>395</v>
      </c>
    </row>
    <row r="185" spans="3:11" x14ac:dyDescent="0.25">
      <c r="C185" s="496" t="s">
        <v>1906</v>
      </c>
      <c r="D185" s="498">
        <v>1</v>
      </c>
      <c r="E185" s="499">
        <v>200</v>
      </c>
      <c r="F185" s="95">
        <f t="shared" si="16"/>
        <v>200</v>
      </c>
      <c r="G185" s="156" t="s">
        <v>130</v>
      </c>
      <c r="H185" s="137" t="s">
        <v>796</v>
      </c>
      <c r="I185" s="126" t="str">
        <f>VLOOKUP(H185,Presupuesto!$B$11:$C$565,2,0)</f>
        <v>ALIMENTOS B EBIDAS PARA PERSONAS</v>
      </c>
      <c r="J185" s="96" t="str">
        <f ca="1">$J$181</f>
        <v>Estudiantes y Graduados</v>
      </c>
      <c r="K185" s="96" t="s">
        <v>395</v>
      </c>
    </row>
    <row r="187" spans="3:11" x14ac:dyDescent="0.25">
      <c r="C187" s="103"/>
      <c r="D187" s="103"/>
      <c r="E187" s="103"/>
      <c r="F187" s="103"/>
      <c r="G187" s="77"/>
      <c r="H187" s="103"/>
      <c r="I187" s="103"/>
    </row>
    <row r="188" spans="3:11" ht="15.75" thickBot="1" x14ac:dyDescent="0.3">
      <c r="C188" s="103"/>
      <c r="D188" s="103"/>
      <c r="E188" s="103"/>
      <c r="F188" s="103"/>
      <c r="G188" s="77"/>
      <c r="H188" s="103"/>
      <c r="I188" s="103"/>
      <c r="K188" s="171"/>
    </row>
    <row r="189" spans="3:11" ht="15.75" thickBot="1" x14ac:dyDescent="0.3">
      <c r="C189" s="152" t="s">
        <v>51</v>
      </c>
      <c r="D189" s="104">
        <f>SUM(F196:F200)</f>
        <v>16120</v>
      </c>
      <c r="F189" s="70"/>
      <c r="G189" s="78"/>
      <c r="H189" s="70"/>
      <c r="I189" s="70"/>
    </row>
    <row r="190" spans="3:11" x14ac:dyDescent="0.25">
      <c r="C190" s="70"/>
      <c r="D190" s="31"/>
      <c r="E190" s="93"/>
      <c r="F190" s="93"/>
      <c r="G190" s="93"/>
      <c r="H190" s="75"/>
      <c r="I190" s="75"/>
      <c r="J190" s="75"/>
      <c r="K190" s="108"/>
    </row>
    <row r="191" spans="3:11" x14ac:dyDescent="0.25">
      <c r="C191" s="70"/>
      <c r="D191" s="31"/>
      <c r="E191" s="93"/>
      <c r="F191" s="93"/>
      <c r="G191" s="93"/>
      <c r="H191" s="75"/>
      <c r="I191" s="75"/>
      <c r="J191" s="75"/>
      <c r="K191" s="108"/>
    </row>
    <row r="192" spans="3:11" ht="15.75" x14ac:dyDescent="0.25">
      <c r="C192" s="200" t="s">
        <v>393</v>
      </c>
      <c r="D192" s="201" t="s">
        <v>1581</v>
      </c>
      <c r="E192" s="93"/>
      <c r="F192" s="93"/>
      <c r="G192" s="93"/>
      <c r="H192" s="75"/>
      <c r="I192" s="75"/>
      <c r="J192" s="75"/>
      <c r="K192" s="108"/>
    </row>
    <row r="193" spans="3:11" ht="18.75" x14ac:dyDescent="0.25">
      <c r="C193" s="210" t="str">
        <f>IFERROR(VLOOKUP(D192,'Desarrollo e Innov. Curricular'!$E:$F,2,FALSE),IFERROR(VLOOKUP(D192,'Investigación Científica'!$E:$F,2,FALSE),IFERROR(VLOOKUP(D192,'Vinculación Univ. Sociedad'!$E:$F,2,FALSE),IFERROR(VLOOKUP(D192,'Docencia y Profesorado Universi'!$E:$F,2,FALSE),IFERROR(VLOOKUP(D192,'Estudiantes y Graduados'!$E:$F,2,FALSE),IFERROR(VLOOKUP(D192,'Gestion Administrativa'!$E:$F,2,FALSE),IFERROR(VLOOKUP(D192,'Gestión Académica'!$E:$F,2,FALSE),IFERROR(VLOOKUP(D192,'Aseguramiento y M. Ambiental'!$E:$F,2,FALSE),IFERROR(VLOOKUP(D192,'Gestión del Conocimiento'!$E:$F,2,FALSE),IFERROR(VLOOKUP(D192,'Gobernabilidad y Procesos...'!$E:$F,2,FALSE),IFERROR(VLOOKUP(D192,'Gestión del Talento Humano'!$E:$F,2,FALSE),IFERROR(VLOOKUP(D192,'Internacionalización de la E.S.'!$E:$F,2,FALSE),IFERROR(VLOOKUP(D192,'Cultura de Innovación Insti...'!$E:$F,2,FALSE),VLOOKUP(D192,'Lo Esencial de la Reforma Univ.'!$E:$F,2,0))))))))))))))</f>
        <v>Torneo Ajedrez no Videntes</v>
      </c>
      <c r="D193" s="31"/>
      <c r="E193" s="93"/>
      <c r="F193" s="93"/>
      <c r="G193" s="93"/>
      <c r="H193" s="75"/>
      <c r="I193" s="75"/>
      <c r="J193" s="75"/>
      <c r="K193" s="108"/>
    </row>
    <row r="194" spans="3:11" ht="15.75" thickBot="1" x14ac:dyDescent="0.3">
      <c r="F194" s="93"/>
      <c r="G194" s="75"/>
      <c r="H194" s="75"/>
      <c r="I194" s="75"/>
    </row>
    <row r="195" spans="3:11" ht="30.75" thickBot="1" x14ac:dyDescent="0.3">
      <c r="C195" s="125" t="s">
        <v>44</v>
      </c>
      <c r="D195" s="125" t="s">
        <v>53</v>
      </c>
      <c r="E195" s="132" t="s">
        <v>55</v>
      </c>
      <c r="F195" s="131" t="s">
        <v>27</v>
      </c>
      <c r="G195" s="129" t="s">
        <v>132</v>
      </c>
      <c r="H195" s="132" t="s">
        <v>46</v>
      </c>
      <c r="I195" s="129" t="s">
        <v>133</v>
      </c>
      <c r="J195" s="129" t="s">
        <v>411</v>
      </c>
      <c r="K195" s="129" t="s">
        <v>412</v>
      </c>
    </row>
    <row r="196" spans="3:11" x14ac:dyDescent="0.25">
      <c r="C196" s="496" t="s">
        <v>1907</v>
      </c>
      <c r="D196" s="484">
        <v>4</v>
      </c>
      <c r="E196" s="497">
        <v>3000</v>
      </c>
      <c r="F196" s="95">
        <f t="shared" ref="F196:F200" si="17">D196*E196</f>
        <v>12000</v>
      </c>
      <c r="G196" s="156" t="s">
        <v>130</v>
      </c>
      <c r="H196" s="137" t="s">
        <v>1029</v>
      </c>
      <c r="I196" s="126" t="str">
        <f>VLOOKUP(H196,Presupuesto!$B$11:$C$565,2,0)</f>
        <v>EQUIPO EDUCACIONAL Y RECREATIVO</v>
      </c>
      <c r="J196" s="96" t="str">
        <f ca="1">$J$181</f>
        <v>Estudiantes y Graduados</v>
      </c>
      <c r="K196" s="96" t="s">
        <v>395</v>
      </c>
    </row>
    <row r="197" spans="3:11" x14ac:dyDescent="0.25">
      <c r="C197" s="496" t="s">
        <v>1883</v>
      </c>
      <c r="D197" s="484">
        <v>2</v>
      </c>
      <c r="E197" s="497">
        <v>600</v>
      </c>
      <c r="F197" s="95">
        <f t="shared" si="17"/>
        <v>1200</v>
      </c>
      <c r="G197" s="156" t="s">
        <v>130</v>
      </c>
      <c r="H197" s="137" t="s">
        <v>747</v>
      </c>
      <c r="I197" s="126" t="str">
        <f>VLOOKUP(H197,Presupuesto!$B$11:$C$565,2,0)</f>
        <v>OTROS SERVICIOS COMERCIALES Y FINANCIEROS</v>
      </c>
      <c r="J197" s="96" t="str">
        <f ca="1">$J$196</f>
        <v>Estudiantes y Graduados</v>
      </c>
      <c r="K197" s="96" t="s">
        <v>395</v>
      </c>
    </row>
    <row r="198" spans="3:11" x14ac:dyDescent="0.25">
      <c r="C198" s="496" t="s">
        <v>1884</v>
      </c>
      <c r="D198" s="484">
        <v>8</v>
      </c>
      <c r="E198" s="497">
        <v>90</v>
      </c>
      <c r="F198" s="95">
        <f t="shared" si="17"/>
        <v>720</v>
      </c>
      <c r="G198" s="156" t="s">
        <v>130</v>
      </c>
      <c r="H198" s="137" t="s">
        <v>747</v>
      </c>
      <c r="I198" s="126" t="str">
        <f>VLOOKUP(H198,Presupuesto!$B$11:$C$565,2,0)</f>
        <v>OTROS SERVICIOS COMERCIALES Y FINANCIEROS</v>
      </c>
      <c r="J198" s="96" t="str">
        <f ca="1">$J$196</f>
        <v>Estudiantes y Graduados</v>
      </c>
      <c r="K198" s="96" t="s">
        <v>395</v>
      </c>
    </row>
    <row r="199" spans="3:11" x14ac:dyDescent="0.25">
      <c r="C199" s="496" t="s">
        <v>1905</v>
      </c>
      <c r="D199" s="484">
        <v>20</v>
      </c>
      <c r="E199" s="497">
        <v>100</v>
      </c>
      <c r="F199" s="95">
        <f t="shared" si="17"/>
        <v>2000</v>
      </c>
      <c r="G199" s="156" t="s">
        <v>130</v>
      </c>
      <c r="H199" s="137" t="s">
        <v>812</v>
      </c>
      <c r="I199" s="126" t="str">
        <f>VLOOKUP(H199,Presupuesto!$B$11:$C$565,2,0)</f>
        <v>PRENDA DE VESTIR</v>
      </c>
      <c r="J199" s="96" t="str">
        <f ca="1">$J$196</f>
        <v>Estudiantes y Graduados</v>
      </c>
      <c r="K199" s="96" t="s">
        <v>395</v>
      </c>
    </row>
    <row r="200" spans="3:11" x14ac:dyDescent="0.25">
      <c r="C200" s="496" t="s">
        <v>1906</v>
      </c>
      <c r="D200" s="498">
        <v>1</v>
      </c>
      <c r="E200" s="499">
        <v>200</v>
      </c>
      <c r="F200" s="95">
        <f t="shared" si="17"/>
        <v>200</v>
      </c>
      <c r="G200" s="156" t="s">
        <v>130</v>
      </c>
      <c r="H200" s="137" t="s">
        <v>796</v>
      </c>
      <c r="I200" s="126" t="str">
        <f>VLOOKUP(H200,Presupuesto!$B$11:$C$565,2,0)</f>
        <v>ALIMENTOS B EBIDAS PARA PERSONAS</v>
      </c>
      <c r="J200" s="96" t="str">
        <f ca="1">$J$196</f>
        <v>Estudiantes y Graduados</v>
      </c>
      <c r="K200" s="96" t="s">
        <v>395</v>
      </c>
    </row>
    <row r="202" spans="3:11" x14ac:dyDescent="0.25">
      <c r="C202" s="103"/>
      <c r="D202" s="103"/>
      <c r="E202" s="103"/>
      <c r="F202" s="103"/>
      <c r="G202" s="77"/>
      <c r="H202" s="103"/>
      <c r="I202" s="103"/>
    </row>
    <row r="203" spans="3:11" ht="15.75" thickBot="1" x14ac:dyDescent="0.3">
      <c r="C203" s="103"/>
      <c r="D203" s="103"/>
      <c r="E203" s="103"/>
      <c r="F203" s="103"/>
      <c r="G203" s="77"/>
      <c r="H203" s="103"/>
      <c r="I203" s="103"/>
      <c r="K203" s="171"/>
    </row>
    <row r="204" spans="3:11" ht="15.75" thickBot="1" x14ac:dyDescent="0.3">
      <c r="C204" s="152" t="s">
        <v>51</v>
      </c>
      <c r="D204" s="104">
        <f>SUM(F211:F212)</f>
        <v>0</v>
      </c>
      <c r="F204" s="70"/>
      <c r="G204" s="78"/>
      <c r="H204" s="70"/>
      <c r="I204" s="70"/>
    </row>
    <row r="205" spans="3:11" x14ac:dyDescent="0.25">
      <c r="C205" s="70"/>
      <c r="D205" s="31"/>
      <c r="E205" s="93"/>
      <c r="F205" s="93"/>
      <c r="G205" s="93"/>
      <c r="H205" s="75"/>
      <c r="I205" s="75"/>
      <c r="J205" s="75"/>
      <c r="K205" s="108"/>
    </row>
    <row r="206" spans="3:11" x14ac:dyDescent="0.25">
      <c r="C206" s="70"/>
      <c r="D206" s="31"/>
      <c r="E206" s="93"/>
      <c r="F206" s="93"/>
      <c r="G206" s="93"/>
      <c r="H206" s="75"/>
      <c r="I206" s="75"/>
      <c r="J206" s="75"/>
      <c r="K206" s="108"/>
    </row>
    <row r="207" spans="3:11" ht="15.75" x14ac:dyDescent="0.25">
      <c r="C207" s="200" t="s">
        <v>393</v>
      </c>
      <c r="D207" s="201" t="s">
        <v>1586</v>
      </c>
      <c r="E207" s="93"/>
      <c r="F207" s="93"/>
      <c r="G207" s="93"/>
      <c r="H207" s="75"/>
      <c r="I207" s="75"/>
      <c r="J207" s="75"/>
      <c r="K207" s="108"/>
    </row>
    <row r="208" spans="3:11" ht="18.75" x14ac:dyDescent="0.25">
      <c r="C208" s="210" t="str">
        <f>IFERROR(VLOOKUP(D207,'Desarrollo e Innov. Curricular'!$E:$F,2,FALSE),IFERROR(VLOOKUP(D207,'Investigación Científica'!$E:$F,2,FALSE),IFERROR(VLOOKUP(D207,'Vinculación Univ. Sociedad'!$E:$F,2,FALSE),IFERROR(VLOOKUP(D207,'Docencia y Profesorado Universi'!$E:$F,2,FALSE),IFERROR(VLOOKUP(D207,'Estudiantes y Graduados'!$E:$F,2,FALSE),IFERROR(VLOOKUP(D207,'Gestion Administrativa'!$E:$F,2,FALSE),IFERROR(VLOOKUP(D207,'Gestión Académica'!$E:$F,2,FALSE),IFERROR(VLOOKUP(D207,'Aseguramiento y M. Ambiental'!$E:$F,2,FALSE),IFERROR(VLOOKUP(D207,'Gestión del Conocimiento'!$E:$F,2,FALSE),IFERROR(VLOOKUP(D207,'Gobernabilidad y Procesos...'!$E:$F,2,FALSE),IFERROR(VLOOKUP(D207,'Gestión del Talento Humano'!$E:$F,2,FALSE),IFERROR(VLOOKUP(D207,'Internacionalización de la E.S.'!$E:$F,2,FALSE),IFERROR(VLOOKUP(D207,'Cultura de Innovación Insti...'!$E:$F,2,FALSE),VLOOKUP(D207,'Lo Esencial de la Reforma Univ.'!$E:$F,2,0))))))))))))))</f>
        <v>Capacitaciones de tematica psicologica aplicada al deporte brindadas por la Cámara de Comercio e Industria de Tegucigalpa.</v>
      </c>
      <c r="D208" s="31"/>
      <c r="E208" s="93"/>
      <c r="F208" s="93"/>
      <c r="G208" s="93"/>
      <c r="H208" s="75"/>
      <c r="I208" s="75"/>
      <c r="J208" s="75"/>
      <c r="K208" s="108"/>
    </row>
    <row r="209" spans="3:11" ht="15.75" thickBot="1" x14ac:dyDescent="0.3">
      <c r="F209" s="93"/>
      <c r="G209" s="75"/>
      <c r="H209" s="75"/>
      <c r="I209" s="75"/>
    </row>
    <row r="210" spans="3:11" ht="30.75" thickBot="1" x14ac:dyDescent="0.3">
      <c r="C210" s="125" t="s">
        <v>44</v>
      </c>
      <c r="D210" s="125" t="s">
        <v>53</v>
      </c>
      <c r="E210" s="132" t="s">
        <v>55</v>
      </c>
      <c r="F210" s="131" t="s">
        <v>27</v>
      </c>
      <c r="G210" s="129" t="s">
        <v>132</v>
      </c>
      <c r="H210" s="132" t="s">
        <v>46</v>
      </c>
      <c r="I210" s="129" t="s">
        <v>133</v>
      </c>
      <c r="J210" s="129" t="s">
        <v>411</v>
      </c>
      <c r="K210" s="129" t="s">
        <v>412</v>
      </c>
    </row>
    <row r="211" spans="3:11" x14ac:dyDescent="0.25">
      <c r="C211" s="219" t="s">
        <v>442</v>
      </c>
      <c r="D211" s="408"/>
      <c r="E211" s="409">
        <f>HLOOKUP(C211,$AH$2:$BU$3,2,0)</f>
        <v>620</v>
      </c>
      <c r="F211" s="95">
        <f t="shared" ref="F211:F212" si="18">D211*E211</f>
        <v>0</v>
      </c>
      <c r="G211" s="156"/>
      <c r="H211" s="137"/>
      <c r="I211" s="126" t="e">
        <f>VLOOKUP(H211,Presupuesto!$B$11:$C$565,2,0)</f>
        <v>#N/A</v>
      </c>
      <c r="J211" s="217" t="s">
        <v>1374</v>
      </c>
      <c r="K211" s="96" t="s">
        <v>395</v>
      </c>
    </row>
    <row r="212" spans="3:11" x14ac:dyDescent="0.25">
      <c r="C212" s="136"/>
      <c r="D212" s="410"/>
      <c r="E212" s="411"/>
      <c r="F212" s="95">
        <f t="shared" si="18"/>
        <v>0</v>
      </c>
      <c r="G212" s="156"/>
      <c r="H212" s="137"/>
      <c r="I212" s="126" t="e">
        <f>VLOOKUP(H212,Presupuesto!$B$11:$C$565,2,0)</f>
        <v>#N/A</v>
      </c>
      <c r="J212" s="96" t="e">
        <f>#REF!</f>
        <v>#REF!</v>
      </c>
      <c r="K212" s="96" t="s">
        <v>395</v>
      </c>
    </row>
    <row r="214" spans="3:11" x14ac:dyDescent="0.25">
      <c r="C214" s="103"/>
      <c r="D214" s="103"/>
      <c r="E214" s="103"/>
      <c r="F214" s="103"/>
      <c r="G214" s="77"/>
      <c r="H214" s="103"/>
      <c r="I214" s="103"/>
    </row>
    <row r="215" spans="3:11" x14ac:dyDescent="0.25">
      <c r="C215" s="103"/>
      <c r="D215" s="103"/>
      <c r="E215" s="103"/>
      <c r="F215" s="103"/>
      <c r="G215" s="77"/>
      <c r="H215" s="103"/>
      <c r="I215" s="103"/>
    </row>
    <row r="216" spans="3:11" x14ac:dyDescent="0.25">
      <c r="C216" s="103"/>
      <c r="D216" s="103"/>
      <c r="E216" s="103"/>
      <c r="F216" s="103"/>
      <c r="G216" s="77"/>
      <c r="H216" s="103"/>
      <c r="I216" s="103"/>
    </row>
    <row r="217" spans="3:11" ht="15.75" thickBot="1" x14ac:dyDescent="0.3">
      <c r="C217" s="103"/>
      <c r="D217" s="103"/>
      <c r="E217" s="103"/>
      <c r="F217" s="103"/>
      <c r="G217" s="77"/>
      <c r="H217" s="103"/>
      <c r="I217" s="103"/>
      <c r="K217" s="171"/>
    </row>
    <row r="218" spans="3:11" ht="15.75" thickBot="1" x14ac:dyDescent="0.3">
      <c r="C218" s="152" t="s">
        <v>51</v>
      </c>
      <c r="D218" s="104">
        <f>SUM(F225:F226)</f>
        <v>5432</v>
      </c>
      <c r="F218" s="70"/>
      <c r="G218" s="78"/>
      <c r="H218" s="70"/>
      <c r="I218" s="70"/>
    </row>
    <row r="219" spans="3:11" x14ac:dyDescent="0.25">
      <c r="C219" s="70"/>
      <c r="D219" s="31"/>
      <c r="E219" s="93"/>
      <c r="F219" s="93"/>
      <c r="G219" s="93"/>
      <c r="H219" s="75"/>
      <c r="I219" s="75"/>
      <c r="J219" s="75"/>
      <c r="K219" s="108"/>
    </row>
    <row r="220" spans="3:11" x14ac:dyDescent="0.25">
      <c r="C220" s="70"/>
      <c r="D220" s="31"/>
      <c r="E220" s="93"/>
      <c r="F220" s="93"/>
      <c r="G220" s="93"/>
      <c r="H220" s="75"/>
      <c r="I220" s="75"/>
      <c r="J220" s="75"/>
      <c r="K220" s="108"/>
    </row>
    <row r="221" spans="3:11" ht="15.75" x14ac:dyDescent="0.25">
      <c r="C221" s="200" t="s">
        <v>393</v>
      </c>
      <c r="D221" s="201" t="s">
        <v>1587</v>
      </c>
      <c r="E221" s="93"/>
      <c r="F221" s="93"/>
      <c r="G221" s="93"/>
      <c r="H221" s="75"/>
      <c r="I221" s="75"/>
      <c r="J221" s="75"/>
      <c r="K221" s="108"/>
    </row>
    <row r="222" spans="3:11" ht="18.75" x14ac:dyDescent="0.25">
      <c r="C222" s="210" t="str">
        <f>IFERROR(VLOOKUP(D221,'Desarrollo e Innov. Curricular'!$E:$F,2,FALSE),IFERROR(VLOOKUP(D221,'Investigación Científica'!$E:$F,2,FALSE),IFERROR(VLOOKUP(D221,'Vinculación Univ. Sociedad'!$E:$F,2,FALSE),IFERROR(VLOOKUP(D221,'Docencia y Profesorado Universi'!$E:$F,2,FALSE),IFERROR(VLOOKUP(D221,'Estudiantes y Graduados'!$E:$F,2,FALSE),IFERROR(VLOOKUP(D221,'Gestion Administrativa'!$E:$F,2,FALSE),IFERROR(VLOOKUP(D221,'Gestión Académica'!$E:$F,2,FALSE),IFERROR(VLOOKUP(D221,'Aseguramiento y M. Ambiental'!$E:$F,2,FALSE),IFERROR(VLOOKUP(D221,'Gestión del Conocimiento'!$E:$F,2,FALSE),IFERROR(VLOOKUP(D221,'Gobernabilidad y Procesos...'!$E:$F,2,FALSE),IFERROR(VLOOKUP(D221,'Gestión del Talento Humano'!$E:$F,2,FALSE),IFERROR(VLOOKUP(D221,'Internacionalización de la E.S.'!$E:$F,2,FALSE),IFERROR(VLOOKUP(D221,'Cultura de Innovación Insti...'!$E:$F,2,FALSE),VLOOKUP(D221,'Lo Esencial de la Reforma Univ.'!$E:$F,2,0))))))))))))))</f>
        <v>Atencion psicologica individualizada. (pruebas psicometricas y materiales)</v>
      </c>
      <c r="D222" s="31"/>
      <c r="E222" s="93"/>
      <c r="F222" s="93"/>
      <c r="G222" s="93"/>
      <c r="H222" s="75"/>
      <c r="I222" s="75"/>
      <c r="J222" s="75"/>
      <c r="K222" s="108"/>
    </row>
    <row r="223" spans="3:11" ht="15.75" thickBot="1" x14ac:dyDescent="0.3">
      <c r="F223" s="93"/>
      <c r="G223" s="75"/>
      <c r="H223" s="75"/>
      <c r="I223" s="75"/>
    </row>
    <row r="224" spans="3:11" ht="30.75" thickBot="1" x14ac:dyDescent="0.3">
      <c r="C224" s="134" t="s">
        <v>44</v>
      </c>
      <c r="D224" s="134" t="s">
        <v>53</v>
      </c>
      <c r="E224" s="166" t="s">
        <v>55</v>
      </c>
      <c r="F224" s="131" t="s">
        <v>27</v>
      </c>
      <c r="G224" s="129" t="s">
        <v>132</v>
      </c>
      <c r="H224" s="132" t="s">
        <v>46</v>
      </c>
      <c r="I224" s="129" t="s">
        <v>133</v>
      </c>
      <c r="J224" s="129" t="s">
        <v>411</v>
      </c>
      <c r="K224" s="129" t="s">
        <v>412</v>
      </c>
    </row>
    <row r="225" spans="3:11" x14ac:dyDescent="0.25">
      <c r="C225" s="477" t="s">
        <v>1964</v>
      </c>
      <c r="D225" s="478">
        <v>50</v>
      </c>
      <c r="E225" s="479">
        <v>100</v>
      </c>
      <c r="F225" s="126">
        <f t="shared" ref="F225:F226" si="19">D225*E225</f>
        <v>5000</v>
      </c>
      <c r="G225" s="584" t="s">
        <v>130</v>
      </c>
      <c r="H225" s="585" t="s">
        <v>823</v>
      </c>
      <c r="I225" s="126" t="str">
        <f>VLOOKUP(H225,Presupuesto!$B$11:$C$565,2,0)</f>
        <v>PRODUCTOS DE ARTES GRAFICAS</v>
      </c>
      <c r="J225" s="217" t="s">
        <v>1374</v>
      </c>
      <c r="K225" s="96" t="s">
        <v>395</v>
      </c>
    </row>
    <row r="226" spans="3:11" x14ac:dyDescent="0.25">
      <c r="C226" s="477" t="s">
        <v>1765</v>
      </c>
      <c r="D226" s="478">
        <v>12</v>
      </c>
      <c r="E226" s="479">
        <v>36</v>
      </c>
      <c r="F226" s="126">
        <f t="shared" si="19"/>
        <v>432</v>
      </c>
      <c r="G226" s="584" t="s">
        <v>130</v>
      </c>
      <c r="H226" s="96" t="s">
        <v>946</v>
      </c>
      <c r="I226" s="126" t="str">
        <f>VLOOKUP(H226,Presupuesto!$B$11:$C$565,2,0)</f>
        <v>UTILES DE ESCRITORIO, OFICINA Y ENSE¥ANZA</v>
      </c>
      <c r="J226" s="96" t="str">
        <f>$J$225</f>
        <v>Estudiantes y Graduados</v>
      </c>
      <c r="K226" s="96" t="s">
        <v>395</v>
      </c>
    </row>
    <row r="228" spans="3:11" x14ac:dyDescent="0.25">
      <c r="C228" s="103"/>
      <c r="D228" s="103"/>
      <c r="E228" s="103"/>
      <c r="F228" s="103"/>
      <c r="G228" s="77"/>
      <c r="H228" s="103"/>
      <c r="I228" s="103"/>
    </row>
    <row r="229" spans="3:11" ht="15.75" thickBot="1" x14ac:dyDescent="0.3">
      <c r="C229" s="103"/>
      <c r="D229" s="103"/>
      <c r="E229" s="103"/>
      <c r="F229" s="103"/>
      <c r="G229" s="77"/>
      <c r="H229" s="103"/>
      <c r="I229" s="103"/>
      <c r="K229" s="171"/>
    </row>
    <row r="230" spans="3:11" ht="15.75" thickBot="1" x14ac:dyDescent="0.3">
      <c r="C230" s="152" t="s">
        <v>51</v>
      </c>
      <c r="D230" s="104">
        <f>SUM(F237:F255)</f>
        <v>666200</v>
      </c>
      <c r="F230" s="70"/>
      <c r="G230" s="78"/>
      <c r="H230" s="70"/>
      <c r="I230" s="70"/>
    </row>
    <row r="231" spans="3:11" x14ac:dyDescent="0.25">
      <c r="C231" s="70"/>
      <c r="D231" s="31"/>
      <c r="E231" s="93"/>
      <c r="F231" s="93"/>
      <c r="G231" s="93"/>
      <c r="H231" s="75"/>
      <c r="I231" s="75"/>
      <c r="J231" s="75"/>
      <c r="K231" s="108"/>
    </row>
    <row r="232" spans="3:11" x14ac:dyDescent="0.25">
      <c r="C232" s="70"/>
      <c r="D232" s="31"/>
      <c r="E232" s="93"/>
      <c r="F232" s="93"/>
      <c r="G232" s="93"/>
      <c r="H232" s="75"/>
      <c r="I232" s="75"/>
      <c r="J232" s="75"/>
      <c r="K232" s="108"/>
    </row>
    <row r="233" spans="3:11" ht="15.75" x14ac:dyDescent="0.25">
      <c r="C233" s="200" t="s">
        <v>393</v>
      </c>
      <c r="D233" s="201" t="s">
        <v>1591</v>
      </c>
      <c r="E233" s="93"/>
      <c r="F233" s="93"/>
      <c r="G233" s="93"/>
      <c r="H233" s="75"/>
      <c r="I233" s="75"/>
      <c r="J233" s="75"/>
      <c r="K233" s="108"/>
    </row>
    <row r="234" spans="3:11" ht="18.75" x14ac:dyDescent="0.25">
      <c r="C234" s="210" t="str">
        <f>IFERROR(VLOOKUP(D233,'Desarrollo e Innov. Curricular'!$E:$F,2,FALSE),IFERROR(VLOOKUP(D233,'Investigación Científica'!$E:$F,2,FALSE),IFERROR(VLOOKUP(D233,'Vinculación Univ. Sociedad'!$E:$F,2,FALSE),IFERROR(VLOOKUP(D233,'Docencia y Profesorado Universi'!$E:$F,2,FALSE),IFERROR(VLOOKUP(D233,'Estudiantes y Graduados'!$E:$F,2,FALSE),IFERROR(VLOOKUP(D233,'Gestion Administrativa'!$E:$F,2,FALSE),IFERROR(VLOOKUP(D233,'Gestión Académica'!$E:$F,2,FALSE),IFERROR(VLOOKUP(D233,'Aseguramiento y M. Ambiental'!$E:$F,2,FALSE),IFERROR(VLOOKUP(D233,'Gestión del Conocimiento'!$E:$F,2,FALSE),IFERROR(VLOOKUP(D233,'Gobernabilidad y Procesos...'!$E:$F,2,FALSE),IFERROR(VLOOKUP(D233,'Gestión del Talento Humano'!$E:$F,2,FALSE),IFERROR(VLOOKUP(D233,'Internacionalización de la E.S.'!$E:$F,2,FALSE),IFERROR(VLOOKUP(D233,'Cultura de Innovación Insti...'!$E:$F,2,FALSE),VLOOKUP(D233,'Lo Esencial de la Reforma Univ.'!$E:$F,2,0))))))))))))))</f>
        <v>Organizar y desarrollar las selecciones deportivas que representaran la UNAH en los campeonatos universitarios interno y de cararcter internacional como los JUDUCA  con sus respectivos equipos juveniles</v>
      </c>
      <c r="D234" s="31"/>
      <c r="E234" s="93"/>
      <c r="F234" s="93"/>
      <c r="G234" s="93"/>
      <c r="H234" s="75"/>
      <c r="I234" s="75"/>
      <c r="J234" s="75"/>
      <c r="K234" s="108"/>
    </row>
    <row r="235" spans="3:11" ht="15.75" thickBot="1" x14ac:dyDescent="0.3">
      <c r="F235" s="93"/>
      <c r="G235" s="75"/>
      <c r="H235" s="75"/>
      <c r="I235" s="75"/>
    </row>
    <row r="236" spans="3:11" ht="30.75" thickBot="1" x14ac:dyDescent="0.3">
      <c r="C236" s="134" t="s">
        <v>44</v>
      </c>
      <c r="D236" s="134" t="s">
        <v>53</v>
      </c>
      <c r="E236" s="166" t="s">
        <v>55</v>
      </c>
      <c r="F236" s="131" t="s">
        <v>27</v>
      </c>
      <c r="G236" s="129" t="s">
        <v>132</v>
      </c>
      <c r="H236" s="132" t="s">
        <v>46</v>
      </c>
      <c r="I236" s="129" t="s">
        <v>133</v>
      </c>
      <c r="J236" s="129" t="s">
        <v>411</v>
      </c>
      <c r="K236" s="129" t="s">
        <v>412</v>
      </c>
    </row>
    <row r="237" spans="3:11" x14ac:dyDescent="0.25">
      <c r="C237" s="474" t="s">
        <v>1908</v>
      </c>
      <c r="D237" s="474">
        <v>4</v>
      </c>
      <c r="E237" s="476">
        <v>3200</v>
      </c>
      <c r="F237" s="126">
        <f t="shared" ref="F237:F255" si="20">D237*E237</f>
        <v>12800</v>
      </c>
      <c r="G237" s="156" t="s">
        <v>130</v>
      </c>
      <c r="H237" s="137" t="s">
        <v>747</v>
      </c>
      <c r="I237" s="126" t="str">
        <f>VLOOKUP(H237,Presupuesto!$B$11:$C$565,2,0)</f>
        <v>OTROS SERVICIOS COMERCIALES Y FINANCIEROS</v>
      </c>
      <c r="J237" s="217" t="s">
        <v>1374</v>
      </c>
      <c r="K237" s="96" t="s">
        <v>395</v>
      </c>
    </row>
    <row r="238" spans="3:11" x14ac:dyDescent="0.25">
      <c r="C238" s="474" t="s">
        <v>1909</v>
      </c>
      <c r="D238" s="474">
        <v>2</v>
      </c>
      <c r="E238" s="476">
        <v>3200</v>
      </c>
      <c r="F238" s="126">
        <f t="shared" si="20"/>
        <v>6400</v>
      </c>
      <c r="G238" s="156" t="s">
        <v>130</v>
      </c>
      <c r="H238" s="137" t="s">
        <v>747</v>
      </c>
      <c r="I238" s="126" t="str">
        <f>VLOOKUP(H238,Presupuesto!$B$11:$C$565,2,0)</f>
        <v>OTROS SERVICIOS COMERCIALES Y FINANCIEROS</v>
      </c>
      <c r="J238" s="96" t="str">
        <f t="shared" ref="J238:J255" si="21">$J$237</f>
        <v>Estudiantes y Graduados</v>
      </c>
      <c r="K238" s="96" t="s">
        <v>395</v>
      </c>
    </row>
    <row r="239" spans="3:11" x14ac:dyDescent="0.25">
      <c r="C239" s="474" t="s">
        <v>1910</v>
      </c>
      <c r="D239" s="474">
        <v>2</v>
      </c>
      <c r="E239" s="476">
        <v>4500</v>
      </c>
      <c r="F239" s="126">
        <f t="shared" si="20"/>
        <v>9000</v>
      </c>
      <c r="G239" s="156" t="s">
        <v>130</v>
      </c>
      <c r="H239" s="137" t="s">
        <v>747</v>
      </c>
      <c r="I239" s="126" t="str">
        <f>VLOOKUP(H239,Presupuesto!$B$11:$C$565,2,0)</f>
        <v>OTROS SERVICIOS COMERCIALES Y FINANCIEROS</v>
      </c>
      <c r="J239" s="96" t="str">
        <f t="shared" si="21"/>
        <v>Estudiantes y Graduados</v>
      </c>
      <c r="K239" s="96" t="s">
        <v>395</v>
      </c>
    </row>
    <row r="240" spans="3:11" x14ac:dyDescent="0.25">
      <c r="C240" s="474" t="s">
        <v>1911</v>
      </c>
      <c r="D240" s="474">
        <v>4</v>
      </c>
      <c r="E240" s="476">
        <v>3000</v>
      </c>
      <c r="F240" s="126">
        <f t="shared" si="20"/>
        <v>12000</v>
      </c>
      <c r="G240" s="156" t="s">
        <v>130</v>
      </c>
      <c r="H240" s="137" t="s">
        <v>747</v>
      </c>
      <c r="I240" s="126" t="str">
        <f>VLOOKUP(H240,Presupuesto!$B$11:$C$565,2,0)</f>
        <v>OTROS SERVICIOS COMERCIALES Y FINANCIEROS</v>
      </c>
      <c r="J240" s="96" t="str">
        <f t="shared" si="21"/>
        <v>Estudiantes y Graduados</v>
      </c>
      <c r="K240" s="96" t="s">
        <v>395</v>
      </c>
    </row>
    <row r="241" spans="3:11" x14ac:dyDescent="0.25">
      <c r="C241" s="474" t="s">
        <v>1912</v>
      </c>
      <c r="D241" s="474">
        <v>1</v>
      </c>
      <c r="E241" s="476">
        <v>30000</v>
      </c>
      <c r="F241" s="126">
        <f t="shared" si="20"/>
        <v>30000</v>
      </c>
      <c r="G241" s="156" t="s">
        <v>130</v>
      </c>
      <c r="H241" s="137" t="s">
        <v>747</v>
      </c>
      <c r="I241" s="126" t="str">
        <f>VLOOKUP(H241,Presupuesto!$B$11:$C$565,2,0)</f>
        <v>OTROS SERVICIOS COMERCIALES Y FINANCIEROS</v>
      </c>
      <c r="J241" s="96" t="str">
        <f t="shared" si="21"/>
        <v>Estudiantes y Graduados</v>
      </c>
      <c r="K241" s="96" t="s">
        <v>395</v>
      </c>
    </row>
    <row r="242" spans="3:11" x14ac:dyDescent="0.25">
      <c r="C242" s="474" t="s">
        <v>1913</v>
      </c>
      <c r="D242" s="474">
        <v>1</v>
      </c>
      <c r="E242" s="476">
        <v>15000</v>
      </c>
      <c r="F242" s="126">
        <f t="shared" si="20"/>
        <v>15000</v>
      </c>
      <c r="G242" s="156" t="s">
        <v>130</v>
      </c>
      <c r="H242" s="137" t="s">
        <v>747</v>
      </c>
      <c r="I242" s="126" t="str">
        <f>VLOOKUP(H242,Presupuesto!$B$11:$C$565,2,0)</f>
        <v>OTROS SERVICIOS COMERCIALES Y FINANCIEROS</v>
      </c>
      <c r="J242" s="96" t="str">
        <f t="shared" si="21"/>
        <v>Estudiantes y Graduados</v>
      </c>
      <c r="K242" s="96" t="s">
        <v>395</v>
      </c>
    </row>
    <row r="243" spans="3:11" x14ac:dyDescent="0.25">
      <c r="C243" s="474" t="s">
        <v>1914</v>
      </c>
      <c r="D243" s="474">
        <v>1</v>
      </c>
      <c r="E243" s="476">
        <v>21000</v>
      </c>
      <c r="F243" s="126">
        <f t="shared" si="20"/>
        <v>21000</v>
      </c>
      <c r="G243" s="156" t="s">
        <v>130</v>
      </c>
      <c r="H243" s="137" t="s">
        <v>747</v>
      </c>
      <c r="I243" s="126" t="str">
        <f>VLOOKUP(H243,Presupuesto!$B$11:$C$565,2,0)</f>
        <v>OTROS SERVICIOS COMERCIALES Y FINANCIEROS</v>
      </c>
      <c r="J243" s="96" t="str">
        <f t="shared" si="21"/>
        <v>Estudiantes y Graduados</v>
      </c>
      <c r="K243" s="96" t="s">
        <v>395</v>
      </c>
    </row>
    <row r="244" spans="3:11" x14ac:dyDescent="0.25">
      <c r="C244" s="474" t="s">
        <v>1915</v>
      </c>
      <c r="D244" s="474">
        <v>2</v>
      </c>
      <c r="E244" s="476">
        <v>4500</v>
      </c>
      <c r="F244" s="126">
        <f t="shared" si="20"/>
        <v>9000</v>
      </c>
      <c r="G244" s="156" t="s">
        <v>130</v>
      </c>
      <c r="H244" s="137" t="s">
        <v>747</v>
      </c>
      <c r="I244" s="126" t="str">
        <f>VLOOKUP(H244,Presupuesto!$B$11:$C$565,2,0)</f>
        <v>OTROS SERVICIOS COMERCIALES Y FINANCIEROS</v>
      </c>
      <c r="J244" s="96" t="str">
        <f t="shared" si="21"/>
        <v>Estudiantes y Graduados</v>
      </c>
      <c r="K244" s="96" t="s">
        <v>395</v>
      </c>
    </row>
    <row r="245" spans="3:11" x14ac:dyDescent="0.25">
      <c r="C245" s="474" t="s">
        <v>1916</v>
      </c>
      <c r="D245" s="474">
        <v>2</v>
      </c>
      <c r="E245" s="476">
        <v>4500</v>
      </c>
      <c r="F245" s="126">
        <f t="shared" si="20"/>
        <v>9000</v>
      </c>
      <c r="G245" s="156" t="s">
        <v>130</v>
      </c>
      <c r="H245" s="137" t="s">
        <v>747</v>
      </c>
      <c r="I245" s="126" t="str">
        <f>VLOOKUP(H245,Presupuesto!$B$11:$C$565,2,0)</f>
        <v>OTROS SERVICIOS COMERCIALES Y FINANCIEROS</v>
      </c>
      <c r="J245" s="96" t="str">
        <f t="shared" si="21"/>
        <v>Estudiantes y Graduados</v>
      </c>
      <c r="K245" s="96" t="s">
        <v>395</v>
      </c>
    </row>
    <row r="246" spans="3:11" x14ac:dyDescent="0.25">
      <c r="C246" s="474" t="s">
        <v>1917</v>
      </c>
      <c r="D246" s="474">
        <v>2</v>
      </c>
      <c r="E246" s="476">
        <v>4500</v>
      </c>
      <c r="F246" s="126">
        <f t="shared" si="20"/>
        <v>9000</v>
      </c>
      <c r="G246" s="156" t="s">
        <v>130</v>
      </c>
      <c r="H246" s="137" t="s">
        <v>747</v>
      </c>
      <c r="I246" s="126" t="str">
        <f>VLOOKUP(H246,Presupuesto!$B$11:$C$565,2,0)</f>
        <v>OTROS SERVICIOS COMERCIALES Y FINANCIEROS</v>
      </c>
      <c r="J246" s="96" t="str">
        <f t="shared" si="21"/>
        <v>Estudiantes y Graduados</v>
      </c>
      <c r="K246" s="96" t="s">
        <v>395</v>
      </c>
    </row>
    <row r="247" spans="3:11" x14ac:dyDescent="0.25">
      <c r="C247" s="474" t="s">
        <v>1918</v>
      </c>
      <c r="D247" s="474">
        <v>1</v>
      </c>
      <c r="E247" s="476">
        <v>20000</v>
      </c>
      <c r="F247" s="126">
        <f t="shared" si="20"/>
        <v>20000</v>
      </c>
      <c r="G247" s="156" t="s">
        <v>130</v>
      </c>
      <c r="H247" s="137" t="s">
        <v>747</v>
      </c>
      <c r="I247" s="126" t="str">
        <f>VLOOKUP(H247,Presupuesto!$B$11:$C$565,2,0)</f>
        <v>OTROS SERVICIOS COMERCIALES Y FINANCIEROS</v>
      </c>
      <c r="J247" s="96" t="str">
        <f t="shared" si="21"/>
        <v>Estudiantes y Graduados</v>
      </c>
      <c r="K247" s="96" t="s">
        <v>395</v>
      </c>
    </row>
    <row r="248" spans="3:11" x14ac:dyDescent="0.25">
      <c r="C248" s="474" t="s">
        <v>1919</v>
      </c>
      <c r="D248" s="474">
        <v>1</v>
      </c>
      <c r="E248" s="476">
        <v>20000</v>
      </c>
      <c r="F248" s="126">
        <f t="shared" si="20"/>
        <v>20000</v>
      </c>
      <c r="G248" s="156" t="s">
        <v>130</v>
      </c>
      <c r="H248" s="137" t="s">
        <v>747</v>
      </c>
      <c r="I248" s="126" t="str">
        <f>VLOOKUP(H248,Presupuesto!$B$11:$C$565,2,0)</f>
        <v>OTROS SERVICIOS COMERCIALES Y FINANCIEROS</v>
      </c>
      <c r="J248" s="96" t="str">
        <f t="shared" si="21"/>
        <v>Estudiantes y Graduados</v>
      </c>
      <c r="K248" s="96" t="s">
        <v>395</v>
      </c>
    </row>
    <row r="249" spans="3:11" x14ac:dyDescent="0.25">
      <c r="C249" s="474" t="s">
        <v>1920</v>
      </c>
      <c r="D249" s="474">
        <v>1</v>
      </c>
      <c r="E249" s="476">
        <v>20000</v>
      </c>
      <c r="F249" s="126">
        <f t="shared" si="20"/>
        <v>20000</v>
      </c>
      <c r="G249" s="156" t="s">
        <v>130</v>
      </c>
      <c r="H249" s="137" t="s">
        <v>747</v>
      </c>
      <c r="I249" s="126" t="str">
        <f>VLOOKUP(H249,Presupuesto!$B$11:$C$565,2,0)</f>
        <v>OTROS SERVICIOS COMERCIALES Y FINANCIEROS</v>
      </c>
      <c r="J249" s="96" t="str">
        <f t="shared" si="21"/>
        <v>Estudiantes y Graduados</v>
      </c>
      <c r="K249" s="96" t="s">
        <v>395</v>
      </c>
    </row>
    <row r="250" spans="3:11" x14ac:dyDescent="0.25">
      <c r="C250" s="474" t="s">
        <v>1921</v>
      </c>
      <c r="D250" s="474">
        <v>1</v>
      </c>
      <c r="E250" s="476">
        <v>65000</v>
      </c>
      <c r="F250" s="126">
        <f t="shared" si="20"/>
        <v>65000</v>
      </c>
      <c r="G250" s="156" t="s">
        <v>130</v>
      </c>
      <c r="H250" s="137" t="s">
        <v>747</v>
      </c>
      <c r="I250" s="126" t="str">
        <f>VLOOKUP(H250,Presupuesto!$B$11:$C$565,2,0)</f>
        <v>OTROS SERVICIOS COMERCIALES Y FINANCIEROS</v>
      </c>
      <c r="J250" s="96" t="str">
        <f t="shared" si="21"/>
        <v>Estudiantes y Graduados</v>
      </c>
      <c r="K250" s="96" t="s">
        <v>395</v>
      </c>
    </row>
    <row r="251" spans="3:11" x14ac:dyDescent="0.25">
      <c r="C251" s="474" t="s">
        <v>1922</v>
      </c>
      <c r="D251" s="474">
        <v>1</v>
      </c>
      <c r="E251" s="476">
        <v>20000</v>
      </c>
      <c r="F251" s="126">
        <f t="shared" si="20"/>
        <v>20000</v>
      </c>
      <c r="G251" s="156" t="s">
        <v>130</v>
      </c>
      <c r="H251" s="137" t="s">
        <v>747</v>
      </c>
      <c r="I251" s="126" t="str">
        <f>VLOOKUP(H251,Presupuesto!$B$11:$C$565,2,0)</f>
        <v>OTROS SERVICIOS COMERCIALES Y FINANCIEROS</v>
      </c>
      <c r="J251" s="96" t="str">
        <f t="shared" si="21"/>
        <v>Estudiantes y Graduados</v>
      </c>
      <c r="K251" s="96" t="s">
        <v>395</v>
      </c>
    </row>
    <row r="252" spans="3:11" x14ac:dyDescent="0.25">
      <c r="C252" s="474" t="s">
        <v>1923</v>
      </c>
      <c r="D252" s="474">
        <v>1</v>
      </c>
      <c r="E252" s="476">
        <v>25000</v>
      </c>
      <c r="F252" s="126">
        <f t="shared" si="20"/>
        <v>25000</v>
      </c>
      <c r="G252" s="156" t="s">
        <v>130</v>
      </c>
      <c r="H252" s="137" t="s">
        <v>747</v>
      </c>
      <c r="I252" s="126" t="str">
        <f>VLOOKUP(H252,Presupuesto!$B$11:$C$565,2,0)</f>
        <v>OTROS SERVICIOS COMERCIALES Y FINANCIEROS</v>
      </c>
      <c r="J252" s="96" t="str">
        <f t="shared" si="21"/>
        <v>Estudiantes y Graduados</v>
      </c>
      <c r="K252" s="96" t="s">
        <v>395</v>
      </c>
    </row>
    <row r="253" spans="3:11" x14ac:dyDescent="0.25">
      <c r="C253" s="474" t="s">
        <v>1924</v>
      </c>
      <c r="D253" s="474">
        <v>2</v>
      </c>
      <c r="E253" s="476">
        <v>4500</v>
      </c>
      <c r="F253" s="126">
        <f t="shared" si="20"/>
        <v>9000</v>
      </c>
      <c r="G253" s="156" t="s">
        <v>130</v>
      </c>
      <c r="H253" s="137" t="s">
        <v>747</v>
      </c>
      <c r="I253" s="126" t="str">
        <f>VLOOKUP(H253,Presupuesto!$B$11:$C$565,2,0)</f>
        <v>OTROS SERVICIOS COMERCIALES Y FINANCIEROS</v>
      </c>
      <c r="J253" s="96" t="str">
        <f t="shared" si="21"/>
        <v>Estudiantes y Graduados</v>
      </c>
      <c r="K253" s="96" t="s">
        <v>395</v>
      </c>
    </row>
    <row r="254" spans="3:11" x14ac:dyDescent="0.25">
      <c r="C254" s="474" t="s">
        <v>1882</v>
      </c>
      <c r="D254" s="474">
        <v>1</v>
      </c>
      <c r="E254" s="476">
        <v>54000</v>
      </c>
      <c r="F254" s="126">
        <f t="shared" si="20"/>
        <v>54000</v>
      </c>
      <c r="G254" s="156" t="s">
        <v>130</v>
      </c>
      <c r="H254" s="137" t="s">
        <v>796</v>
      </c>
      <c r="I254" s="126" t="str">
        <f>VLOOKUP(H254,Presupuesto!$B$11:$C$565,2,0)</f>
        <v>ALIMENTOS B EBIDAS PARA PERSONAS</v>
      </c>
      <c r="J254" s="96" t="str">
        <f t="shared" si="21"/>
        <v>Estudiantes y Graduados</v>
      </c>
      <c r="K254" s="96" t="s">
        <v>395</v>
      </c>
    </row>
    <row r="255" spans="3:11" x14ac:dyDescent="0.25">
      <c r="C255" s="474" t="s">
        <v>1925</v>
      </c>
      <c r="D255" s="474">
        <v>1</v>
      </c>
      <c r="E255" s="476">
        <v>300000</v>
      </c>
      <c r="F255" s="126">
        <f t="shared" si="20"/>
        <v>300000</v>
      </c>
      <c r="G255" s="156" t="s">
        <v>130</v>
      </c>
      <c r="H255" s="137" t="s">
        <v>747</v>
      </c>
      <c r="I255" s="126" t="str">
        <f>VLOOKUP(H255,Presupuesto!$B$11:$C$565,2,0)</f>
        <v>OTROS SERVICIOS COMERCIALES Y FINANCIEROS</v>
      </c>
      <c r="J255" s="96" t="str">
        <f t="shared" si="21"/>
        <v>Estudiantes y Graduados</v>
      </c>
      <c r="K255" s="96" t="s">
        <v>395</v>
      </c>
    </row>
    <row r="257" spans="3:11" x14ac:dyDescent="0.25">
      <c r="C257" s="103"/>
      <c r="D257" s="103"/>
      <c r="E257" s="103"/>
      <c r="F257" s="103"/>
      <c r="G257" s="77"/>
      <c r="H257" s="103"/>
      <c r="I257" s="103"/>
    </row>
    <row r="258" spans="3:11" ht="15.75" thickBot="1" x14ac:dyDescent="0.3">
      <c r="C258" s="103"/>
      <c r="D258" s="103"/>
      <c r="E258" s="103"/>
      <c r="F258" s="103"/>
      <c r="G258" s="77"/>
      <c r="H258" s="103"/>
      <c r="I258" s="103"/>
      <c r="K258" s="171"/>
    </row>
    <row r="259" spans="3:11" ht="15.75" thickBot="1" x14ac:dyDescent="0.3">
      <c r="C259" s="152" t="s">
        <v>51</v>
      </c>
      <c r="D259" s="104">
        <f>SUM(F266:F272)</f>
        <v>691600</v>
      </c>
      <c r="E259" s="107"/>
      <c r="F259" s="70"/>
      <c r="G259" s="78"/>
      <c r="H259" s="70"/>
      <c r="I259" s="70"/>
    </row>
    <row r="260" spans="3:11" x14ac:dyDescent="0.25">
      <c r="C260" s="70"/>
      <c r="D260" s="31"/>
      <c r="E260" s="93"/>
      <c r="F260" s="93"/>
      <c r="G260" s="93"/>
      <c r="H260" s="75"/>
      <c r="I260" s="75"/>
      <c r="J260" s="75"/>
      <c r="K260" s="108"/>
    </row>
    <row r="261" spans="3:11" x14ac:dyDescent="0.25">
      <c r="C261" s="70"/>
      <c r="D261" s="31"/>
      <c r="E261" s="93"/>
      <c r="F261" s="93"/>
      <c r="G261" s="93"/>
      <c r="H261" s="75"/>
      <c r="I261" s="75"/>
      <c r="J261" s="75"/>
      <c r="K261" s="108"/>
    </row>
    <row r="262" spans="3:11" ht="15.75" x14ac:dyDescent="0.25">
      <c r="C262" s="200" t="s">
        <v>393</v>
      </c>
      <c r="D262" s="201" t="s">
        <v>1591</v>
      </c>
      <c r="E262" s="93"/>
      <c r="F262" s="93"/>
      <c r="G262" s="93"/>
      <c r="H262" s="75"/>
      <c r="I262" s="75"/>
      <c r="J262" s="75"/>
      <c r="K262" s="108"/>
    </row>
    <row r="263" spans="3:11" ht="18.75" x14ac:dyDescent="0.25">
      <c r="C263" s="210" t="str">
        <f>IFERROR(VLOOKUP(D262,'Desarrollo e Innov. Curricular'!$E:$F,2,FALSE),IFERROR(VLOOKUP(D262,'Investigación Científica'!$E:$F,2,FALSE),IFERROR(VLOOKUP(D262,'Vinculación Univ. Sociedad'!$E:$F,2,FALSE),IFERROR(VLOOKUP(D262,'Docencia y Profesorado Universi'!$E:$F,2,FALSE),IFERROR(VLOOKUP(D262,'Estudiantes y Graduados'!$E:$F,2,FALSE),IFERROR(VLOOKUP(D262,'Gestion Administrativa'!$E:$F,2,FALSE),IFERROR(VLOOKUP(D262,'Gestión Académica'!$E:$F,2,FALSE),IFERROR(VLOOKUP(D262,'Aseguramiento y M. Ambiental'!$E:$F,2,FALSE),IFERROR(VLOOKUP(D262,'Gestión del Conocimiento'!$E:$F,2,FALSE),IFERROR(VLOOKUP(D262,'Gobernabilidad y Procesos...'!$E:$F,2,FALSE),IFERROR(VLOOKUP(D262,'Gestión del Talento Humano'!$E:$F,2,FALSE),IFERROR(VLOOKUP(D262,'Internacionalización de la E.S.'!$E:$F,2,FALSE),IFERROR(VLOOKUP(D262,'Cultura de Innovación Insti...'!$E:$F,2,FALSE),VLOOKUP(D262,'Lo Esencial de la Reforma Univ.'!$E:$F,2,0))))))))))))))</f>
        <v>Organizar y desarrollar las selecciones deportivas que representaran la UNAH en los campeonatos universitarios interno y de cararcter internacional como los JUDUCA  con sus respectivos equipos juveniles</v>
      </c>
      <c r="D263" s="31"/>
      <c r="E263" s="93"/>
      <c r="F263" s="93"/>
      <c r="G263" s="93"/>
      <c r="H263" s="75"/>
      <c r="I263" s="75"/>
      <c r="J263" s="75"/>
      <c r="K263" s="108"/>
    </row>
    <row r="264" spans="3:11" ht="15.75" thickBot="1" x14ac:dyDescent="0.3">
      <c r="F264" s="93"/>
      <c r="G264" s="75"/>
      <c r="H264" s="75"/>
      <c r="I264" s="75"/>
    </row>
    <row r="265" spans="3:11" ht="30.75" thickBot="1" x14ac:dyDescent="0.3">
      <c r="C265" s="134" t="s">
        <v>44</v>
      </c>
      <c r="D265" s="134" t="s">
        <v>53</v>
      </c>
      <c r="E265" s="166" t="s">
        <v>55</v>
      </c>
      <c r="F265" s="131" t="s">
        <v>27</v>
      </c>
      <c r="G265" s="129" t="s">
        <v>132</v>
      </c>
      <c r="H265" s="132" t="s">
        <v>46</v>
      </c>
      <c r="I265" s="129" t="s">
        <v>133</v>
      </c>
      <c r="J265" s="129" t="s">
        <v>411</v>
      </c>
      <c r="K265" s="129" t="s">
        <v>412</v>
      </c>
    </row>
    <row r="266" spans="3:11" x14ac:dyDescent="0.25">
      <c r="C266" s="474" t="s">
        <v>1908</v>
      </c>
      <c r="D266" s="474">
        <v>4</v>
      </c>
      <c r="E266" s="476">
        <v>3300</v>
      </c>
      <c r="F266" s="126">
        <f t="shared" ref="F266:F272" si="22">D266*E266</f>
        <v>13200</v>
      </c>
      <c r="G266" s="156" t="s">
        <v>130</v>
      </c>
      <c r="H266" s="137" t="s">
        <v>747</v>
      </c>
      <c r="I266" s="126" t="str">
        <f>VLOOKUP(H266,Presupuesto!$B$11:$C$565,2,0)</f>
        <v>OTROS SERVICIOS COMERCIALES Y FINANCIEROS</v>
      </c>
      <c r="J266" s="217" t="s">
        <v>1374</v>
      </c>
      <c r="K266" s="96" t="s">
        <v>395</v>
      </c>
    </row>
    <row r="267" spans="3:11" x14ac:dyDescent="0.25">
      <c r="C267" s="474" t="s">
        <v>1909</v>
      </c>
      <c r="D267" s="474">
        <v>2</v>
      </c>
      <c r="E267" s="476">
        <v>3300</v>
      </c>
      <c r="F267" s="126">
        <f t="shared" si="22"/>
        <v>6600</v>
      </c>
      <c r="G267" s="156" t="s">
        <v>130</v>
      </c>
      <c r="H267" s="137" t="s">
        <v>747</v>
      </c>
      <c r="I267" s="126" t="str">
        <f>VLOOKUP(H267,Presupuesto!$B$11:$C$565,2,0)</f>
        <v>OTROS SERVICIOS COMERCIALES Y FINANCIEROS</v>
      </c>
      <c r="J267" s="96" t="str">
        <f t="shared" ref="J267:J272" si="23">$J$266</f>
        <v>Estudiantes y Graduados</v>
      </c>
      <c r="K267" s="96" t="s">
        <v>395</v>
      </c>
    </row>
    <row r="268" spans="3:11" x14ac:dyDescent="0.25">
      <c r="C268" s="474" t="s">
        <v>1910</v>
      </c>
      <c r="D268" s="474">
        <v>2</v>
      </c>
      <c r="E268" s="476">
        <v>4700</v>
      </c>
      <c r="F268" s="126">
        <f t="shared" si="22"/>
        <v>9400</v>
      </c>
      <c r="G268" s="156" t="s">
        <v>130</v>
      </c>
      <c r="H268" s="137" t="s">
        <v>747</v>
      </c>
      <c r="I268" s="126" t="str">
        <f>VLOOKUP(H268,Presupuesto!$B$11:$C$565,2,0)</f>
        <v>OTROS SERVICIOS COMERCIALES Y FINANCIEROS</v>
      </c>
      <c r="J268" s="96" t="str">
        <f t="shared" si="23"/>
        <v>Estudiantes y Graduados</v>
      </c>
      <c r="K268" s="96" t="s">
        <v>395</v>
      </c>
    </row>
    <row r="269" spans="3:11" x14ac:dyDescent="0.25">
      <c r="C269" s="474" t="s">
        <v>1911</v>
      </c>
      <c r="D269" s="474">
        <v>4</v>
      </c>
      <c r="E269" s="476">
        <v>3100</v>
      </c>
      <c r="F269" s="126">
        <f t="shared" si="22"/>
        <v>12400</v>
      </c>
      <c r="G269" s="156" t="s">
        <v>130</v>
      </c>
      <c r="H269" s="137" t="s">
        <v>747</v>
      </c>
      <c r="I269" s="126" t="str">
        <f>VLOOKUP(H269,Presupuesto!$B$11:$C$565,2,0)</f>
        <v>OTROS SERVICIOS COMERCIALES Y FINANCIEROS</v>
      </c>
      <c r="J269" s="96" t="str">
        <f t="shared" si="23"/>
        <v>Estudiantes y Graduados</v>
      </c>
      <c r="K269" s="96" t="s">
        <v>395</v>
      </c>
    </row>
    <row r="270" spans="3:11" x14ac:dyDescent="0.25">
      <c r="C270" s="474" t="s">
        <v>1926</v>
      </c>
      <c r="D270" s="474">
        <v>1</v>
      </c>
      <c r="E270" s="476">
        <v>400000</v>
      </c>
      <c r="F270" s="126">
        <f t="shared" si="22"/>
        <v>400000</v>
      </c>
      <c r="G270" s="156" t="s">
        <v>130</v>
      </c>
      <c r="H270" s="137" t="s">
        <v>747</v>
      </c>
      <c r="I270" s="126" t="str">
        <f>VLOOKUP(H270,Presupuesto!$B$11:$C$565,2,0)</f>
        <v>OTROS SERVICIOS COMERCIALES Y FINANCIEROS</v>
      </c>
      <c r="J270" s="96" t="str">
        <f t="shared" si="23"/>
        <v>Estudiantes y Graduados</v>
      </c>
      <c r="K270" s="96" t="s">
        <v>395</v>
      </c>
    </row>
    <row r="271" spans="3:11" x14ac:dyDescent="0.25">
      <c r="C271" s="474" t="s">
        <v>1927</v>
      </c>
      <c r="D271" s="474">
        <v>1</v>
      </c>
      <c r="E271" s="476">
        <v>50000</v>
      </c>
      <c r="F271" s="126">
        <f t="shared" si="22"/>
        <v>50000</v>
      </c>
      <c r="G271" s="156" t="s">
        <v>130</v>
      </c>
      <c r="H271" s="137" t="s">
        <v>747</v>
      </c>
      <c r="I271" s="126" t="str">
        <f>VLOOKUP(H271,Presupuesto!$B$11:$C$565,2,0)</f>
        <v>OTROS SERVICIOS COMERCIALES Y FINANCIEROS</v>
      </c>
      <c r="J271" s="96" t="str">
        <f t="shared" si="23"/>
        <v>Estudiantes y Graduados</v>
      </c>
      <c r="K271" s="96" t="s">
        <v>395</v>
      </c>
    </row>
    <row r="272" spans="3:11" x14ac:dyDescent="0.25">
      <c r="C272" s="474" t="s">
        <v>1928</v>
      </c>
      <c r="D272" s="474">
        <v>1</v>
      </c>
      <c r="E272" s="476">
        <v>200000</v>
      </c>
      <c r="F272" s="126">
        <f t="shared" si="22"/>
        <v>200000</v>
      </c>
      <c r="G272" s="156" t="s">
        <v>130</v>
      </c>
      <c r="H272" s="137" t="s">
        <v>747</v>
      </c>
      <c r="I272" s="126" t="str">
        <f>VLOOKUP(H272,Presupuesto!$B$11:$C$565,2,0)</f>
        <v>OTROS SERVICIOS COMERCIALES Y FINANCIEROS</v>
      </c>
      <c r="J272" s="96" t="str">
        <f t="shared" si="23"/>
        <v>Estudiantes y Graduados</v>
      </c>
      <c r="K272" s="96" t="s">
        <v>395</v>
      </c>
    </row>
    <row r="274" spans="3:11" x14ac:dyDescent="0.25">
      <c r="C274" s="103"/>
      <c r="D274" s="103"/>
      <c r="E274" s="103"/>
      <c r="F274" s="103"/>
      <c r="G274" s="77"/>
      <c r="H274" s="103"/>
      <c r="I274" s="103"/>
    </row>
    <row r="275" spans="3:11" ht="15.75" thickBot="1" x14ac:dyDescent="0.3">
      <c r="C275" s="103"/>
      <c r="D275" s="103"/>
      <c r="E275" s="103"/>
      <c r="F275" s="103"/>
      <c r="G275" s="77"/>
      <c r="H275" s="103"/>
      <c r="I275" s="103"/>
      <c r="K275" s="171"/>
    </row>
    <row r="276" spans="3:11" ht="15.75" thickBot="1" x14ac:dyDescent="0.3">
      <c r="C276" s="152" t="s">
        <v>51</v>
      </c>
      <c r="D276" s="104">
        <f>SUM(F283:F289)</f>
        <v>691600</v>
      </c>
      <c r="F276" s="70"/>
      <c r="G276" s="78"/>
      <c r="H276" s="70"/>
      <c r="I276" s="70"/>
    </row>
    <row r="277" spans="3:11" x14ac:dyDescent="0.25">
      <c r="C277" s="70"/>
      <c r="D277" s="31"/>
      <c r="E277" s="93"/>
      <c r="F277" s="93"/>
      <c r="G277" s="93"/>
      <c r="H277" s="75"/>
      <c r="I277" s="75"/>
      <c r="J277" s="75"/>
      <c r="K277" s="108"/>
    </row>
    <row r="278" spans="3:11" x14ac:dyDescent="0.25">
      <c r="C278" s="70"/>
      <c r="D278" s="31"/>
      <c r="E278" s="93"/>
      <c r="F278" s="93"/>
      <c r="G278" s="93"/>
      <c r="H278" s="75"/>
      <c r="I278" s="75"/>
      <c r="J278" s="75"/>
      <c r="K278" s="108"/>
    </row>
    <row r="279" spans="3:11" ht="15.75" x14ac:dyDescent="0.25">
      <c r="C279" s="200" t="s">
        <v>393</v>
      </c>
      <c r="D279" s="201" t="s">
        <v>1593</v>
      </c>
      <c r="E279" s="93"/>
      <c r="F279" s="93"/>
      <c r="G279" s="93"/>
      <c r="H279" s="75"/>
      <c r="I279" s="75"/>
      <c r="J279" s="75"/>
      <c r="K279" s="108"/>
    </row>
    <row r="280" spans="3:11" ht="18.75" x14ac:dyDescent="0.25">
      <c r="C280" s="210" t="str">
        <f>IFERROR(VLOOKUP(D279,'Desarrollo e Innov. Curricular'!$E:$F,2,FALSE),IFERROR(VLOOKUP(D279,'Investigación Científica'!$E:$F,2,FALSE),IFERROR(VLOOKUP(D279,'Vinculación Univ. Sociedad'!$E:$F,2,FALSE),IFERROR(VLOOKUP(D279,'Docencia y Profesorado Universi'!$E:$F,2,FALSE),IFERROR(VLOOKUP(D279,'Estudiantes y Graduados'!$E:$F,2,FALSE),IFERROR(VLOOKUP(D279,'Gestion Administrativa'!$E:$F,2,FALSE),IFERROR(VLOOKUP(D279,'Gestión Académica'!$E:$F,2,FALSE),IFERROR(VLOOKUP(D279,'Aseguramiento y M. Ambiental'!$E:$F,2,FALSE),IFERROR(VLOOKUP(D279,'Gestión del Conocimiento'!$E:$F,2,FALSE),IFERROR(VLOOKUP(D279,'Gobernabilidad y Procesos...'!$E:$F,2,FALSE),IFERROR(VLOOKUP(D279,'Gestión del Talento Humano'!$E:$F,2,FALSE),IFERROR(VLOOKUP(D279,'Internacionalización de la E.S.'!$E:$F,2,FALSE),IFERROR(VLOOKUP(D279,'Cultura de Innovación Insti...'!$E:$F,2,FALSE),VLOOKUP(D279,'Lo Esencial de la Reforma Univ.'!$E:$F,2,0))))))))))))))</f>
        <v>Pago de inscriciones, ligas y campeonatos de los diferentes selecciones universitarias UNAH</v>
      </c>
      <c r="D280" s="31"/>
      <c r="E280" s="93"/>
      <c r="F280" s="93"/>
      <c r="G280" s="93"/>
      <c r="H280" s="75"/>
      <c r="I280" s="75"/>
      <c r="J280" s="75"/>
      <c r="K280" s="108"/>
    </row>
    <row r="281" spans="3:11" ht="15.75" thickBot="1" x14ac:dyDescent="0.3">
      <c r="F281" s="93"/>
      <c r="G281" s="75"/>
      <c r="H281" s="75"/>
      <c r="I281" s="75"/>
    </row>
    <row r="282" spans="3:11" ht="30.75" thickBot="1" x14ac:dyDescent="0.3">
      <c r="C282" s="134" t="s">
        <v>44</v>
      </c>
      <c r="D282" s="134" t="s">
        <v>53</v>
      </c>
      <c r="E282" s="166" t="s">
        <v>55</v>
      </c>
      <c r="F282" s="131" t="s">
        <v>27</v>
      </c>
      <c r="G282" s="129" t="s">
        <v>132</v>
      </c>
      <c r="H282" s="132" t="s">
        <v>46</v>
      </c>
      <c r="I282" s="129" t="s">
        <v>133</v>
      </c>
      <c r="J282" s="129" t="s">
        <v>411</v>
      </c>
      <c r="K282" s="129" t="s">
        <v>412</v>
      </c>
    </row>
    <row r="283" spans="3:11" x14ac:dyDescent="0.25">
      <c r="C283" s="474" t="s">
        <v>1908</v>
      </c>
      <c r="D283" s="474">
        <v>4</v>
      </c>
      <c r="E283" s="476">
        <v>3300</v>
      </c>
      <c r="F283" s="126">
        <f t="shared" ref="F283:F289" si="24">D283*E283</f>
        <v>13200</v>
      </c>
      <c r="G283" s="156" t="s">
        <v>130</v>
      </c>
      <c r="H283" s="137" t="s">
        <v>747</v>
      </c>
      <c r="I283" s="126" t="str">
        <f>VLOOKUP(H283,Presupuesto!$B$11:$C$565,2,0)</f>
        <v>OTROS SERVICIOS COMERCIALES Y FINANCIEROS</v>
      </c>
      <c r="J283" s="217" t="s">
        <v>1374</v>
      </c>
      <c r="K283" s="96" t="s">
        <v>395</v>
      </c>
    </row>
    <row r="284" spans="3:11" x14ac:dyDescent="0.25">
      <c r="C284" s="474" t="s">
        <v>1909</v>
      </c>
      <c r="D284" s="474">
        <v>2</v>
      </c>
      <c r="E284" s="476">
        <v>3300</v>
      </c>
      <c r="F284" s="126">
        <f t="shared" si="24"/>
        <v>6600</v>
      </c>
      <c r="G284" s="156" t="s">
        <v>130</v>
      </c>
      <c r="H284" s="137" t="s">
        <v>747</v>
      </c>
      <c r="I284" s="126" t="str">
        <f>VLOOKUP(H284,Presupuesto!$B$11:$C$565,2,0)</f>
        <v>OTROS SERVICIOS COMERCIALES Y FINANCIEROS</v>
      </c>
      <c r="J284" s="96" t="str">
        <f t="shared" ref="J284:J289" si="25">$J$283</f>
        <v>Estudiantes y Graduados</v>
      </c>
      <c r="K284" s="96" t="s">
        <v>395</v>
      </c>
    </row>
    <row r="285" spans="3:11" x14ac:dyDescent="0.25">
      <c r="C285" s="474" t="s">
        <v>1910</v>
      </c>
      <c r="D285" s="474">
        <v>2</v>
      </c>
      <c r="E285" s="476">
        <v>4700</v>
      </c>
      <c r="F285" s="126">
        <f t="shared" si="24"/>
        <v>9400</v>
      </c>
      <c r="G285" s="156" t="s">
        <v>130</v>
      </c>
      <c r="H285" s="137" t="s">
        <v>747</v>
      </c>
      <c r="I285" s="126" t="str">
        <f>VLOOKUP(H285,Presupuesto!$B$11:$C$565,2,0)</f>
        <v>OTROS SERVICIOS COMERCIALES Y FINANCIEROS</v>
      </c>
      <c r="J285" s="96" t="str">
        <f t="shared" si="25"/>
        <v>Estudiantes y Graduados</v>
      </c>
      <c r="K285" s="96" t="s">
        <v>395</v>
      </c>
    </row>
    <row r="286" spans="3:11" x14ac:dyDescent="0.25">
      <c r="C286" s="474" t="s">
        <v>1911</v>
      </c>
      <c r="D286" s="474">
        <v>4</v>
      </c>
      <c r="E286" s="476">
        <v>3100</v>
      </c>
      <c r="F286" s="126">
        <f t="shared" si="24"/>
        <v>12400</v>
      </c>
      <c r="G286" s="156" t="s">
        <v>130</v>
      </c>
      <c r="H286" s="137" t="s">
        <v>747</v>
      </c>
      <c r="I286" s="126" t="str">
        <f>VLOOKUP(H286,Presupuesto!$B$11:$C$565,2,0)</f>
        <v>OTROS SERVICIOS COMERCIALES Y FINANCIEROS</v>
      </c>
      <c r="J286" s="96" t="str">
        <f t="shared" si="25"/>
        <v>Estudiantes y Graduados</v>
      </c>
      <c r="K286" s="96" t="s">
        <v>395</v>
      </c>
    </row>
    <row r="287" spans="3:11" x14ac:dyDescent="0.25">
      <c r="C287" s="474" t="s">
        <v>1926</v>
      </c>
      <c r="D287" s="474">
        <v>1</v>
      </c>
      <c r="E287" s="476">
        <v>400000</v>
      </c>
      <c r="F287" s="126">
        <f t="shared" si="24"/>
        <v>400000</v>
      </c>
      <c r="G287" s="156" t="s">
        <v>130</v>
      </c>
      <c r="H287" s="137" t="s">
        <v>747</v>
      </c>
      <c r="I287" s="126" t="str">
        <f>VLOOKUP(H287,Presupuesto!$B$11:$C$565,2,0)</f>
        <v>OTROS SERVICIOS COMERCIALES Y FINANCIEROS</v>
      </c>
      <c r="J287" s="96" t="str">
        <f t="shared" si="25"/>
        <v>Estudiantes y Graduados</v>
      </c>
      <c r="K287" s="96" t="s">
        <v>395</v>
      </c>
    </row>
    <row r="288" spans="3:11" x14ac:dyDescent="0.25">
      <c r="C288" s="474" t="s">
        <v>1927</v>
      </c>
      <c r="D288" s="474">
        <v>1</v>
      </c>
      <c r="E288" s="476">
        <v>50000</v>
      </c>
      <c r="F288" s="126">
        <f t="shared" si="24"/>
        <v>50000</v>
      </c>
      <c r="G288" s="156" t="s">
        <v>130</v>
      </c>
      <c r="H288" s="137" t="s">
        <v>747</v>
      </c>
      <c r="I288" s="126" t="str">
        <f>VLOOKUP(H288,Presupuesto!$B$11:$C$565,2,0)</f>
        <v>OTROS SERVICIOS COMERCIALES Y FINANCIEROS</v>
      </c>
      <c r="J288" s="96" t="str">
        <f t="shared" si="25"/>
        <v>Estudiantes y Graduados</v>
      </c>
      <c r="K288" s="96" t="s">
        <v>395</v>
      </c>
    </row>
    <row r="289" spans="3:11" x14ac:dyDescent="0.25">
      <c r="C289" s="474" t="s">
        <v>1928</v>
      </c>
      <c r="D289" s="474">
        <v>1</v>
      </c>
      <c r="E289" s="476">
        <v>200000</v>
      </c>
      <c r="F289" s="126">
        <f t="shared" si="24"/>
        <v>200000</v>
      </c>
      <c r="G289" s="156" t="s">
        <v>130</v>
      </c>
      <c r="H289" s="137" t="s">
        <v>747</v>
      </c>
      <c r="I289" s="126" t="str">
        <f>VLOOKUP(H289,Presupuesto!$B$11:$C$565,2,0)</f>
        <v>OTROS SERVICIOS COMERCIALES Y FINANCIEROS</v>
      </c>
      <c r="J289" s="96" t="str">
        <f t="shared" si="25"/>
        <v>Estudiantes y Graduados</v>
      </c>
      <c r="K289" s="96" t="s">
        <v>395</v>
      </c>
    </row>
    <row r="291" spans="3:11" x14ac:dyDescent="0.25">
      <c r="C291" s="103"/>
      <c r="D291" s="103"/>
      <c r="E291" s="103"/>
      <c r="F291" s="103"/>
      <c r="G291" s="77"/>
      <c r="H291" s="103"/>
      <c r="I291" s="103"/>
    </row>
    <row r="292" spans="3:11" ht="15.75" thickBot="1" x14ac:dyDescent="0.3">
      <c r="C292" s="103"/>
      <c r="D292" s="103"/>
      <c r="E292" s="103"/>
      <c r="F292" s="103"/>
      <c r="G292" s="77"/>
      <c r="H292" s="103"/>
      <c r="I292" s="103"/>
      <c r="K292" s="171"/>
    </row>
    <row r="293" spans="3:11" ht="15.75" thickBot="1" x14ac:dyDescent="0.3">
      <c r="C293" s="152" t="s">
        <v>51</v>
      </c>
      <c r="D293" s="104">
        <f>SUM(F300:F316)</f>
        <v>4947800</v>
      </c>
      <c r="F293" s="70"/>
      <c r="G293" s="78"/>
      <c r="H293" s="70"/>
      <c r="I293" s="70"/>
    </row>
    <row r="294" spans="3:11" x14ac:dyDescent="0.25">
      <c r="C294" s="70"/>
      <c r="D294" s="31"/>
      <c r="E294" s="93"/>
      <c r="F294" s="93"/>
      <c r="G294" s="93"/>
      <c r="H294" s="75"/>
      <c r="I294" s="75"/>
      <c r="J294" s="75"/>
      <c r="K294" s="108"/>
    </row>
    <row r="295" spans="3:11" x14ac:dyDescent="0.25">
      <c r="C295" s="70"/>
      <c r="D295" s="31"/>
      <c r="E295" s="93"/>
      <c r="F295" s="93"/>
      <c r="G295" s="93"/>
      <c r="H295" s="75"/>
      <c r="I295" s="75"/>
      <c r="J295" s="75"/>
      <c r="K295" s="108"/>
    </row>
    <row r="296" spans="3:11" ht="15.75" x14ac:dyDescent="0.25">
      <c r="C296" s="200" t="s">
        <v>393</v>
      </c>
      <c r="D296" s="201" t="s">
        <v>1594</v>
      </c>
      <c r="E296" s="93"/>
      <c r="F296" s="93"/>
      <c r="G296" s="93"/>
      <c r="H296" s="75"/>
      <c r="I296" s="75"/>
      <c r="J296" s="75"/>
      <c r="K296" s="108"/>
    </row>
    <row r="297" spans="3:11" ht="18.75" x14ac:dyDescent="0.25">
      <c r="C297" s="210" t="str">
        <f>IFERROR(VLOOKUP(D296,'Desarrollo e Innov. Curricular'!$E:$F,2,FALSE),IFERROR(VLOOKUP(D296,'Investigación Científica'!$E:$F,2,FALSE),IFERROR(VLOOKUP(D296,'Vinculación Univ. Sociedad'!$E:$F,2,FALSE),IFERROR(VLOOKUP(D296,'Docencia y Profesorado Universi'!$E:$F,2,FALSE),IFERROR(VLOOKUP(D296,'Estudiantes y Graduados'!$E:$F,2,FALSE),IFERROR(VLOOKUP(D296,'Gestion Administrativa'!$E:$F,2,FALSE),IFERROR(VLOOKUP(D296,'Gestión Académica'!$E:$F,2,FALSE),IFERROR(VLOOKUP(D296,'Aseguramiento y M. Ambiental'!$E:$F,2,FALSE),IFERROR(VLOOKUP(D296,'Gestión del Conocimiento'!$E:$F,2,FALSE),IFERROR(VLOOKUP(D296,'Gobernabilidad y Procesos...'!$E:$F,2,FALSE),IFERROR(VLOOKUP(D296,'Gestión del Talento Humano'!$E:$F,2,FALSE),IFERROR(VLOOKUP(D296,'Internacionalización de la E.S.'!$E:$F,2,FALSE),IFERROR(VLOOKUP(D296,'Cultura de Innovación Insti...'!$E:$F,2,FALSE),VLOOKUP(D296,'Lo Esencial de la Reforma Univ.'!$E:$F,2,0))))))))))))))</f>
        <v>Organizar y poner en marcha plan con centro sregionales realizacion de JUDUNAH 2015</v>
      </c>
      <c r="D297" s="31"/>
      <c r="E297" s="93"/>
      <c r="F297" s="93"/>
      <c r="G297" s="93"/>
      <c r="H297" s="75"/>
      <c r="I297" s="75"/>
      <c r="J297" s="75"/>
      <c r="K297" s="108"/>
    </row>
    <row r="298" spans="3:11" ht="15.75" thickBot="1" x14ac:dyDescent="0.3">
      <c r="F298" s="93"/>
      <c r="G298" s="75"/>
      <c r="H298" s="75"/>
      <c r="I298" s="75"/>
    </row>
    <row r="299" spans="3:11" ht="30.75" thickBot="1" x14ac:dyDescent="0.3">
      <c r="C299" s="125" t="s">
        <v>44</v>
      </c>
      <c r="D299" s="125" t="s">
        <v>53</v>
      </c>
      <c r="E299" s="132" t="s">
        <v>55</v>
      </c>
      <c r="F299" s="131" t="s">
        <v>27</v>
      </c>
      <c r="G299" s="129" t="s">
        <v>132</v>
      </c>
      <c r="H299" s="132" t="s">
        <v>46</v>
      </c>
      <c r="I299" s="129" t="s">
        <v>133</v>
      </c>
      <c r="J299" s="129" t="s">
        <v>411</v>
      </c>
      <c r="K299" s="129" t="s">
        <v>412</v>
      </c>
    </row>
    <row r="300" spans="3:11" x14ac:dyDescent="0.25">
      <c r="C300" s="496" t="s">
        <v>1929</v>
      </c>
      <c r="D300" s="484">
        <v>750</v>
      </c>
      <c r="E300" s="497">
        <v>2200</v>
      </c>
      <c r="F300" s="95">
        <f t="shared" ref="F300:F316" si="26">D300*E300</f>
        <v>1650000</v>
      </c>
      <c r="G300" s="156" t="s">
        <v>1473</v>
      </c>
      <c r="H300" s="137" t="s">
        <v>308</v>
      </c>
      <c r="I300" s="126" t="str">
        <f>VLOOKUP(H300,Presupuesto!$B$11:$C$565,2,0)</f>
        <v>VIATICOS NACIONALES Y OTROS GASTOS DE VIAJE PROYECTO FORTALECIMIENTO ORG. ESTUDI (26200-72)</v>
      </c>
      <c r="J300" s="217" t="s">
        <v>1374</v>
      </c>
      <c r="K300" s="96" t="s">
        <v>395</v>
      </c>
    </row>
    <row r="301" spans="3:11" x14ac:dyDescent="0.25">
      <c r="C301" s="465" t="s">
        <v>1930</v>
      </c>
      <c r="D301" s="484">
        <v>12000</v>
      </c>
      <c r="E301" s="497">
        <v>120</v>
      </c>
      <c r="F301" s="95">
        <f t="shared" si="26"/>
        <v>1440000</v>
      </c>
      <c r="G301" s="156" t="s">
        <v>1473</v>
      </c>
      <c r="H301" s="137" t="s">
        <v>796</v>
      </c>
      <c r="I301" s="126" t="str">
        <f>VLOOKUP(H301,Presupuesto!$B$11:$C$565,2,0)</f>
        <v>ALIMENTOS B EBIDAS PARA PERSONAS</v>
      </c>
      <c r="J301" s="96" t="str">
        <f t="shared" ref="J301:J316" si="27">$J$300</f>
        <v>Estudiantes y Graduados</v>
      </c>
      <c r="K301" s="96" t="s">
        <v>395</v>
      </c>
    </row>
    <row r="302" spans="3:11" x14ac:dyDescent="0.25">
      <c r="C302" s="496" t="s">
        <v>1931</v>
      </c>
      <c r="D302" s="484">
        <v>4500</v>
      </c>
      <c r="E302" s="497">
        <v>12</v>
      </c>
      <c r="F302" s="95">
        <f t="shared" si="26"/>
        <v>54000</v>
      </c>
      <c r="G302" s="156" t="s">
        <v>1473</v>
      </c>
      <c r="H302" s="137" t="s">
        <v>796</v>
      </c>
      <c r="I302" s="126" t="str">
        <f>VLOOKUP(H302,Presupuesto!$B$11:$C$565,2,0)</f>
        <v>ALIMENTOS B EBIDAS PARA PERSONAS</v>
      </c>
      <c r="J302" s="96" t="str">
        <f t="shared" si="27"/>
        <v>Estudiantes y Graduados</v>
      </c>
      <c r="K302" s="96" t="s">
        <v>395</v>
      </c>
    </row>
    <row r="303" spans="3:11" x14ac:dyDescent="0.25">
      <c r="C303" s="496" t="s">
        <v>1932</v>
      </c>
      <c r="D303" s="484">
        <v>100</v>
      </c>
      <c r="E303" s="497">
        <v>300</v>
      </c>
      <c r="F303" s="95">
        <f t="shared" si="26"/>
        <v>30000</v>
      </c>
      <c r="G303" s="156" t="s">
        <v>1473</v>
      </c>
      <c r="H303" s="137" t="s">
        <v>796</v>
      </c>
      <c r="I303" s="126" t="str">
        <f>VLOOKUP(H303,Presupuesto!$B$11:$C$565,2,0)</f>
        <v>ALIMENTOS B EBIDAS PARA PERSONAS</v>
      </c>
      <c r="J303" s="96" t="str">
        <f t="shared" si="27"/>
        <v>Estudiantes y Graduados</v>
      </c>
      <c r="K303" s="96" t="s">
        <v>395</v>
      </c>
    </row>
    <row r="304" spans="3:11" x14ac:dyDescent="0.25">
      <c r="C304" s="496" t="s">
        <v>1933</v>
      </c>
      <c r="D304" s="484">
        <v>2</v>
      </c>
      <c r="E304" s="497">
        <v>900</v>
      </c>
      <c r="F304" s="95">
        <f t="shared" si="26"/>
        <v>1800</v>
      </c>
      <c r="G304" s="156" t="s">
        <v>1473</v>
      </c>
      <c r="H304" s="137" t="s">
        <v>747</v>
      </c>
      <c r="I304" s="126" t="str">
        <f>VLOOKUP(H304,Presupuesto!$B$11:$C$565,2,0)</f>
        <v>OTROS SERVICIOS COMERCIALES Y FINANCIEROS</v>
      </c>
      <c r="J304" s="96" t="str">
        <f t="shared" si="27"/>
        <v>Estudiantes y Graduados</v>
      </c>
      <c r="K304" s="96" t="s">
        <v>395</v>
      </c>
    </row>
    <row r="305" spans="3:11" x14ac:dyDescent="0.25">
      <c r="C305" s="496" t="s">
        <v>1934</v>
      </c>
      <c r="D305" s="484">
        <v>2</v>
      </c>
      <c r="E305" s="497">
        <v>1600</v>
      </c>
      <c r="F305" s="95">
        <f t="shared" si="26"/>
        <v>3200</v>
      </c>
      <c r="G305" s="156" t="s">
        <v>1473</v>
      </c>
      <c r="H305" s="137" t="s">
        <v>747</v>
      </c>
      <c r="I305" s="126" t="str">
        <f>VLOOKUP(H305,Presupuesto!$B$11:$C$565,2,0)</f>
        <v>OTROS SERVICIOS COMERCIALES Y FINANCIEROS</v>
      </c>
      <c r="J305" s="96" t="str">
        <f t="shared" si="27"/>
        <v>Estudiantes y Graduados</v>
      </c>
      <c r="K305" s="96" t="s">
        <v>395</v>
      </c>
    </row>
    <row r="306" spans="3:11" x14ac:dyDescent="0.25">
      <c r="C306" s="496" t="s">
        <v>1935</v>
      </c>
      <c r="D306" s="484">
        <v>2</v>
      </c>
      <c r="E306" s="497">
        <v>3300</v>
      </c>
      <c r="F306" s="95">
        <f t="shared" si="26"/>
        <v>6600</v>
      </c>
      <c r="G306" s="156" t="s">
        <v>1473</v>
      </c>
      <c r="H306" s="137" t="s">
        <v>747</v>
      </c>
      <c r="I306" s="126" t="str">
        <f>VLOOKUP(H306,Presupuesto!$B$11:$C$565,2,0)</f>
        <v>OTROS SERVICIOS COMERCIALES Y FINANCIEROS</v>
      </c>
      <c r="J306" s="96" t="str">
        <f t="shared" si="27"/>
        <v>Estudiantes y Graduados</v>
      </c>
      <c r="K306" s="96" t="s">
        <v>395</v>
      </c>
    </row>
    <row r="307" spans="3:11" x14ac:dyDescent="0.25">
      <c r="C307" s="496" t="s">
        <v>1936</v>
      </c>
      <c r="D307" s="484">
        <v>2</v>
      </c>
      <c r="E307" s="497">
        <v>3300</v>
      </c>
      <c r="F307" s="95">
        <f t="shared" si="26"/>
        <v>6600</v>
      </c>
      <c r="G307" s="156" t="s">
        <v>1473</v>
      </c>
      <c r="H307" s="137" t="s">
        <v>747</v>
      </c>
      <c r="I307" s="126" t="str">
        <f>VLOOKUP(H307,Presupuesto!$B$11:$C$565,2,0)</f>
        <v>OTROS SERVICIOS COMERCIALES Y FINANCIEROS</v>
      </c>
      <c r="J307" s="96" t="str">
        <f t="shared" si="27"/>
        <v>Estudiantes y Graduados</v>
      </c>
      <c r="K307" s="96" t="s">
        <v>395</v>
      </c>
    </row>
    <row r="308" spans="3:11" x14ac:dyDescent="0.25">
      <c r="C308" s="496" t="s">
        <v>1937</v>
      </c>
      <c r="D308" s="484">
        <v>100</v>
      </c>
      <c r="E308" s="497">
        <v>60</v>
      </c>
      <c r="F308" s="95">
        <f t="shared" si="26"/>
        <v>6000</v>
      </c>
      <c r="G308" s="156" t="s">
        <v>1473</v>
      </c>
      <c r="H308" s="137" t="s">
        <v>747</v>
      </c>
      <c r="I308" s="126" t="str">
        <f>VLOOKUP(H308,Presupuesto!$B$11:$C$565,2,0)</f>
        <v>OTROS SERVICIOS COMERCIALES Y FINANCIEROS</v>
      </c>
      <c r="J308" s="96" t="str">
        <f t="shared" si="27"/>
        <v>Estudiantes y Graduados</v>
      </c>
      <c r="K308" s="96" t="s">
        <v>395</v>
      </c>
    </row>
    <row r="309" spans="3:11" x14ac:dyDescent="0.25">
      <c r="C309" s="496" t="s">
        <v>1938</v>
      </c>
      <c r="D309" s="484">
        <v>20</v>
      </c>
      <c r="E309" s="497">
        <v>2000</v>
      </c>
      <c r="F309" s="95">
        <f t="shared" si="26"/>
        <v>40000</v>
      </c>
      <c r="G309" s="156" t="s">
        <v>1473</v>
      </c>
      <c r="H309" s="137" t="s">
        <v>814</v>
      </c>
      <c r="I309" s="126" t="str">
        <f>VLOOKUP(H309,Presupuesto!$B$11:$C$565,2,0)</f>
        <v>ACABADOS Y TEXTILES</v>
      </c>
      <c r="J309" s="96" t="str">
        <f t="shared" si="27"/>
        <v>Estudiantes y Graduados</v>
      </c>
      <c r="K309" s="96" t="s">
        <v>395</v>
      </c>
    </row>
    <row r="310" spans="3:11" x14ac:dyDescent="0.25">
      <c r="C310" s="496" t="s">
        <v>1939</v>
      </c>
      <c r="D310" s="484">
        <v>12</v>
      </c>
      <c r="E310" s="497">
        <v>1300</v>
      </c>
      <c r="F310" s="95">
        <f t="shared" si="26"/>
        <v>15600</v>
      </c>
      <c r="G310" s="156" t="s">
        <v>1473</v>
      </c>
      <c r="H310" s="137" t="s">
        <v>814</v>
      </c>
      <c r="I310" s="126" t="str">
        <f>VLOOKUP(H310,Presupuesto!$B$11:$C$565,2,0)</f>
        <v>ACABADOS Y TEXTILES</v>
      </c>
      <c r="J310" s="96" t="str">
        <f t="shared" si="27"/>
        <v>Estudiantes y Graduados</v>
      </c>
      <c r="K310" s="96" t="s">
        <v>395</v>
      </c>
    </row>
    <row r="311" spans="3:11" x14ac:dyDescent="0.25">
      <c r="C311" s="496" t="s">
        <v>1940</v>
      </c>
      <c r="D311" s="484">
        <v>16</v>
      </c>
      <c r="E311" s="497">
        <v>1500</v>
      </c>
      <c r="F311" s="95">
        <f t="shared" si="26"/>
        <v>24000</v>
      </c>
      <c r="G311" s="156" t="s">
        <v>1473</v>
      </c>
      <c r="H311" s="137" t="s">
        <v>814</v>
      </c>
      <c r="I311" s="126" t="str">
        <f>VLOOKUP(H311,Presupuesto!$B$11:$C$565,2,0)</f>
        <v>ACABADOS Y TEXTILES</v>
      </c>
      <c r="J311" s="96" t="str">
        <f t="shared" si="27"/>
        <v>Estudiantes y Graduados</v>
      </c>
      <c r="K311" s="96" t="s">
        <v>395</v>
      </c>
    </row>
    <row r="312" spans="3:11" x14ac:dyDescent="0.25">
      <c r="C312" s="496" t="s">
        <v>1941</v>
      </c>
      <c r="D312" s="484">
        <v>235</v>
      </c>
      <c r="E312" s="497">
        <v>2000</v>
      </c>
      <c r="F312" s="95">
        <f t="shared" si="26"/>
        <v>470000</v>
      </c>
      <c r="G312" s="156" t="s">
        <v>1473</v>
      </c>
      <c r="H312" s="137" t="s">
        <v>814</v>
      </c>
      <c r="I312" s="126" t="str">
        <f>VLOOKUP(H312,Presupuesto!$B$11:$C$565,2,0)</f>
        <v>ACABADOS Y TEXTILES</v>
      </c>
      <c r="J312" s="96" t="str">
        <f t="shared" si="27"/>
        <v>Estudiantes y Graduados</v>
      </c>
      <c r="K312" s="96" t="s">
        <v>395</v>
      </c>
    </row>
    <row r="313" spans="3:11" x14ac:dyDescent="0.25">
      <c r="C313" s="496" t="s">
        <v>1942</v>
      </c>
      <c r="D313" s="484">
        <v>150</v>
      </c>
      <c r="E313" s="497">
        <v>2000</v>
      </c>
      <c r="F313" s="95">
        <f t="shared" si="26"/>
        <v>300000</v>
      </c>
      <c r="G313" s="156" t="s">
        <v>1473</v>
      </c>
      <c r="H313" s="137" t="s">
        <v>814</v>
      </c>
      <c r="I313" s="126" t="str">
        <f>VLOOKUP(H313,Presupuesto!$B$11:$C$565,2,0)</f>
        <v>ACABADOS Y TEXTILES</v>
      </c>
      <c r="J313" s="96" t="str">
        <f t="shared" si="27"/>
        <v>Estudiantes y Graduados</v>
      </c>
      <c r="K313" s="96" t="s">
        <v>395</v>
      </c>
    </row>
    <row r="314" spans="3:11" x14ac:dyDescent="0.25">
      <c r="C314" s="496" t="s">
        <v>1943</v>
      </c>
      <c r="D314" s="484">
        <v>150</v>
      </c>
      <c r="E314" s="497">
        <v>2000</v>
      </c>
      <c r="F314" s="95">
        <f t="shared" si="26"/>
        <v>300000</v>
      </c>
      <c r="G314" s="156" t="s">
        <v>1473</v>
      </c>
      <c r="H314" s="137" t="s">
        <v>814</v>
      </c>
      <c r="I314" s="126" t="str">
        <f>VLOOKUP(H314,Presupuesto!$B$11:$C$565,2,0)</f>
        <v>ACABADOS Y TEXTILES</v>
      </c>
      <c r="J314" s="96" t="str">
        <f t="shared" si="27"/>
        <v>Estudiantes y Graduados</v>
      </c>
      <c r="K314" s="96" t="s">
        <v>395</v>
      </c>
    </row>
    <row r="315" spans="3:11" x14ac:dyDescent="0.25">
      <c r="C315" s="496" t="s">
        <v>1944</v>
      </c>
      <c r="D315" s="484">
        <v>150</v>
      </c>
      <c r="E315" s="497">
        <v>2000</v>
      </c>
      <c r="F315" s="95">
        <f t="shared" si="26"/>
        <v>300000</v>
      </c>
      <c r="G315" s="156" t="s">
        <v>1473</v>
      </c>
      <c r="H315" s="137" t="s">
        <v>814</v>
      </c>
      <c r="I315" s="126" t="str">
        <f>VLOOKUP(H315,Presupuesto!$B$11:$C$565,2,0)</f>
        <v>ACABADOS Y TEXTILES</v>
      </c>
      <c r="J315" s="96" t="str">
        <f t="shared" si="27"/>
        <v>Estudiantes y Graduados</v>
      </c>
      <c r="K315" s="96" t="s">
        <v>395</v>
      </c>
    </row>
    <row r="316" spans="3:11" x14ac:dyDescent="0.25">
      <c r="C316" s="496" t="s">
        <v>1945</v>
      </c>
      <c r="D316" s="484">
        <v>1</v>
      </c>
      <c r="E316" s="497">
        <v>300000</v>
      </c>
      <c r="F316" s="95">
        <f t="shared" si="26"/>
        <v>300000</v>
      </c>
      <c r="G316" s="156" t="s">
        <v>1473</v>
      </c>
      <c r="H316" s="137" t="s">
        <v>747</v>
      </c>
      <c r="I316" s="126" t="str">
        <f>VLOOKUP(H316,Presupuesto!$B$11:$C$565,2,0)</f>
        <v>OTROS SERVICIOS COMERCIALES Y FINANCIEROS</v>
      </c>
      <c r="J316" s="96" t="str">
        <f t="shared" si="27"/>
        <v>Estudiantes y Graduados</v>
      </c>
      <c r="K316" s="96" t="s">
        <v>395</v>
      </c>
    </row>
    <row r="318" spans="3:11" x14ac:dyDescent="0.25">
      <c r="C318" s="103"/>
      <c r="D318" s="103"/>
      <c r="E318" s="103"/>
      <c r="F318" s="103"/>
      <c r="G318" s="77"/>
      <c r="H318" s="103"/>
      <c r="I318" s="103"/>
    </row>
    <row r="319" spans="3:11" ht="15.75" thickBot="1" x14ac:dyDescent="0.3">
      <c r="C319" s="103"/>
      <c r="D319" s="103"/>
      <c r="E319" s="103"/>
      <c r="F319" s="103"/>
      <c r="G319" s="77"/>
      <c r="H319" s="103"/>
      <c r="I319" s="103"/>
      <c r="K319" s="171"/>
    </row>
    <row r="320" spans="3:11" ht="15.75" thickBot="1" x14ac:dyDescent="0.3">
      <c r="C320" s="152" t="s">
        <v>51</v>
      </c>
      <c r="D320" s="104">
        <f>SUM(F327:F340)</f>
        <v>720000</v>
      </c>
      <c r="F320" s="70"/>
      <c r="G320" s="78"/>
      <c r="H320" s="70"/>
      <c r="I320" s="70"/>
    </row>
    <row r="321" spans="3:11" x14ac:dyDescent="0.25">
      <c r="C321" s="70"/>
      <c r="D321" s="31"/>
      <c r="E321" s="93"/>
      <c r="F321" s="93"/>
      <c r="G321" s="93"/>
      <c r="H321" s="75"/>
      <c r="I321" s="75"/>
      <c r="J321" s="75"/>
      <c r="K321" s="108"/>
    </row>
    <row r="322" spans="3:11" x14ac:dyDescent="0.25">
      <c r="C322" s="70"/>
      <c r="D322" s="31"/>
      <c r="E322" s="93"/>
      <c r="F322" s="93"/>
      <c r="G322" s="93"/>
      <c r="H322" s="75"/>
      <c r="I322" s="75"/>
      <c r="J322" s="75"/>
      <c r="K322" s="108"/>
    </row>
    <row r="323" spans="3:11" ht="15.75" x14ac:dyDescent="0.25">
      <c r="C323" s="200" t="s">
        <v>393</v>
      </c>
      <c r="D323" s="201" t="s">
        <v>1595</v>
      </c>
      <c r="E323" s="93"/>
      <c r="F323" s="93"/>
      <c r="G323" s="93"/>
      <c r="H323" s="75"/>
      <c r="I323" s="75"/>
      <c r="J323" s="75"/>
      <c r="K323" s="108"/>
    </row>
    <row r="324" spans="3:11" ht="18.75" x14ac:dyDescent="0.25">
      <c r="C324" s="210" t="str">
        <f>IFERROR(VLOOKUP(D323,'Desarrollo e Innov. Curricular'!$E:$F,2,FALSE),IFERROR(VLOOKUP(D323,'Investigación Científica'!$E:$F,2,FALSE),IFERROR(VLOOKUP(D323,'Vinculación Univ. Sociedad'!$E:$F,2,FALSE),IFERROR(VLOOKUP(D323,'Docencia y Profesorado Universi'!$E:$F,2,FALSE),IFERROR(VLOOKUP(D323,'Estudiantes y Graduados'!$E:$F,2,FALSE),IFERROR(VLOOKUP(D323,'Gestion Administrativa'!$E:$F,2,FALSE),IFERROR(VLOOKUP(D323,'Gestión Académica'!$E:$F,2,FALSE),IFERROR(VLOOKUP(D323,'Aseguramiento y M. Ambiental'!$E:$F,2,FALSE),IFERROR(VLOOKUP(D323,'Gestión del Conocimiento'!$E:$F,2,FALSE),IFERROR(VLOOKUP(D323,'Gobernabilidad y Procesos...'!$E:$F,2,FALSE),IFERROR(VLOOKUP(D323,'Gestión del Talento Humano'!$E:$F,2,FALSE),IFERROR(VLOOKUP(D323,'Internacionalización de la E.S.'!$E:$F,2,FALSE),IFERROR(VLOOKUP(D323,'Cultura de Innovación Insti...'!$E:$F,2,FALSE),VLOOKUP(D323,'Lo Esencial de la Reforma Univ.'!$E:$F,2,0))))))))))))))</f>
        <v>Preparacion de Los equipos UNAH PUMAS  para JUDUCA 2016</v>
      </c>
      <c r="D324" s="31"/>
      <c r="E324" s="93"/>
      <c r="F324" s="93"/>
      <c r="G324" s="93"/>
      <c r="H324" s="75"/>
      <c r="I324" s="75"/>
      <c r="J324" s="75"/>
      <c r="K324" s="108"/>
    </row>
    <row r="325" spans="3:11" ht="15.75" thickBot="1" x14ac:dyDescent="0.3">
      <c r="F325" s="93"/>
      <c r="G325" s="75"/>
      <c r="H325" s="75"/>
      <c r="I325" s="75"/>
    </row>
    <row r="326" spans="3:11" ht="30.75" thickBot="1" x14ac:dyDescent="0.3">
      <c r="C326" s="134" t="s">
        <v>44</v>
      </c>
      <c r="D326" s="134" t="s">
        <v>53</v>
      </c>
      <c r="E326" s="166" t="s">
        <v>55</v>
      </c>
      <c r="F326" s="131" t="s">
        <v>27</v>
      </c>
      <c r="G326" s="129" t="s">
        <v>132</v>
      </c>
      <c r="H326" s="132" t="s">
        <v>46</v>
      </c>
      <c r="I326" s="129" t="s">
        <v>133</v>
      </c>
      <c r="J326" s="129" t="s">
        <v>411</v>
      </c>
      <c r="K326" s="129" t="s">
        <v>412</v>
      </c>
    </row>
    <row r="327" spans="3:11" x14ac:dyDescent="0.25">
      <c r="C327" s="474" t="s">
        <v>1948</v>
      </c>
      <c r="D327" s="474">
        <v>1</v>
      </c>
      <c r="E327" s="476">
        <v>20000</v>
      </c>
      <c r="F327" s="126">
        <f t="shared" ref="F327:F340" si="28">D327*E327</f>
        <v>20000</v>
      </c>
      <c r="G327" s="156" t="s">
        <v>130</v>
      </c>
      <c r="H327" s="137" t="s">
        <v>747</v>
      </c>
      <c r="I327" s="126" t="str">
        <f>VLOOKUP(H327,Presupuesto!$B$11:$C$565,2,0)</f>
        <v>OTROS SERVICIOS COMERCIALES Y FINANCIEROS</v>
      </c>
      <c r="J327" s="217" t="s">
        <v>1374</v>
      </c>
      <c r="K327" s="96" t="s">
        <v>395</v>
      </c>
    </row>
    <row r="328" spans="3:11" x14ac:dyDescent="0.25">
      <c r="C328" s="474" t="s">
        <v>1949</v>
      </c>
      <c r="D328" s="474">
        <v>1</v>
      </c>
      <c r="E328" s="476">
        <v>25000</v>
      </c>
      <c r="F328" s="126">
        <f t="shared" si="28"/>
        <v>25000</v>
      </c>
      <c r="G328" s="156" t="s">
        <v>130</v>
      </c>
      <c r="H328" s="137" t="s">
        <v>747</v>
      </c>
      <c r="I328" s="126" t="str">
        <f>VLOOKUP(H328,Presupuesto!$B$11:$C$565,2,0)</f>
        <v>OTROS SERVICIOS COMERCIALES Y FINANCIEROS</v>
      </c>
      <c r="J328" s="96" t="str">
        <f t="shared" ref="J328:J340" si="29">$J$327</f>
        <v>Estudiantes y Graduados</v>
      </c>
      <c r="K328" s="96" t="s">
        <v>395</v>
      </c>
    </row>
    <row r="329" spans="3:11" x14ac:dyDescent="0.25">
      <c r="C329" s="474" t="s">
        <v>1950</v>
      </c>
      <c r="D329" s="474">
        <v>2</v>
      </c>
      <c r="E329" s="476">
        <v>10000</v>
      </c>
      <c r="F329" s="126">
        <f t="shared" si="28"/>
        <v>20000</v>
      </c>
      <c r="G329" s="156" t="s">
        <v>130</v>
      </c>
      <c r="H329" s="137" t="s">
        <v>747</v>
      </c>
      <c r="I329" s="126" t="str">
        <f>VLOOKUP(H329,Presupuesto!$B$11:$C$565,2,0)</f>
        <v>OTROS SERVICIOS COMERCIALES Y FINANCIEROS</v>
      </c>
      <c r="J329" s="96" t="str">
        <f t="shared" si="29"/>
        <v>Estudiantes y Graduados</v>
      </c>
      <c r="K329" s="96" t="s">
        <v>395</v>
      </c>
    </row>
    <row r="330" spans="3:11" x14ac:dyDescent="0.25">
      <c r="C330" s="474" t="s">
        <v>1951</v>
      </c>
      <c r="D330" s="474">
        <v>2</v>
      </c>
      <c r="E330" s="476">
        <v>10000</v>
      </c>
      <c r="F330" s="126">
        <f t="shared" si="28"/>
        <v>20000</v>
      </c>
      <c r="G330" s="156" t="s">
        <v>130</v>
      </c>
      <c r="H330" s="137" t="s">
        <v>747</v>
      </c>
      <c r="I330" s="126" t="str">
        <f>VLOOKUP(H330,Presupuesto!$B$11:$C$565,2,0)</f>
        <v>OTROS SERVICIOS COMERCIALES Y FINANCIEROS</v>
      </c>
      <c r="J330" s="96" t="str">
        <f t="shared" si="29"/>
        <v>Estudiantes y Graduados</v>
      </c>
      <c r="K330" s="96" t="s">
        <v>395</v>
      </c>
    </row>
    <row r="331" spans="3:11" x14ac:dyDescent="0.25">
      <c r="C331" s="474" t="s">
        <v>1952</v>
      </c>
      <c r="D331" s="474">
        <v>2</v>
      </c>
      <c r="E331" s="476">
        <v>20000</v>
      </c>
      <c r="F331" s="126">
        <f t="shared" si="28"/>
        <v>40000</v>
      </c>
      <c r="G331" s="156" t="s">
        <v>130</v>
      </c>
      <c r="H331" s="137" t="s">
        <v>747</v>
      </c>
      <c r="I331" s="126" t="str">
        <f>VLOOKUP(H331,Presupuesto!$B$11:$C$565,2,0)</f>
        <v>OTROS SERVICIOS COMERCIALES Y FINANCIEROS</v>
      </c>
      <c r="J331" s="96" t="str">
        <f t="shared" si="29"/>
        <v>Estudiantes y Graduados</v>
      </c>
      <c r="K331" s="96" t="s">
        <v>395</v>
      </c>
    </row>
    <row r="332" spans="3:11" x14ac:dyDescent="0.25">
      <c r="C332" s="474" t="s">
        <v>1953</v>
      </c>
      <c r="D332" s="474">
        <v>1</v>
      </c>
      <c r="E332" s="476">
        <v>20000</v>
      </c>
      <c r="F332" s="126">
        <f t="shared" si="28"/>
        <v>20000</v>
      </c>
      <c r="G332" s="156" t="s">
        <v>130</v>
      </c>
      <c r="H332" s="137" t="s">
        <v>747</v>
      </c>
      <c r="I332" s="126" t="str">
        <f>VLOOKUP(H332,Presupuesto!$B$11:$C$565,2,0)</f>
        <v>OTROS SERVICIOS COMERCIALES Y FINANCIEROS</v>
      </c>
      <c r="J332" s="96" t="str">
        <f t="shared" si="29"/>
        <v>Estudiantes y Graduados</v>
      </c>
      <c r="K332" s="96" t="s">
        <v>395</v>
      </c>
    </row>
    <row r="333" spans="3:11" x14ac:dyDescent="0.25">
      <c r="C333" s="474" t="s">
        <v>1954</v>
      </c>
      <c r="D333" s="474">
        <v>1</v>
      </c>
      <c r="E333" s="476">
        <v>20000</v>
      </c>
      <c r="F333" s="126">
        <f t="shared" si="28"/>
        <v>20000</v>
      </c>
      <c r="G333" s="156" t="s">
        <v>130</v>
      </c>
      <c r="H333" s="137" t="s">
        <v>747</v>
      </c>
      <c r="I333" s="126" t="str">
        <f>VLOOKUP(H333,Presupuesto!$B$11:$C$565,2,0)</f>
        <v>OTROS SERVICIOS COMERCIALES Y FINANCIEROS</v>
      </c>
      <c r="J333" s="96" t="str">
        <f t="shared" si="29"/>
        <v>Estudiantes y Graduados</v>
      </c>
      <c r="K333" s="96" t="s">
        <v>395</v>
      </c>
    </row>
    <row r="334" spans="3:11" x14ac:dyDescent="0.25">
      <c r="C334" s="474" t="s">
        <v>1955</v>
      </c>
      <c r="D334" s="474">
        <v>2</v>
      </c>
      <c r="E334" s="476">
        <v>35000</v>
      </c>
      <c r="F334" s="126">
        <f t="shared" si="28"/>
        <v>70000</v>
      </c>
      <c r="G334" s="156" t="s">
        <v>130</v>
      </c>
      <c r="H334" s="137" t="s">
        <v>747</v>
      </c>
      <c r="I334" s="126" t="str">
        <f>VLOOKUP(H334,Presupuesto!$B$11:$C$565,2,0)</f>
        <v>OTROS SERVICIOS COMERCIALES Y FINANCIEROS</v>
      </c>
      <c r="J334" s="96" t="str">
        <f t="shared" si="29"/>
        <v>Estudiantes y Graduados</v>
      </c>
      <c r="K334" s="96" t="s">
        <v>395</v>
      </c>
    </row>
    <row r="335" spans="3:11" x14ac:dyDescent="0.25">
      <c r="C335" s="474" t="s">
        <v>1956</v>
      </c>
      <c r="D335" s="474">
        <v>1</v>
      </c>
      <c r="E335" s="476">
        <v>65000</v>
      </c>
      <c r="F335" s="126">
        <f t="shared" si="28"/>
        <v>65000</v>
      </c>
      <c r="G335" s="156" t="s">
        <v>130</v>
      </c>
      <c r="H335" s="137" t="s">
        <v>747</v>
      </c>
      <c r="I335" s="126" t="str">
        <f>VLOOKUP(H335,Presupuesto!$B$11:$C$565,2,0)</f>
        <v>OTROS SERVICIOS COMERCIALES Y FINANCIEROS</v>
      </c>
      <c r="J335" s="96" t="str">
        <f t="shared" si="29"/>
        <v>Estudiantes y Graduados</v>
      </c>
      <c r="K335" s="96" t="s">
        <v>395</v>
      </c>
    </row>
    <row r="336" spans="3:11" x14ac:dyDescent="0.25">
      <c r="C336" s="474" t="s">
        <v>1957</v>
      </c>
      <c r="D336" s="474">
        <v>1</v>
      </c>
      <c r="E336" s="476">
        <v>20000</v>
      </c>
      <c r="F336" s="126">
        <f t="shared" si="28"/>
        <v>20000</v>
      </c>
      <c r="G336" s="156" t="s">
        <v>130</v>
      </c>
      <c r="H336" s="137" t="s">
        <v>747</v>
      </c>
      <c r="I336" s="126" t="str">
        <f>VLOOKUP(H336,Presupuesto!$B$11:$C$565,2,0)</f>
        <v>OTROS SERVICIOS COMERCIALES Y FINANCIEROS</v>
      </c>
      <c r="J336" s="96" t="str">
        <f t="shared" si="29"/>
        <v>Estudiantes y Graduados</v>
      </c>
      <c r="K336" s="96" t="s">
        <v>395</v>
      </c>
    </row>
    <row r="337" spans="3:11" x14ac:dyDescent="0.25">
      <c r="C337" s="474" t="s">
        <v>1958</v>
      </c>
      <c r="D337" s="474">
        <v>1</v>
      </c>
      <c r="E337" s="476">
        <v>25000</v>
      </c>
      <c r="F337" s="126">
        <f t="shared" si="28"/>
        <v>25000</v>
      </c>
      <c r="G337" s="156" t="s">
        <v>130</v>
      </c>
      <c r="H337" s="137" t="s">
        <v>747</v>
      </c>
      <c r="I337" s="126" t="str">
        <f>VLOOKUP(H337,Presupuesto!$B$11:$C$565,2,0)</f>
        <v>OTROS SERVICIOS COMERCIALES Y FINANCIEROS</v>
      </c>
      <c r="J337" s="96" t="str">
        <f t="shared" si="29"/>
        <v>Estudiantes y Graduados</v>
      </c>
      <c r="K337" s="96" t="s">
        <v>395</v>
      </c>
    </row>
    <row r="338" spans="3:11" x14ac:dyDescent="0.25">
      <c r="C338" s="474" t="s">
        <v>1959</v>
      </c>
      <c r="D338" s="474">
        <v>2</v>
      </c>
      <c r="E338" s="476">
        <v>10000</v>
      </c>
      <c r="F338" s="126">
        <f t="shared" si="28"/>
        <v>20000</v>
      </c>
      <c r="G338" s="156" t="s">
        <v>130</v>
      </c>
      <c r="H338" s="137" t="s">
        <v>747</v>
      </c>
      <c r="I338" s="126" t="str">
        <f>VLOOKUP(H338,Presupuesto!$B$11:$C$565,2,0)</f>
        <v>OTROS SERVICIOS COMERCIALES Y FINANCIEROS</v>
      </c>
      <c r="J338" s="96" t="str">
        <f t="shared" si="29"/>
        <v>Estudiantes y Graduados</v>
      </c>
      <c r="K338" s="96" t="s">
        <v>395</v>
      </c>
    </row>
    <row r="339" spans="3:11" x14ac:dyDescent="0.25">
      <c r="C339" s="474" t="s">
        <v>1960</v>
      </c>
      <c r="D339" s="474">
        <v>1</v>
      </c>
      <c r="E339" s="476">
        <v>300000</v>
      </c>
      <c r="F339" s="126">
        <f t="shared" si="28"/>
        <v>300000</v>
      </c>
      <c r="G339" s="156" t="s">
        <v>130</v>
      </c>
      <c r="H339" s="137" t="s">
        <v>747</v>
      </c>
      <c r="I339" s="126" t="str">
        <f>VLOOKUP(H339,Presupuesto!$B$11:$C$565,2,0)</f>
        <v>OTROS SERVICIOS COMERCIALES Y FINANCIEROS</v>
      </c>
      <c r="J339" s="96" t="str">
        <f t="shared" si="29"/>
        <v>Estudiantes y Graduados</v>
      </c>
      <c r="K339" s="96" t="s">
        <v>395</v>
      </c>
    </row>
    <row r="340" spans="3:11" x14ac:dyDescent="0.25">
      <c r="C340" s="474" t="s">
        <v>1961</v>
      </c>
      <c r="D340" s="474">
        <v>1</v>
      </c>
      <c r="E340" s="476">
        <v>55000</v>
      </c>
      <c r="F340" s="126">
        <f t="shared" si="28"/>
        <v>55000</v>
      </c>
      <c r="G340" s="156" t="s">
        <v>130</v>
      </c>
      <c r="H340" s="137" t="s">
        <v>796</v>
      </c>
      <c r="I340" s="126" t="str">
        <f>VLOOKUP(H340,Presupuesto!$B$11:$C$565,2,0)</f>
        <v>ALIMENTOS B EBIDAS PARA PERSONAS</v>
      </c>
      <c r="J340" s="96" t="str">
        <f t="shared" si="29"/>
        <v>Estudiantes y Graduados</v>
      </c>
      <c r="K340" s="96" t="s">
        <v>395</v>
      </c>
    </row>
    <row r="342" spans="3:11" x14ac:dyDescent="0.25">
      <c r="C342" s="103"/>
      <c r="D342" s="103"/>
      <c r="E342" s="103"/>
      <c r="F342" s="103"/>
      <c r="G342" s="77"/>
      <c r="H342" s="103"/>
      <c r="I342" s="103"/>
    </row>
    <row r="343" spans="3:11" ht="15.75" thickBot="1" x14ac:dyDescent="0.3">
      <c r="C343" s="103"/>
      <c r="D343" s="103"/>
      <c r="E343" s="103"/>
      <c r="F343" s="103"/>
      <c r="G343" s="77"/>
      <c r="H343" s="103"/>
      <c r="I343" s="103"/>
      <c r="K343" s="171"/>
    </row>
    <row r="344" spans="3:11" ht="15.75" thickBot="1" x14ac:dyDescent="0.3">
      <c r="C344" s="152" t="s">
        <v>51</v>
      </c>
      <c r="D344" s="104">
        <f>SUM(F351:F425)</f>
        <v>501645</v>
      </c>
      <c r="F344" s="70"/>
      <c r="G344" s="78"/>
      <c r="H344" s="70"/>
      <c r="I344" s="70"/>
    </row>
    <row r="345" spans="3:11" x14ac:dyDescent="0.25">
      <c r="C345" s="70"/>
      <c r="D345" s="31"/>
      <c r="E345" s="93"/>
      <c r="F345" s="93"/>
      <c r="G345" s="93"/>
      <c r="H345" s="75"/>
      <c r="I345" s="75"/>
      <c r="J345" s="75"/>
      <c r="K345" s="108"/>
    </row>
    <row r="346" spans="3:11" x14ac:dyDescent="0.25">
      <c r="C346" s="70"/>
      <c r="D346" s="31"/>
      <c r="E346" s="93"/>
      <c r="F346" s="93"/>
      <c r="G346" s="93"/>
      <c r="H346" s="75"/>
      <c r="I346" s="75"/>
      <c r="J346" s="75"/>
      <c r="K346" s="108"/>
    </row>
    <row r="347" spans="3:11" ht="15.75" x14ac:dyDescent="0.25">
      <c r="C347" s="200" t="s">
        <v>393</v>
      </c>
      <c r="D347" s="201" t="s">
        <v>1597</v>
      </c>
      <c r="E347" s="93"/>
      <c r="F347" s="93"/>
      <c r="G347" s="93"/>
      <c r="H347" s="75"/>
      <c r="I347" s="75"/>
      <c r="J347" s="75"/>
      <c r="K347" s="108"/>
    </row>
    <row r="348" spans="3:11" ht="18.75" x14ac:dyDescent="0.25">
      <c r="C348" s="210" t="str">
        <f>IFERROR(VLOOKUP(D347,'Desarrollo e Innov. Curricular'!$E:$F,2,FALSE),IFERROR(VLOOKUP(D347,'Investigación Científica'!$E:$F,2,FALSE),IFERROR(VLOOKUP(D347,'Vinculación Univ. Sociedad'!$E:$F,2,FALSE),IFERROR(VLOOKUP(D347,'Docencia y Profesorado Universi'!$E:$F,2,FALSE),IFERROR(VLOOKUP(D347,'Estudiantes y Graduados'!$E:$F,2,FALSE),IFERROR(VLOOKUP(D347,'Gestion Administrativa'!$E:$F,2,FALSE),IFERROR(VLOOKUP(D347,'Gestión Académica'!$E:$F,2,FALSE),IFERROR(VLOOKUP(D347,'Aseguramiento y M. Ambiental'!$E:$F,2,FALSE),IFERROR(VLOOKUP(D347,'Gestión del Conocimiento'!$E:$F,2,FALSE),IFERROR(VLOOKUP(D347,'Gobernabilidad y Procesos...'!$E:$F,2,FALSE),IFERROR(VLOOKUP(D347,'Gestión del Talento Humano'!$E:$F,2,FALSE),IFERROR(VLOOKUP(D347,'Internacionalización de la E.S.'!$E:$F,2,FALSE),IFERROR(VLOOKUP(D347,'Cultura de Innovación Insti...'!$E:$F,2,FALSE),VLOOKUP(D347,'Lo Esencial de la Reforma Univ.'!$E:$F,2,0))))))))))))))</f>
        <v>Atencion Medica a los atletas. (Evaluacion, atencion ambulatoria, y seguimiento de lesiones)</v>
      </c>
      <c r="D348" s="31"/>
      <c r="E348" s="93"/>
      <c r="F348" s="93"/>
      <c r="G348" s="93"/>
      <c r="H348" s="75"/>
      <c r="I348" s="75"/>
      <c r="J348" s="75"/>
      <c r="K348" s="108"/>
    </row>
    <row r="349" spans="3:11" ht="15.75" thickBot="1" x14ac:dyDescent="0.3">
      <c r="F349" s="93"/>
      <c r="G349" s="75"/>
      <c r="H349" s="75"/>
      <c r="I349" s="75"/>
    </row>
    <row r="350" spans="3:11" ht="30.75" thickBot="1" x14ac:dyDescent="0.3">
      <c r="C350" s="125" t="s">
        <v>44</v>
      </c>
      <c r="D350" s="125" t="s">
        <v>53</v>
      </c>
      <c r="E350" s="132" t="s">
        <v>55</v>
      </c>
      <c r="F350" s="131" t="s">
        <v>27</v>
      </c>
      <c r="G350" s="129" t="s">
        <v>132</v>
      </c>
      <c r="H350" s="132" t="s">
        <v>46</v>
      </c>
      <c r="I350" s="129" t="s">
        <v>133</v>
      </c>
      <c r="J350" s="129" t="s">
        <v>411</v>
      </c>
      <c r="K350" s="129" t="s">
        <v>412</v>
      </c>
    </row>
    <row r="351" spans="3:11" ht="15.75" thickBot="1" x14ac:dyDescent="0.3">
      <c r="C351" s="480" t="s">
        <v>1967</v>
      </c>
      <c r="D351" s="505">
        <v>40</v>
      </c>
      <c r="E351" s="480">
        <v>300</v>
      </c>
      <c r="F351" s="95">
        <f t="shared" ref="F351:F414" si="30">D351*E351</f>
        <v>12000</v>
      </c>
      <c r="G351" s="156" t="s">
        <v>130</v>
      </c>
      <c r="H351" s="137" t="s">
        <v>955</v>
      </c>
      <c r="I351" s="126" t="str">
        <f>VLOOKUP(H351,Presupuesto!$B$11:$C$565,2,0)</f>
        <v>INSTRUMENTOS MEDICOS QUIRURGICOS MENOR Y DE LABORATORIO</v>
      </c>
      <c r="J351" s="217" t="s">
        <v>1963</v>
      </c>
      <c r="K351" s="96" t="s">
        <v>395</v>
      </c>
    </row>
    <row r="352" spans="3:11" ht="15.75" thickBot="1" x14ac:dyDescent="0.3">
      <c r="C352" s="480" t="s">
        <v>1968</v>
      </c>
      <c r="D352" s="505">
        <v>40</v>
      </c>
      <c r="E352" s="480">
        <v>300</v>
      </c>
      <c r="F352" s="95">
        <f t="shared" si="30"/>
        <v>12000</v>
      </c>
      <c r="G352" s="156" t="s">
        <v>130</v>
      </c>
      <c r="H352" s="137" t="s">
        <v>955</v>
      </c>
      <c r="I352" s="126" t="str">
        <f>VLOOKUP(H352,Presupuesto!$B$11:$C$565,2,0)</f>
        <v>INSTRUMENTOS MEDICOS QUIRURGICOS MENOR Y DE LABORATORIO</v>
      </c>
      <c r="J352" s="503" t="s">
        <v>1963</v>
      </c>
      <c r="K352" s="96" t="s">
        <v>395</v>
      </c>
    </row>
    <row r="353" spans="3:11" ht="15.75" thickBot="1" x14ac:dyDescent="0.3">
      <c r="C353" s="480" t="s">
        <v>1969</v>
      </c>
      <c r="D353" s="505">
        <v>40</v>
      </c>
      <c r="E353" s="480">
        <v>300</v>
      </c>
      <c r="F353" s="95">
        <f t="shared" si="30"/>
        <v>12000</v>
      </c>
      <c r="G353" s="156" t="s">
        <v>130</v>
      </c>
      <c r="H353" s="137" t="s">
        <v>955</v>
      </c>
      <c r="I353" s="126" t="str">
        <f>VLOOKUP(H353,Presupuesto!$B$11:$C$565,2,0)</f>
        <v>INSTRUMENTOS MEDICOS QUIRURGICOS MENOR Y DE LABORATORIO</v>
      </c>
      <c r="J353" s="503" t="s">
        <v>1963</v>
      </c>
      <c r="K353" s="96" t="s">
        <v>395</v>
      </c>
    </row>
    <row r="354" spans="3:11" ht="15.75" thickBot="1" x14ac:dyDescent="0.3">
      <c r="C354" s="480" t="s">
        <v>1970</v>
      </c>
      <c r="D354" s="505">
        <v>40</v>
      </c>
      <c r="E354" s="480">
        <v>300</v>
      </c>
      <c r="F354" s="95">
        <f t="shared" si="30"/>
        <v>12000</v>
      </c>
      <c r="G354" s="156" t="s">
        <v>130</v>
      </c>
      <c r="H354" s="137" t="s">
        <v>955</v>
      </c>
      <c r="I354" s="126" t="str">
        <f>VLOOKUP(H354,Presupuesto!$B$11:$C$565,2,0)</f>
        <v>INSTRUMENTOS MEDICOS QUIRURGICOS MENOR Y DE LABORATORIO</v>
      </c>
      <c r="J354" s="503" t="s">
        <v>1963</v>
      </c>
      <c r="K354" s="96" t="s">
        <v>395</v>
      </c>
    </row>
    <row r="355" spans="3:11" ht="15.75" thickBot="1" x14ac:dyDescent="0.3">
      <c r="C355" s="480" t="s">
        <v>1967</v>
      </c>
      <c r="D355" s="505">
        <v>40</v>
      </c>
      <c r="E355" s="480">
        <v>420</v>
      </c>
      <c r="F355" s="95">
        <f t="shared" si="30"/>
        <v>16800</v>
      </c>
      <c r="G355" s="156" t="s">
        <v>130</v>
      </c>
      <c r="H355" s="137" t="s">
        <v>955</v>
      </c>
      <c r="I355" s="126" t="str">
        <f>VLOOKUP(H355,Presupuesto!$B$11:$C$565,2,0)</f>
        <v>INSTRUMENTOS MEDICOS QUIRURGICOS MENOR Y DE LABORATORIO</v>
      </c>
      <c r="J355" s="503" t="s">
        <v>1963</v>
      </c>
      <c r="K355" s="96" t="s">
        <v>395</v>
      </c>
    </row>
    <row r="356" spans="3:11" ht="15.75" thickBot="1" x14ac:dyDescent="0.3">
      <c r="C356" s="480" t="s">
        <v>1968</v>
      </c>
      <c r="D356" s="505">
        <v>40</v>
      </c>
      <c r="E356" s="480">
        <v>420</v>
      </c>
      <c r="F356" s="95">
        <f t="shared" si="30"/>
        <v>16800</v>
      </c>
      <c r="G356" s="156" t="s">
        <v>130</v>
      </c>
      <c r="H356" s="137" t="s">
        <v>955</v>
      </c>
      <c r="I356" s="126" t="str">
        <f>VLOOKUP(H356,Presupuesto!$B$11:$C$565,2,0)</f>
        <v>INSTRUMENTOS MEDICOS QUIRURGICOS MENOR Y DE LABORATORIO</v>
      </c>
      <c r="J356" s="503" t="s">
        <v>1963</v>
      </c>
      <c r="K356" s="96" t="s">
        <v>395</v>
      </c>
    </row>
    <row r="357" spans="3:11" ht="15.75" thickBot="1" x14ac:dyDescent="0.3">
      <c r="C357" s="480" t="s">
        <v>1969</v>
      </c>
      <c r="D357" s="505">
        <v>40</v>
      </c>
      <c r="E357" s="480">
        <v>420</v>
      </c>
      <c r="F357" s="95">
        <f t="shared" si="30"/>
        <v>16800</v>
      </c>
      <c r="G357" s="156" t="s">
        <v>130</v>
      </c>
      <c r="H357" s="137" t="s">
        <v>955</v>
      </c>
      <c r="I357" s="126" t="str">
        <f>VLOOKUP(H357,Presupuesto!$B$11:$C$565,2,0)</f>
        <v>INSTRUMENTOS MEDICOS QUIRURGICOS MENOR Y DE LABORATORIO</v>
      </c>
      <c r="J357" s="503" t="s">
        <v>1963</v>
      </c>
      <c r="K357" s="96" t="s">
        <v>395</v>
      </c>
    </row>
    <row r="358" spans="3:11" ht="15.75" thickBot="1" x14ac:dyDescent="0.3">
      <c r="C358" s="480" t="s">
        <v>1970</v>
      </c>
      <c r="D358" s="505">
        <v>40</v>
      </c>
      <c r="E358" s="480">
        <v>420</v>
      </c>
      <c r="F358" s="95">
        <f t="shared" si="30"/>
        <v>16800</v>
      </c>
      <c r="G358" s="156" t="s">
        <v>130</v>
      </c>
      <c r="H358" s="137" t="s">
        <v>955</v>
      </c>
      <c r="I358" s="126" t="str">
        <f>VLOOKUP(H358,Presupuesto!$B$11:$C$565,2,0)</f>
        <v>INSTRUMENTOS MEDICOS QUIRURGICOS MENOR Y DE LABORATORIO</v>
      </c>
      <c r="J358" s="503" t="s">
        <v>1963</v>
      </c>
      <c r="K358" s="96" t="s">
        <v>395</v>
      </c>
    </row>
    <row r="359" spans="3:11" ht="15.75" thickBot="1" x14ac:dyDescent="0.3">
      <c r="C359" s="480" t="s">
        <v>1971</v>
      </c>
      <c r="D359" s="505">
        <v>10</v>
      </c>
      <c r="E359" s="480">
        <v>70</v>
      </c>
      <c r="F359" s="95">
        <f t="shared" si="30"/>
        <v>700</v>
      </c>
      <c r="G359" s="156" t="s">
        <v>130</v>
      </c>
      <c r="H359" s="137" t="s">
        <v>955</v>
      </c>
      <c r="I359" s="126" t="str">
        <f>VLOOKUP(H359,Presupuesto!$B$11:$C$565,2,0)</f>
        <v>INSTRUMENTOS MEDICOS QUIRURGICOS MENOR Y DE LABORATORIO</v>
      </c>
      <c r="J359" s="503" t="s">
        <v>1963</v>
      </c>
      <c r="K359" s="96" t="s">
        <v>395</v>
      </c>
    </row>
    <row r="360" spans="3:11" ht="15.75" thickBot="1" x14ac:dyDescent="0.3">
      <c r="C360" s="480" t="s">
        <v>1972</v>
      </c>
      <c r="D360" s="505">
        <v>3</v>
      </c>
      <c r="E360" s="480">
        <v>100</v>
      </c>
      <c r="F360" s="95">
        <f t="shared" si="30"/>
        <v>300</v>
      </c>
      <c r="G360" s="156" t="s">
        <v>130</v>
      </c>
      <c r="H360" s="137" t="s">
        <v>955</v>
      </c>
      <c r="I360" s="126" t="str">
        <f>VLOOKUP(H360,Presupuesto!$B$11:$C$565,2,0)</f>
        <v>INSTRUMENTOS MEDICOS QUIRURGICOS MENOR Y DE LABORATORIO</v>
      </c>
      <c r="J360" s="503" t="s">
        <v>1963</v>
      </c>
      <c r="K360" s="96" t="s">
        <v>395</v>
      </c>
    </row>
    <row r="361" spans="3:11" ht="15.75" thickBot="1" x14ac:dyDescent="0.3">
      <c r="C361" s="480" t="s">
        <v>1973</v>
      </c>
      <c r="D361" s="505">
        <v>5</v>
      </c>
      <c r="E361" s="480">
        <v>1500</v>
      </c>
      <c r="F361" s="95">
        <f t="shared" si="30"/>
        <v>7500</v>
      </c>
      <c r="G361" s="156" t="s">
        <v>130</v>
      </c>
      <c r="H361" s="137" t="s">
        <v>955</v>
      </c>
      <c r="I361" s="126" t="str">
        <f>VLOOKUP(H361,Presupuesto!$B$11:$C$565,2,0)</f>
        <v>INSTRUMENTOS MEDICOS QUIRURGICOS MENOR Y DE LABORATORIO</v>
      </c>
      <c r="J361" s="503" t="s">
        <v>1963</v>
      </c>
      <c r="K361" s="96" t="s">
        <v>395</v>
      </c>
    </row>
    <row r="362" spans="3:11" ht="15.75" thickBot="1" x14ac:dyDescent="0.3">
      <c r="C362" s="480" t="s">
        <v>1974</v>
      </c>
      <c r="D362" s="505">
        <v>5</v>
      </c>
      <c r="E362" s="480">
        <v>1500</v>
      </c>
      <c r="F362" s="95">
        <f t="shared" si="30"/>
        <v>7500</v>
      </c>
      <c r="G362" s="156" t="s">
        <v>130</v>
      </c>
      <c r="H362" s="137" t="s">
        <v>955</v>
      </c>
      <c r="I362" s="126" t="str">
        <f>VLOOKUP(H362,Presupuesto!$B$11:$C$565,2,0)</f>
        <v>INSTRUMENTOS MEDICOS QUIRURGICOS MENOR Y DE LABORATORIO</v>
      </c>
      <c r="J362" s="503" t="s">
        <v>1963</v>
      </c>
      <c r="K362" s="96" t="s">
        <v>395</v>
      </c>
    </row>
    <row r="363" spans="3:11" ht="15.75" thickBot="1" x14ac:dyDescent="0.3">
      <c r="C363" s="480" t="s">
        <v>1975</v>
      </c>
      <c r="D363" s="505">
        <v>10</v>
      </c>
      <c r="E363" s="480">
        <v>120</v>
      </c>
      <c r="F363" s="95">
        <f t="shared" si="30"/>
        <v>1200</v>
      </c>
      <c r="G363" s="156" t="s">
        <v>130</v>
      </c>
      <c r="H363" s="137" t="s">
        <v>955</v>
      </c>
      <c r="I363" s="126" t="str">
        <f>VLOOKUP(H363,Presupuesto!$B$11:$C$565,2,0)</f>
        <v>INSTRUMENTOS MEDICOS QUIRURGICOS MENOR Y DE LABORATORIO</v>
      </c>
      <c r="J363" s="503" t="s">
        <v>1963</v>
      </c>
      <c r="K363" s="96" t="s">
        <v>395</v>
      </c>
    </row>
    <row r="364" spans="3:11" ht="15.75" thickBot="1" x14ac:dyDescent="0.3">
      <c r="C364" s="480" t="s">
        <v>1976</v>
      </c>
      <c r="D364" s="505">
        <v>5</v>
      </c>
      <c r="E364" s="480">
        <v>200</v>
      </c>
      <c r="F364" s="95">
        <f t="shared" si="30"/>
        <v>1000</v>
      </c>
      <c r="G364" s="156" t="s">
        <v>130</v>
      </c>
      <c r="H364" s="137" t="s">
        <v>955</v>
      </c>
      <c r="I364" s="126" t="str">
        <f>VLOOKUP(H364,Presupuesto!$B$11:$C$565,2,0)</f>
        <v>INSTRUMENTOS MEDICOS QUIRURGICOS MENOR Y DE LABORATORIO</v>
      </c>
      <c r="J364" s="503" t="s">
        <v>1963</v>
      </c>
      <c r="K364" s="96" t="s">
        <v>395</v>
      </c>
    </row>
    <row r="365" spans="3:11" ht="15.75" thickBot="1" x14ac:dyDescent="0.3">
      <c r="C365" s="480" t="s">
        <v>1977</v>
      </c>
      <c r="D365" s="505"/>
      <c r="E365" s="480">
        <v>1000</v>
      </c>
      <c r="F365" s="95">
        <f t="shared" si="30"/>
        <v>0</v>
      </c>
      <c r="G365" s="156" t="s">
        <v>130</v>
      </c>
      <c r="H365" s="137" t="s">
        <v>955</v>
      </c>
      <c r="I365" s="126" t="str">
        <f>VLOOKUP(H365,[5]Presupuesto!$B$11:$C$586,2,0)</f>
        <v>INSTRUMENTOS MEDICOS QUIRURGICOS MENOR Y DE LABORATORIO</v>
      </c>
      <c r="J365" s="503" t="s">
        <v>1963</v>
      </c>
      <c r="K365" s="96" t="s">
        <v>395</v>
      </c>
    </row>
    <row r="366" spans="3:11" ht="15.75" thickBot="1" x14ac:dyDescent="0.3">
      <c r="C366" s="480" t="s">
        <v>1978</v>
      </c>
      <c r="D366" s="506"/>
      <c r="E366" s="480">
        <v>700</v>
      </c>
      <c r="F366" s="95">
        <f t="shared" si="30"/>
        <v>0</v>
      </c>
      <c r="G366" s="156" t="s">
        <v>130</v>
      </c>
      <c r="H366" s="137" t="s">
        <v>955</v>
      </c>
      <c r="I366" s="126" t="str">
        <f>VLOOKUP(H366,[5]Presupuesto!$B$11:$C$586,2,0)</f>
        <v>INSTRUMENTOS MEDICOS QUIRURGICOS MENOR Y DE LABORATORIO</v>
      </c>
      <c r="J366" s="503" t="s">
        <v>1963</v>
      </c>
      <c r="K366" s="96" t="s">
        <v>395</v>
      </c>
    </row>
    <row r="367" spans="3:11" ht="15.75" thickBot="1" x14ac:dyDescent="0.3">
      <c r="C367" s="480" t="s">
        <v>1979</v>
      </c>
      <c r="D367" s="506"/>
      <c r="E367" s="480">
        <v>600</v>
      </c>
      <c r="F367" s="95">
        <f t="shared" si="30"/>
        <v>0</v>
      </c>
      <c r="G367" s="156" t="s">
        <v>130</v>
      </c>
      <c r="H367" s="137" t="s">
        <v>955</v>
      </c>
      <c r="I367" s="126" t="str">
        <f>VLOOKUP(H367,[5]Presupuesto!$B$11:$C$586,2,0)</f>
        <v>INSTRUMENTOS MEDICOS QUIRURGICOS MENOR Y DE LABORATORIO</v>
      </c>
      <c r="J367" s="503" t="s">
        <v>1963</v>
      </c>
      <c r="K367" s="96" t="s">
        <v>395</v>
      </c>
    </row>
    <row r="368" spans="3:11" ht="15.75" thickBot="1" x14ac:dyDescent="0.3">
      <c r="C368" s="480" t="s">
        <v>1980</v>
      </c>
      <c r="D368" s="506">
        <v>5</v>
      </c>
      <c r="E368" s="480">
        <v>15</v>
      </c>
      <c r="F368" s="95">
        <f t="shared" si="30"/>
        <v>75</v>
      </c>
      <c r="G368" s="156" t="s">
        <v>130</v>
      </c>
      <c r="H368" s="137" t="s">
        <v>955</v>
      </c>
      <c r="I368" s="126" t="str">
        <f>VLOOKUP(H368,Presupuesto!$B$11:$C$565,2,0)</f>
        <v>INSTRUMENTOS MEDICOS QUIRURGICOS MENOR Y DE LABORATORIO</v>
      </c>
      <c r="J368" s="503" t="s">
        <v>1963</v>
      </c>
      <c r="K368" s="96" t="s">
        <v>395</v>
      </c>
    </row>
    <row r="369" spans="3:11" ht="15.75" thickBot="1" x14ac:dyDescent="0.3">
      <c r="C369" s="480" t="s">
        <v>1981</v>
      </c>
      <c r="D369" s="506">
        <v>2</v>
      </c>
      <c r="E369" s="480">
        <v>15</v>
      </c>
      <c r="F369" s="95">
        <f t="shared" si="30"/>
        <v>30</v>
      </c>
      <c r="G369" s="156" t="s">
        <v>130</v>
      </c>
      <c r="H369" s="137" t="s">
        <v>955</v>
      </c>
      <c r="I369" s="126" t="str">
        <f>VLOOKUP(H369,Presupuesto!$B$11:$C$565,2,0)</f>
        <v>INSTRUMENTOS MEDICOS QUIRURGICOS MENOR Y DE LABORATORIO</v>
      </c>
      <c r="J369" s="503" t="s">
        <v>1963</v>
      </c>
      <c r="K369" s="96" t="s">
        <v>395</v>
      </c>
    </row>
    <row r="370" spans="3:11" ht="15.75" thickBot="1" x14ac:dyDescent="0.3">
      <c r="C370" s="480" t="s">
        <v>1982</v>
      </c>
      <c r="D370" s="506">
        <v>10</v>
      </c>
      <c r="E370" s="480">
        <v>15</v>
      </c>
      <c r="F370" s="95">
        <f t="shared" si="30"/>
        <v>150</v>
      </c>
      <c r="G370" s="156" t="s">
        <v>130</v>
      </c>
      <c r="H370" s="137" t="s">
        <v>955</v>
      </c>
      <c r="I370" s="126" t="str">
        <f>VLOOKUP(H370,Presupuesto!$B$11:$C$565,2,0)</f>
        <v>INSTRUMENTOS MEDICOS QUIRURGICOS MENOR Y DE LABORATORIO</v>
      </c>
      <c r="J370" s="503" t="s">
        <v>1963</v>
      </c>
      <c r="K370" s="96" t="s">
        <v>395</v>
      </c>
    </row>
    <row r="371" spans="3:11" ht="15.75" thickBot="1" x14ac:dyDescent="0.3">
      <c r="C371" s="507" t="s">
        <v>1983</v>
      </c>
      <c r="D371" s="508">
        <v>2</v>
      </c>
      <c r="E371" s="509">
        <v>35000</v>
      </c>
      <c r="F371" s="95">
        <f t="shared" si="30"/>
        <v>70000</v>
      </c>
      <c r="G371" s="156" t="s">
        <v>130</v>
      </c>
      <c r="H371" s="137" t="s">
        <v>955</v>
      </c>
      <c r="I371" s="126" t="str">
        <f>VLOOKUP(H371,Presupuesto!$B$11:$C$565,2,0)</f>
        <v>INSTRUMENTOS MEDICOS QUIRURGICOS MENOR Y DE LABORATORIO</v>
      </c>
      <c r="J371" s="503" t="s">
        <v>1963</v>
      </c>
      <c r="K371" s="96" t="s">
        <v>395</v>
      </c>
    </row>
    <row r="372" spans="3:11" ht="15.75" thickBot="1" x14ac:dyDescent="0.3">
      <c r="C372" s="507" t="s">
        <v>1984</v>
      </c>
      <c r="D372" s="508">
        <v>10</v>
      </c>
      <c r="E372" s="507">
        <v>100</v>
      </c>
      <c r="F372" s="95">
        <f t="shared" si="30"/>
        <v>1000</v>
      </c>
      <c r="G372" s="156" t="s">
        <v>130</v>
      </c>
      <c r="H372" s="137" t="s">
        <v>955</v>
      </c>
      <c r="I372" s="126" t="str">
        <f>VLOOKUP(H372,Presupuesto!$B$11:$C$565,2,0)</f>
        <v>INSTRUMENTOS MEDICOS QUIRURGICOS MENOR Y DE LABORATORIO</v>
      </c>
      <c r="J372" s="503" t="s">
        <v>1963</v>
      </c>
      <c r="K372" s="96" t="s">
        <v>395</v>
      </c>
    </row>
    <row r="373" spans="3:11" ht="15.75" thickBot="1" x14ac:dyDescent="0.3">
      <c r="C373" s="480" t="s">
        <v>1985</v>
      </c>
      <c r="D373" s="506">
        <v>4</v>
      </c>
      <c r="E373" s="480">
        <v>120</v>
      </c>
      <c r="F373" s="95">
        <f t="shared" si="30"/>
        <v>480</v>
      </c>
      <c r="G373" s="156" t="s">
        <v>130</v>
      </c>
      <c r="H373" s="137" t="s">
        <v>955</v>
      </c>
      <c r="I373" s="126" t="str">
        <f>VLOOKUP(H373,Presupuesto!$B$11:$C$565,2,0)</f>
        <v>INSTRUMENTOS MEDICOS QUIRURGICOS MENOR Y DE LABORATORIO</v>
      </c>
      <c r="J373" s="503" t="s">
        <v>1963</v>
      </c>
      <c r="K373" s="96" t="s">
        <v>395</v>
      </c>
    </row>
    <row r="374" spans="3:11" ht="15.75" thickBot="1" x14ac:dyDescent="0.3">
      <c r="C374" s="480" t="s">
        <v>1986</v>
      </c>
      <c r="D374" s="506">
        <v>25</v>
      </c>
      <c r="E374" s="480">
        <v>300</v>
      </c>
      <c r="F374" s="95">
        <f t="shared" si="30"/>
        <v>7500</v>
      </c>
      <c r="G374" s="156" t="s">
        <v>130</v>
      </c>
      <c r="H374" s="137" t="s">
        <v>955</v>
      </c>
      <c r="I374" s="126" t="str">
        <f>VLOOKUP(H374,Presupuesto!$B$11:$C$565,2,0)</f>
        <v>INSTRUMENTOS MEDICOS QUIRURGICOS MENOR Y DE LABORATORIO</v>
      </c>
      <c r="J374" s="503" t="s">
        <v>1963</v>
      </c>
      <c r="K374" s="96" t="s">
        <v>395</v>
      </c>
    </row>
    <row r="375" spans="3:11" ht="15.75" thickBot="1" x14ac:dyDescent="0.3">
      <c r="C375" s="480" t="s">
        <v>1987</v>
      </c>
      <c r="D375" s="506">
        <v>25</v>
      </c>
      <c r="E375" s="480">
        <v>200</v>
      </c>
      <c r="F375" s="95">
        <f t="shared" si="30"/>
        <v>5000</v>
      </c>
      <c r="G375" s="156" t="s">
        <v>130</v>
      </c>
      <c r="H375" s="137" t="s">
        <v>955</v>
      </c>
      <c r="I375" s="126" t="str">
        <f>VLOOKUP(H375,Presupuesto!$B$11:$C$565,2,0)</f>
        <v>INSTRUMENTOS MEDICOS QUIRURGICOS MENOR Y DE LABORATORIO</v>
      </c>
      <c r="J375" s="503" t="s">
        <v>1963</v>
      </c>
      <c r="K375" s="96" t="s">
        <v>395</v>
      </c>
    </row>
    <row r="376" spans="3:11" ht="15.75" thickBot="1" x14ac:dyDescent="0.3">
      <c r="C376" s="507" t="s">
        <v>1988</v>
      </c>
      <c r="D376" s="508"/>
      <c r="E376" s="480">
        <v>3000</v>
      </c>
      <c r="F376" s="95">
        <f t="shared" si="30"/>
        <v>0</v>
      </c>
      <c r="G376" s="156" t="s">
        <v>130</v>
      </c>
      <c r="H376" s="137" t="s">
        <v>955</v>
      </c>
      <c r="I376" s="126" t="str">
        <f>VLOOKUP(H376,Presupuesto!$B$11:$C$565,2,0)</f>
        <v>INSTRUMENTOS MEDICOS QUIRURGICOS MENOR Y DE LABORATORIO</v>
      </c>
      <c r="J376" s="503" t="s">
        <v>1963</v>
      </c>
      <c r="K376" s="96" t="s">
        <v>395</v>
      </c>
    </row>
    <row r="377" spans="3:11" ht="15.75" thickBot="1" x14ac:dyDescent="0.3">
      <c r="C377" s="480" t="s">
        <v>1989</v>
      </c>
      <c r="D377" s="506">
        <v>60</v>
      </c>
      <c r="E377" s="480">
        <v>85</v>
      </c>
      <c r="F377" s="95">
        <f t="shared" si="30"/>
        <v>5100</v>
      </c>
      <c r="G377" s="156" t="s">
        <v>130</v>
      </c>
      <c r="H377" s="137" t="s">
        <v>955</v>
      </c>
      <c r="I377" s="126" t="str">
        <f>VLOOKUP(H377,Presupuesto!$B$11:$C$565,2,0)</f>
        <v>INSTRUMENTOS MEDICOS QUIRURGICOS MENOR Y DE LABORATORIO</v>
      </c>
      <c r="J377" s="503" t="s">
        <v>1963</v>
      </c>
      <c r="K377" s="96" t="s">
        <v>395</v>
      </c>
    </row>
    <row r="378" spans="3:11" ht="15.75" thickBot="1" x14ac:dyDescent="0.3">
      <c r="C378" s="510" t="s">
        <v>1990</v>
      </c>
      <c r="D378" s="511"/>
      <c r="E378" s="512"/>
      <c r="F378" s="95">
        <f t="shared" si="30"/>
        <v>0</v>
      </c>
      <c r="G378" s="156" t="s">
        <v>130</v>
      </c>
      <c r="H378" s="137" t="s">
        <v>955</v>
      </c>
      <c r="I378" s="126" t="str">
        <f>VLOOKUP(H378,[5]Presupuesto!$B$11:$C$586,2,0)</f>
        <v>INSTRUMENTOS MEDICOS QUIRURGICOS MENOR Y DE LABORATORIO</v>
      </c>
      <c r="J378" s="503" t="s">
        <v>1963</v>
      </c>
      <c r="K378" s="96" t="s">
        <v>395</v>
      </c>
    </row>
    <row r="379" spans="3:11" ht="15.75" thickBot="1" x14ac:dyDescent="0.3">
      <c r="C379" s="480" t="s">
        <v>1991</v>
      </c>
      <c r="D379" s="505">
        <v>600</v>
      </c>
      <c r="E379" s="480">
        <v>1</v>
      </c>
      <c r="F379" s="95">
        <f t="shared" si="30"/>
        <v>600</v>
      </c>
      <c r="G379" s="156" t="s">
        <v>130</v>
      </c>
      <c r="H379" s="137" t="s">
        <v>862</v>
      </c>
      <c r="I379" s="126" t="str">
        <f>VLOOKUP(H379,Presupuesto!$B$11:$C$565,2,0)</f>
        <v>PRODUCTOS FARMACEUTICO Y MEDICINALES</v>
      </c>
      <c r="J379" s="503" t="s">
        <v>1963</v>
      </c>
      <c r="K379" s="96" t="s">
        <v>395</v>
      </c>
    </row>
    <row r="380" spans="3:11" ht="15.75" thickBot="1" x14ac:dyDescent="0.3">
      <c r="C380" s="480" t="s">
        <v>1992</v>
      </c>
      <c r="D380" s="505">
        <v>500</v>
      </c>
      <c r="E380" s="480">
        <v>1</v>
      </c>
      <c r="F380" s="95">
        <f t="shared" si="30"/>
        <v>500</v>
      </c>
      <c r="G380" s="156" t="s">
        <v>130</v>
      </c>
      <c r="H380" s="137" t="s">
        <v>862</v>
      </c>
      <c r="I380" s="126" t="str">
        <f>VLOOKUP(H380,Presupuesto!$B$11:$C$565,2,0)</f>
        <v>PRODUCTOS FARMACEUTICO Y MEDICINALES</v>
      </c>
      <c r="J380" s="503" t="s">
        <v>1963</v>
      </c>
      <c r="K380" s="96" t="s">
        <v>395</v>
      </c>
    </row>
    <row r="381" spans="3:11" ht="15.75" thickBot="1" x14ac:dyDescent="0.3">
      <c r="C381" s="480" t="s">
        <v>1993</v>
      </c>
      <c r="D381" s="505">
        <v>700</v>
      </c>
      <c r="E381" s="480">
        <v>3</v>
      </c>
      <c r="F381" s="95">
        <f t="shared" si="30"/>
        <v>2100</v>
      </c>
      <c r="G381" s="156" t="s">
        <v>130</v>
      </c>
      <c r="H381" s="137" t="s">
        <v>862</v>
      </c>
      <c r="I381" s="126" t="str">
        <f>VLOOKUP(H381,Presupuesto!$B$11:$C$565,2,0)</f>
        <v>PRODUCTOS FARMACEUTICO Y MEDICINALES</v>
      </c>
      <c r="J381" s="503" t="s">
        <v>1963</v>
      </c>
      <c r="K381" s="96" t="s">
        <v>395</v>
      </c>
    </row>
    <row r="382" spans="3:11" ht="15.75" thickBot="1" x14ac:dyDescent="0.3">
      <c r="C382" s="480" t="s">
        <v>1994</v>
      </c>
      <c r="D382" s="505">
        <v>700</v>
      </c>
      <c r="E382" s="480">
        <v>4</v>
      </c>
      <c r="F382" s="95">
        <f t="shared" si="30"/>
        <v>2800</v>
      </c>
      <c r="G382" s="156" t="s">
        <v>130</v>
      </c>
      <c r="H382" s="137" t="s">
        <v>862</v>
      </c>
      <c r="I382" s="126" t="str">
        <f>VLOOKUP(H382,Presupuesto!$B$11:$C$565,2,0)</f>
        <v>PRODUCTOS FARMACEUTICO Y MEDICINALES</v>
      </c>
      <c r="J382" s="503" t="s">
        <v>1963</v>
      </c>
      <c r="K382" s="96" t="s">
        <v>395</v>
      </c>
    </row>
    <row r="383" spans="3:11" ht="15.75" thickBot="1" x14ac:dyDescent="0.3">
      <c r="C383" s="480" t="s">
        <v>1995</v>
      </c>
      <c r="D383" s="505">
        <v>200</v>
      </c>
      <c r="E383" s="480">
        <v>18</v>
      </c>
      <c r="F383" s="95">
        <f t="shared" si="30"/>
        <v>3600</v>
      </c>
      <c r="G383" s="156" t="s">
        <v>130</v>
      </c>
      <c r="H383" s="137" t="s">
        <v>862</v>
      </c>
      <c r="I383" s="126" t="str">
        <f>VLOOKUP(H383,Presupuesto!$B$11:$C$565,2,0)</f>
        <v>PRODUCTOS FARMACEUTICO Y MEDICINALES</v>
      </c>
      <c r="J383" s="503" t="s">
        <v>1963</v>
      </c>
      <c r="K383" s="96" t="s">
        <v>395</v>
      </c>
    </row>
    <row r="384" spans="3:11" ht="15.75" thickBot="1" x14ac:dyDescent="0.3">
      <c r="C384" s="480" t="s">
        <v>1996</v>
      </c>
      <c r="D384" s="505">
        <v>500</v>
      </c>
      <c r="E384" s="480">
        <v>10</v>
      </c>
      <c r="F384" s="95">
        <f t="shared" si="30"/>
        <v>5000</v>
      </c>
      <c r="G384" s="156" t="s">
        <v>130</v>
      </c>
      <c r="H384" s="137" t="s">
        <v>862</v>
      </c>
      <c r="I384" s="126" t="str">
        <f>VLOOKUP(H384,Presupuesto!$B$11:$C$565,2,0)</f>
        <v>PRODUCTOS FARMACEUTICO Y MEDICINALES</v>
      </c>
      <c r="J384" s="503" t="s">
        <v>1963</v>
      </c>
      <c r="K384" s="96" t="s">
        <v>395</v>
      </c>
    </row>
    <row r="385" spans="3:11" ht="15.75" thickBot="1" x14ac:dyDescent="0.3">
      <c r="C385" s="480" t="s">
        <v>1997</v>
      </c>
      <c r="D385" s="505">
        <v>120</v>
      </c>
      <c r="E385" s="480">
        <v>35</v>
      </c>
      <c r="F385" s="95">
        <f t="shared" si="30"/>
        <v>4200</v>
      </c>
      <c r="G385" s="156" t="s">
        <v>130</v>
      </c>
      <c r="H385" s="137" t="s">
        <v>862</v>
      </c>
      <c r="I385" s="126" t="str">
        <f>VLOOKUP(H385,Presupuesto!$B$11:$C$565,2,0)</f>
        <v>PRODUCTOS FARMACEUTICO Y MEDICINALES</v>
      </c>
      <c r="J385" s="503" t="s">
        <v>1963</v>
      </c>
      <c r="K385" s="96" t="s">
        <v>395</v>
      </c>
    </row>
    <row r="386" spans="3:11" ht="15.75" thickBot="1" x14ac:dyDescent="0.3">
      <c r="C386" s="480" t="s">
        <v>1998</v>
      </c>
      <c r="D386" s="505">
        <v>100</v>
      </c>
      <c r="E386" s="480">
        <v>5</v>
      </c>
      <c r="F386" s="95">
        <f t="shared" si="30"/>
        <v>500</v>
      </c>
      <c r="G386" s="156" t="s">
        <v>130</v>
      </c>
      <c r="H386" s="137" t="s">
        <v>862</v>
      </c>
      <c r="I386" s="126" t="str">
        <f>VLOOKUP(H386,Presupuesto!$B$11:$C$565,2,0)</f>
        <v>PRODUCTOS FARMACEUTICO Y MEDICINALES</v>
      </c>
      <c r="J386" s="503" t="s">
        <v>1963</v>
      </c>
      <c r="K386" s="96" t="s">
        <v>395</v>
      </c>
    </row>
    <row r="387" spans="3:11" ht="15.75" thickBot="1" x14ac:dyDescent="0.3">
      <c r="C387" s="480" t="s">
        <v>1999</v>
      </c>
      <c r="D387" s="505">
        <v>300</v>
      </c>
      <c r="E387" s="480">
        <v>20</v>
      </c>
      <c r="F387" s="95">
        <f t="shared" si="30"/>
        <v>6000</v>
      </c>
      <c r="G387" s="156" t="s">
        <v>130</v>
      </c>
      <c r="H387" s="137" t="s">
        <v>862</v>
      </c>
      <c r="I387" s="126" t="str">
        <f>VLOOKUP(H387,Presupuesto!$B$11:$C$565,2,0)</f>
        <v>PRODUCTOS FARMACEUTICO Y MEDICINALES</v>
      </c>
      <c r="J387" s="503" t="s">
        <v>1963</v>
      </c>
      <c r="K387" s="96" t="s">
        <v>395</v>
      </c>
    </row>
    <row r="388" spans="3:11" ht="15.75" thickBot="1" x14ac:dyDescent="0.3">
      <c r="C388" s="480" t="s">
        <v>2000</v>
      </c>
      <c r="D388" s="505">
        <v>200</v>
      </c>
      <c r="E388" s="480">
        <v>10</v>
      </c>
      <c r="F388" s="95">
        <f t="shared" si="30"/>
        <v>2000</v>
      </c>
      <c r="G388" s="156" t="s">
        <v>130</v>
      </c>
      <c r="H388" s="137" t="s">
        <v>862</v>
      </c>
      <c r="I388" s="126" t="str">
        <f>VLOOKUP(H388,Presupuesto!$B$11:$C$565,2,0)</f>
        <v>PRODUCTOS FARMACEUTICO Y MEDICINALES</v>
      </c>
      <c r="J388" s="503" t="s">
        <v>1963</v>
      </c>
      <c r="K388" s="96" t="s">
        <v>395</v>
      </c>
    </row>
    <row r="389" spans="3:11" ht="15.75" thickBot="1" x14ac:dyDescent="0.3">
      <c r="C389" s="480" t="s">
        <v>2001</v>
      </c>
      <c r="D389" s="505">
        <v>30</v>
      </c>
      <c r="E389" s="480">
        <v>20</v>
      </c>
      <c r="F389" s="95">
        <f t="shared" si="30"/>
        <v>600</v>
      </c>
      <c r="G389" s="156" t="s">
        <v>130</v>
      </c>
      <c r="H389" s="137" t="s">
        <v>862</v>
      </c>
      <c r="I389" s="126" t="str">
        <f>VLOOKUP(H389,Presupuesto!$B$11:$C$565,2,0)</f>
        <v>PRODUCTOS FARMACEUTICO Y MEDICINALES</v>
      </c>
      <c r="J389" s="503" t="s">
        <v>1963</v>
      </c>
      <c r="K389" s="96" t="s">
        <v>395</v>
      </c>
    </row>
    <row r="390" spans="3:11" ht="15.75" thickBot="1" x14ac:dyDescent="0.3">
      <c r="C390" s="480" t="s">
        <v>2002</v>
      </c>
      <c r="D390" s="505">
        <v>200</v>
      </c>
      <c r="E390" s="480">
        <v>5</v>
      </c>
      <c r="F390" s="95">
        <f t="shared" si="30"/>
        <v>1000</v>
      </c>
      <c r="G390" s="156" t="s">
        <v>130</v>
      </c>
      <c r="H390" s="137" t="s">
        <v>862</v>
      </c>
      <c r="I390" s="126" t="str">
        <f>VLOOKUP(H390,Presupuesto!$B$11:$C$565,2,0)</f>
        <v>PRODUCTOS FARMACEUTICO Y MEDICINALES</v>
      </c>
      <c r="J390" s="503" t="s">
        <v>1963</v>
      </c>
      <c r="K390" s="96" t="s">
        <v>395</v>
      </c>
    </row>
    <row r="391" spans="3:11" ht="15.75" thickBot="1" x14ac:dyDescent="0.3">
      <c r="C391" s="480" t="s">
        <v>2003</v>
      </c>
      <c r="D391" s="505">
        <v>10</v>
      </c>
      <c r="E391" s="480">
        <v>15</v>
      </c>
      <c r="F391" s="95">
        <f t="shared" si="30"/>
        <v>150</v>
      </c>
      <c r="G391" s="156" t="s">
        <v>130</v>
      </c>
      <c r="H391" s="137" t="s">
        <v>862</v>
      </c>
      <c r="I391" s="126" t="str">
        <f>VLOOKUP(H391,Presupuesto!$B$11:$C$565,2,0)</f>
        <v>PRODUCTOS FARMACEUTICO Y MEDICINALES</v>
      </c>
      <c r="J391" s="503" t="s">
        <v>1963</v>
      </c>
      <c r="K391" s="96" t="s">
        <v>395</v>
      </c>
    </row>
    <row r="392" spans="3:11" ht="15.75" thickBot="1" x14ac:dyDescent="0.3">
      <c r="C392" s="480" t="s">
        <v>2004</v>
      </c>
      <c r="D392" s="505">
        <v>500</v>
      </c>
      <c r="E392" s="480">
        <v>10</v>
      </c>
      <c r="F392" s="95">
        <f t="shared" si="30"/>
        <v>5000</v>
      </c>
      <c r="G392" s="156" t="s">
        <v>130</v>
      </c>
      <c r="H392" s="137" t="s">
        <v>862</v>
      </c>
      <c r="I392" s="126" t="str">
        <f>VLOOKUP(H392,Presupuesto!$B$11:$C$565,2,0)</f>
        <v>PRODUCTOS FARMACEUTICO Y MEDICINALES</v>
      </c>
      <c r="J392" s="503" t="s">
        <v>1963</v>
      </c>
      <c r="K392" s="96" t="s">
        <v>395</v>
      </c>
    </row>
    <row r="393" spans="3:11" ht="15.75" thickBot="1" x14ac:dyDescent="0.3">
      <c r="C393" s="480" t="s">
        <v>2005</v>
      </c>
      <c r="D393" s="505">
        <v>10</v>
      </c>
      <c r="E393" s="480">
        <v>50</v>
      </c>
      <c r="F393" s="95">
        <f t="shared" si="30"/>
        <v>500</v>
      </c>
      <c r="G393" s="156" t="s">
        <v>130</v>
      </c>
      <c r="H393" s="137" t="s">
        <v>862</v>
      </c>
      <c r="I393" s="126" t="str">
        <f>VLOOKUP(H393,Presupuesto!$B$11:$C$565,2,0)</f>
        <v>PRODUCTOS FARMACEUTICO Y MEDICINALES</v>
      </c>
      <c r="J393" s="503" t="s">
        <v>1963</v>
      </c>
      <c r="K393" s="96" t="s">
        <v>395</v>
      </c>
    </row>
    <row r="394" spans="3:11" ht="15.75" thickBot="1" x14ac:dyDescent="0.3">
      <c r="C394" s="480" t="s">
        <v>2006</v>
      </c>
      <c r="D394" s="505">
        <v>20</v>
      </c>
      <c r="E394" s="480">
        <v>50</v>
      </c>
      <c r="F394" s="95">
        <f t="shared" si="30"/>
        <v>1000</v>
      </c>
      <c r="G394" s="156" t="s">
        <v>130</v>
      </c>
      <c r="H394" s="137" t="s">
        <v>862</v>
      </c>
      <c r="I394" s="126" t="str">
        <f>VLOOKUP(H394,Presupuesto!$B$11:$C$565,2,0)</f>
        <v>PRODUCTOS FARMACEUTICO Y MEDICINALES</v>
      </c>
      <c r="J394" s="503" t="s">
        <v>1963</v>
      </c>
      <c r="K394" s="96" t="s">
        <v>395</v>
      </c>
    </row>
    <row r="395" spans="3:11" ht="15.75" thickBot="1" x14ac:dyDescent="0.3">
      <c r="C395" s="480" t="s">
        <v>2007</v>
      </c>
      <c r="D395" s="505">
        <v>10</v>
      </c>
      <c r="E395" s="480">
        <v>20</v>
      </c>
      <c r="F395" s="95">
        <f t="shared" si="30"/>
        <v>200</v>
      </c>
      <c r="G395" s="156" t="s">
        <v>130</v>
      </c>
      <c r="H395" s="137" t="s">
        <v>862</v>
      </c>
      <c r="I395" s="126" t="str">
        <f>VLOOKUP(H395,Presupuesto!$B$11:$C$565,2,0)</f>
        <v>PRODUCTOS FARMACEUTICO Y MEDICINALES</v>
      </c>
      <c r="J395" s="503" t="s">
        <v>1963</v>
      </c>
      <c r="K395" s="96" t="s">
        <v>395</v>
      </c>
    </row>
    <row r="396" spans="3:11" ht="15.75" thickBot="1" x14ac:dyDescent="0.3">
      <c r="C396" s="480" t="s">
        <v>2008</v>
      </c>
      <c r="D396" s="505">
        <v>10</v>
      </c>
      <c r="E396" s="480">
        <v>50</v>
      </c>
      <c r="F396" s="95">
        <f t="shared" si="30"/>
        <v>500</v>
      </c>
      <c r="G396" s="156" t="s">
        <v>130</v>
      </c>
      <c r="H396" s="137" t="s">
        <v>862</v>
      </c>
      <c r="I396" s="126" t="str">
        <f>VLOOKUP(H396,Presupuesto!$B$11:$C$565,2,0)</f>
        <v>PRODUCTOS FARMACEUTICO Y MEDICINALES</v>
      </c>
      <c r="J396" s="503" t="s">
        <v>1963</v>
      </c>
      <c r="K396" s="96" t="s">
        <v>395</v>
      </c>
    </row>
    <row r="397" spans="3:11" ht="15.75" thickBot="1" x14ac:dyDescent="0.3">
      <c r="C397" s="480" t="s">
        <v>2009</v>
      </c>
      <c r="D397" s="505">
        <v>10</v>
      </c>
      <c r="E397" s="480">
        <v>50</v>
      </c>
      <c r="F397" s="95">
        <f t="shared" si="30"/>
        <v>500</v>
      </c>
      <c r="G397" s="156" t="s">
        <v>130</v>
      </c>
      <c r="H397" s="137" t="s">
        <v>862</v>
      </c>
      <c r="I397" s="126" t="str">
        <f>VLOOKUP(H397,Presupuesto!$B$11:$C$565,2,0)</f>
        <v>PRODUCTOS FARMACEUTICO Y MEDICINALES</v>
      </c>
      <c r="J397" s="503" t="s">
        <v>1963</v>
      </c>
      <c r="K397" s="96" t="s">
        <v>395</v>
      </c>
    </row>
    <row r="398" spans="3:11" ht="15.75" thickBot="1" x14ac:dyDescent="0.3">
      <c r="C398" s="480" t="s">
        <v>2010</v>
      </c>
      <c r="D398" s="505">
        <v>5</v>
      </c>
      <c r="E398" s="480">
        <v>50</v>
      </c>
      <c r="F398" s="95">
        <f t="shared" si="30"/>
        <v>250</v>
      </c>
      <c r="G398" s="156" t="s">
        <v>130</v>
      </c>
      <c r="H398" s="137" t="s">
        <v>862</v>
      </c>
      <c r="I398" s="126" t="str">
        <f>VLOOKUP(H398,Presupuesto!$B$11:$C$565,2,0)</f>
        <v>PRODUCTOS FARMACEUTICO Y MEDICINALES</v>
      </c>
      <c r="J398" s="503" t="s">
        <v>1963</v>
      </c>
      <c r="K398" s="96" t="s">
        <v>395</v>
      </c>
    </row>
    <row r="399" spans="3:11" ht="15.75" thickBot="1" x14ac:dyDescent="0.3">
      <c r="C399" s="480" t="s">
        <v>2011</v>
      </c>
      <c r="D399" s="505">
        <v>30</v>
      </c>
      <c r="E399" s="480">
        <v>30</v>
      </c>
      <c r="F399" s="95">
        <f t="shared" si="30"/>
        <v>900</v>
      </c>
      <c r="G399" s="156" t="s">
        <v>130</v>
      </c>
      <c r="H399" s="137" t="s">
        <v>862</v>
      </c>
      <c r="I399" s="126" t="str">
        <f>VLOOKUP(H399,Presupuesto!$B$11:$C$565,2,0)</f>
        <v>PRODUCTOS FARMACEUTICO Y MEDICINALES</v>
      </c>
      <c r="J399" s="503" t="s">
        <v>1963</v>
      </c>
      <c r="K399" s="96" t="s">
        <v>395</v>
      </c>
    </row>
    <row r="400" spans="3:11" ht="15.75" thickBot="1" x14ac:dyDescent="0.3">
      <c r="C400" s="480" t="s">
        <v>2012</v>
      </c>
      <c r="D400" s="505">
        <v>3</v>
      </c>
      <c r="E400" s="480">
        <v>120</v>
      </c>
      <c r="F400" s="95">
        <f t="shared" si="30"/>
        <v>360</v>
      </c>
      <c r="G400" s="156" t="s">
        <v>130</v>
      </c>
      <c r="H400" s="137" t="s">
        <v>862</v>
      </c>
      <c r="I400" s="126" t="str">
        <f>VLOOKUP(H400,Presupuesto!$B$11:$C$565,2,0)</f>
        <v>PRODUCTOS FARMACEUTICO Y MEDICINALES</v>
      </c>
      <c r="J400" s="503" t="s">
        <v>1963</v>
      </c>
      <c r="K400" s="96" t="s">
        <v>395</v>
      </c>
    </row>
    <row r="401" spans="3:11" ht="15.75" thickBot="1" x14ac:dyDescent="0.3">
      <c r="C401" s="480" t="s">
        <v>2013</v>
      </c>
      <c r="D401" s="505">
        <v>3</v>
      </c>
      <c r="E401" s="480">
        <v>50</v>
      </c>
      <c r="F401" s="95">
        <f t="shared" si="30"/>
        <v>150</v>
      </c>
      <c r="G401" s="156" t="s">
        <v>130</v>
      </c>
      <c r="H401" s="137" t="s">
        <v>862</v>
      </c>
      <c r="I401" s="126" t="str">
        <f>VLOOKUP(H401,Presupuesto!$B$11:$C$565,2,0)</f>
        <v>PRODUCTOS FARMACEUTICO Y MEDICINALES</v>
      </c>
      <c r="J401" s="503" t="s">
        <v>1963</v>
      </c>
      <c r="K401" s="96" t="s">
        <v>395</v>
      </c>
    </row>
    <row r="402" spans="3:11" ht="15.75" thickBot="1" x14ac:dyDescent="0.3">
      <c r="C402" s="121" t="s">
        <v>2014</v>
      </c>
      <c r="D402" s="505">
        <v>36</v>
      </c>
      <c r="E402" s="480">
        <v>250</v>
      </c>
      <c r="F402" s="95">
        <f t="shared" si="30"/>
        <v>9000</v>
      </c>
      <c r="G402" s="156" t="s">
        <v>130</v>
      </c>
      <c r="H402" s="137" t="s">
        <v>862</v>
      </c>
      <c r="I402" s="126" t="str">
        <f>VLOOKUP(H402,Presupuesto!$B$11:$C$565,2,0)</f>
        <v>PRODUCTOS FARMACEUTICO Y MEDICINALES</v>
      </c>
      <c r="J402" s="503" t="s">
        <v>1963</v>
      </c>
      <c r="K402" s="96" t="s">
        <v>395</v>
      </c>
    </row>
    <row r="403" spans="3:11" ht="15.75" thickBot="1" x14ac:dyDescent="0.3">
      <c r="C403" s="480" t="s">
        <v>2015</v>
      </c>
      <c r="D403" s="505">
        <v>10</v>
      </c>
      <c r="E403" s="480">
        <v>150</v>
      </c>
      <c r="F403" s="95">
        <f t="shared" si="30"/>
        <v>1500</v>
      </c>
      <c r="G403" s="156" t="s">
        <v>130</v>
      </c>
      <c r="H403" s="137" t="s">
        <v>862</v>
      </c>
      <c r="I403" s="126" t="str">
        <f>VLOOKUP(H403,Presupuesto!$B$11:$C$565,2,0)</f>
        <v>PRODUCTOS FARMACEUTICO Y MEDICINALES</v>
      </c>
      <c r="J403" s="503" t="s">
        <v>1963</v>
      </c>
      <c r="K403" s="96" t="s">
        <v>395</v>
      </c>
    </row>
    <row r="404" spans="3:11" ht="15.75" thickBot="1" x14ac:dyDescent="0.3">
      <c r="C404" s="480" t="s">
        <v>2016</v>
      </c>
      <c r="D404" s="505">
        <v>10</v>
      </c>
      <c r="E404" s="480">
        <v>50</v>
      </c>
      <c r="F404" s="95">
        <f t="shared" si="30"/>
        <v>500</v>
      </c>
      <c r="G404" s="156" t="s">
        <v>130</v>
      </c>
      <c r="H404" s="137" t="s">
        <v>862</v>
      </c>
      <c r="I404" s="126" t="str">
        <f>VLOOKUP(H404,Presupuesto!$B$11:$C$565,2,0)</f>
        <v>PRODUCTOS FARMACEUTICO Y MEDICINALES</v>
      </c>
      <c r="J404" s="503" t="s">
        <v>1963</v>
      </c>
      <c r="K404" s="96" t="s">
        <v>395</v>
      </c>
    </row>
    <row r="405" spans="3:11" ht="15.75" thickBot="1" x14ac:dyDescent="0.3">
      <c r="C405" s="480" t="s">
        <v>2017</v>
      </c>
      <c r="D405" s="505">
        <v>200</v>
      </c>
      <c r="E405" s="480">
        <v>170</v>
      </c>
      <c r="F405" s="95">
        <f t="shared" si="30"/>
        <v>34000</v>
      </c>
      <c r="G405" s="156" t="s">
        <v>130</v>
      </c>
      <c r="H405" s="137" t="s">
        <v>862</v>
      </c>
      <c r="I405" s="126" t="str">
        <f>VLOOKUP(H405,Presupuesto!$B$11:$C$565,2,0)</f>
        <v>PRODUCTOS FARMACEUTICO Y MEDICINALES</v>
      </c>
      <c r="J405" s="503" t="s">
        <v>1963</v>
      </c>
      <c r="K405" s="96" t="s">
        <v>395</v>
      </c>
    </row>
    <row r="406" spans="3:11" ht="15.75" thickBot="1" x14ac:dyDescent="0.3">
      <c r="C406" s="480" t="s">
        <v>2018</v>
      </c>
      <c r="D406" s="505">
        <v>50</v>
      </c>
      <c r="E406" s="480">
        <v>280</v>
      </c>
      <c r="F406" s="95">
        <f t="shared" si="30"/>
        <v>14000</v>
      </c>
      <c r="G406" s="156" t="s">
        <v>130</v>
      </c>
      <c r="H406" s="137" t="s">
        <v>862</v>
      </c>
      <c r="I406" s="126" t="str">
        <f>VLOOKUP(H406,Presupuesto!$B$11:$C$565,2,0)</f>
        <v>PRODUCTOS FARMACEUTICO Y MEDICINALES</v>
      </c>
      <c r="J406" s="503" t="s">
        <v>1963</v>
      </c>
      <c r="K406" s="96" t="s">
        <v>395</v>
      </c>
    </row>
    <row r="407" spans="3:11" ht="15.75" thickBot="1" x14ac:dyDescent="0.3">
      <c r="C407" s="480" t="s">
        <v>2019</v>
      </c>
      <c r="D407" s="505">
        <v>200</v>
      </c>
      <c r="E407" s="480">
        <v>10</v>
      </c>
      <c r="F407" s="95">
        <f t="shared" si="30"/>
        <v>2000</v>
      </c>
      <c r="G407" s="156" t="s">
        <v>130</v>
      </c>
      <c r="H407" s="137" t="s">
        <v>862</v>
      </c>
      <c r="I407" s="126" t="str">
        <f>VLOOKUP(H407,Presupuesto!$B$11:$C$565,2,0)</f>
        <v>PRODUCTOS FARMACEUTICO Y MEDICINALES</v>
      </c>
      <c r="J407" s="503" t="s">
        <v>1963</v>
      </c>
      <c r="K407" s="96" t="s">
        <v>395</v>
      </c>
    </row>
    <row r="408" spans="3:11" ht="15.75" thickBot="1" x14ac:dyDescent="0.3">
      <c r="C408" s="480" t="s">
        <v>2020</v>
      </c>
      <c r="D408" s="505">
        <v>25</v>
      </c>
      <c r="E408" s="480">
        <v>100</v>
      </c>
      <c r="F408" s="95">
        <f t="shared" si="30"/>
        <v>2500</v>
      </c>
      <c r="G408" s="156" t="s">
        <v>130</v>
      </c>
      <c r="H408" s="137" t="s">
        <v>862</v>
      </c>
      <c r="I408" s="126" t="str">
        <f>VLOOKUP(H408,Presupuesto!$B$11:$C$565,2,0)</f>
        <v>PRODUCTOS FARMACEUTICO Y MEDICINALES</v>
      </c>
      <c r="J408" s="503" t="s">
        <v>1963</v>
      </c>
      <c r="K408" s="96" t="s">
        <v>395</v>
      </c>
    </row>
    <row r="409" spans="3:11" ht="15.75" thickBot="1" x14ac:dyDescent="0.3">
      <c r="C409" s="480" t="s">
        <v>2021</v>
      </c>
      <c r="D409" s="505">
        <v>1000</v>
      </c>
      <c r="E409" s="480">
        <v>30</v>
      </c>
      <c r="F409" s="95">
        <f t="shared" si="30"/>
        <v>30000</v>
      </c>
      <c r="G409" s="156" t="s">
        <v>130</v>
      </c>
      <c r="H409" s="137" t="s">
        <v>862</v>
      </c>
      <c r="I409" s="126" t="str">
        <f>VLOOKUP(H409,Presupuesto!$B$11:$C$565,2,0)</f>
        <v>PRODUCTOS FARMACEUTICO Y MEDICINALES</v>
      </c>
      <c r="J409" s="503" t="s">
        <v>1963</v>
      </c>
      <c r="K409" s="96" t="s">
        <v>395</v>
      </c>
    </row>
    <row r="410" spans="3:11" ht="15.75" thickBot="1" x14ac:dyDescent="0.3">
      <c r="C410" s="480" t="s">
        <v>2022</v>
      </c>
      <c r="D410" s="505">
        <v>500</v>
      </c>
      <c r="E410" s="480">
        <v>5</v>
      </c>
      <c r="F410" s="95">
        <f t="shared" si="30"/>
        <v>2500</v>
      </c>
      <c r="G410" s="156" t="s">
        <v>130</v>
      </c>
      <c r="H410" s="137" t="s">
        <v>862</v>
      </c>
      <c r="I410" s="126" t="str">
        <f>VLOOKUP(H410,Presupuesto!$B$11:$C$565,2,0)</f>
        <v>PRODUCTOS FARMACEUTICO Y MEDICINALES</v>
      </c>
      <c r="J410" s="503" t="s">
        <v>1963</v>
      </c>
      <c r="K410" s="96" t="s">
        <v>395</v>
      </c>
    </row>
    <row r="411" spans="3:11" ht="15.75" thickBot="1" x14ac:dyDescent="0.3">
      <c r="C411" s="480" t="s">
        <v>2023</v>
      </c>
      <c r="D411" s="505">
        <v>30</v>
      </c>
      <c r="E411" s="480">
        <v>200</v>
      </c>
      <c r="F411" s="95">
        <f t="shared" si="30"/>
        <v>6000</v>
      </c>
      <c r="G411" s="156" t="s">
        <v>130</v>
      </c>
      <c r="H411" s="137" t="s">
        <v>862</v>
      </c>
      <c r="I411" s="126" t="str">
        <f>VLOOKUP(H411,Presupuesto!$B$11:$C$565,2,0)</f>
        <v>PRODUCTOS FARMACEUTICO Y MEDICINALES</v>
      </c>
      <c r="J411" s="503" t="s">
        <v>1963</v>
      </c>
      <c r="K411" s="96" t="s">
        <v>395</v>
      </c>
    </row>
    <row r="412" spans="3:11" ht="15.75" thickBot="1" x14ac:dyDescent="0.3">
      <c r="C412" s="480" t="s">
        <v>2024</v>
      </c>
      <c r="D412" s="505">
        <v>50</v>
      </c>
      <c r="E412" s="480">
        <v>280</v>
      </c>
      <c r="F412" s="95">
        <f t="shared" si="30"/>
        <v>14000</v>
      </c>
      <c r="G412" s="156" t="s">
        <v>130</v>
      </c>
      <c r="H412" s="137" t="s">
        <v>862</v>
      </c>
      <c r="I412" s="126" t="str">
        <f>VLOOKUP(H412,Presupuesto!$B$11:$C$565,2,0)</f>
        <v>PRODUCTOS FARMACEUTICO Y MEDICINALES</v>
      </c>
      <c r="J412" s="503" t="s">
        <v>1963</v>
      </c>
      <c r="K412" s="96" t="s">
        <v>395</v>
      </c>
    </row>
    <row r="413" spans="3:11" ht="15.75" thickBot="1" x14ac:dyDescent="0.3">
      <c r="C413" s="480" t="s">
        <v>2025</v>
      </c>
      <c r="D413" s="505">
        <v>20</v>
      </c>
      <c r="E413" s="480">
        <v>150</v>
      </c>
      <c r="F413" s="95">
        <f t="shared" si="30"/>
        <v>3000</v>
      </c>
      <c r="G413" s="156" t="s">
        <v>130</v>
      </c>
      <c r="H413" s="137" t="s">
        <v>862</v>
      </c>
      <c r="I413" s="126" t="str">
        <f>VLOOKUP(H413,Presupuesto!$B$11:$C$565,2,0)</f>
        <v>PRODUCTOS FARMACEUTICO Y MEDICINALES</v>
      </c>
      <c r="J413" s="503" t="s">
        <v>1963</v>
      </c>
      <c r="K413" s="96" t="s">
        <v>395</v>
      </c>
    </row>
    <row r="414" spans="3:11" ht="15.75" thickBot="1" x14ac:dyDescent="0.3">
      <c r="C414" s="480" t="s">
        <v>2026</v>
      </c>
      <c r="D414" s="505">
        <v>50</v>
      </c>
      <c r="E414" s="480">
        <v>50</v>
      </c>
      <c r="F414" s="95">
        <f t="shared" si="30"/>
        <v>2500</v>
      </c>
      <c r="G414" s="156" t="s">
        <v>130</v>
      </c>
      <c r="H414" s="137" t="s">
        <v>862</v>
      </c>
      <c r="I414" s="126" t="str">
        <f>VLOOKUP(H414,Presupuesto!$B$11:$C$565,2,0)</f>
        <v>PRODUCTOS FARMACEUTICO Y MEDICINALES</v>
      </c>
      <c r="J414" s="503" t="s">
        <v>1963</v>
      </c>
      <c r="K414" s="96" t="s">
        <v>395</v>
      </c>
    </row>
    <row r="415" spans="3:11" ht="15.75" thickBot="1" x14ac:dyDescent="0.3">
      <c r="C415" s="480" t="s">
        <v>2027</v>
      </c>
      <c r="D415" s="505">
        <v>10</v>
      </c>
      <c r="E415" s="480">
        <v>200</v>
      </c>
      <c r="F415" s="95">
        <f t="shared" ref="F415:F425" si="31">D415*E415</f>
        <v>2000</v>
      </c>
      <c r="G415" s="156" t="s">
        <v>130</v>
      </c>
      <c r="H415" s="137" t="s">
        <v>862</v>
      </c>
      <c r="I415" s="126" t="str">
        <f>VLOOKUP(H415,Presupuesto!$B$11:$C$565,2,0)</f>
        <v>PRODUCTOS FARMACEUTICO Y MEDICINALES</v>
      </c>
      <c r="J415" s="503" t="s">
        <v>1963</v>
      </c>
      <c r="K415" s="96" t="s">
        <v>395</v>
      </c>
    </row>
    <row r="416" spans="3:11" ht="15.75" thickBot="1" x14ac:dyDescent="0.3">
      <c r="C416" s="480" t="s">
        <v>2028</v>
      </c>
      <c r="D416" s="505">
        <v>5</v>
      </c>
      <c r="E416" s="480">
        <v>1000</v>
      </c>
      <c r="F416" s="95">
        <f t="shared" si="31"/>
        <v>5000</v>
      </c>
      <c r="G416" s="156" t="s">
        <v>130</v>
      </c>
      <c r="H416" s="137" t="s">
        <v>862</v>
      </c>
      <c r="I416" s="126" t="str">
        <f>VLOOKUP(H416,Presupuesto!$B$11:$C$565,2,0)</f>
        <v>PRODUCTOS FARMACEUTICO Y MEDICINALES</v>
      </c>
      <c r="J416" s="503" t="s">
        <v>1963</v>
      </c>
      <c r="K416" s="96" t="s">
        <v>395</v>
      </c>
    </row>
    <row r="417" spans="3:11" ht="15.75" thickBot="1" x14ac:dyDescent="0.3">
      <c r="C417" s="480" t="s">
        <v>2029</v>
      </c>
      <c r="D417" s="505">
        <v>50</v>
      </c>
      <c r="E417" s="480">
        <v>500</v>
      </c>
      <c r="F417" s="95">
        <f t="shared" si="31"/>
        <v>25000</v>
      </c>
      <c r="G417" s="156" t="s">
        <v>130</v>
      </c>
      <c r="H417" s="137" t="s">
        <v>862</v>
      </c>
      <c r="I417" s="126" t="str">
        <f>VLOOKUP(H417,Presupuesto!$B$11:$C$565,2,0)</f>
        <v>PRODUCTOS FARMACEUTICO Y MEDICINALES</v>
      </c>
      <c r="J417" s="503" t="s">
        <v>1963</v>
      </c>
      <c r="K417" s="96" t="s">
        <v>395</v>
      </c>
    </row>
    <row r="418" spans="3:11" ht="15.75" thickBot="1" x14ac:dyDescent="0.3">
      <c r="C418" s="480" t="s">
        <v>2030</v>
      </c>
      <c r="D418" s="505">
        <v>20</v>
      </c>
      <c r="E418" s="480">
        <v>100</v>
      </c>
      <c r="F418" s="95">
        <f t="shared" si="31"/>
        <v>2000</v>
      </c>
      <c r="G418" s="156" t="s">
        <v>130</v>
      </c>
      <c r="H418" s="137" t="s">
        <v>862</v>
      </c>
      <c r="I418" s="126" t="str">
        <f>VLOOKUP(H418,Presupuesto!$B$11:$C$565,2,0)</f>
        <v>PRODUCTOS FARMACEUTICO Y MEDICINALES</v>
      </c>
      <c r="J418" s="503" t="s">
        <v>1963</v>
      </c>
      <c r="K418" s="96" t="s">
        <v>395</v>
      </c>
    </row>
    <row r="419" spans="3:11" ht="15.75" thickBot="1" x14ac:dyDescent="0.3">
      <c r="C419" s="480" t="s">
        <v>2031</v>
      </c>
      <c r="D419" s="505">
        <v>100</v>
      </c>
      <c r="E419" s="480">
        <v>150</v>
      </c>
      <c r="F419" s="95">
        <f t="shared" si="31"/>
        <v>15000</v>
      </c>
      <c r="G419" s="156" t="s">
        <v>130</v>
      </c>
      <c r="H419" s="137" t="s">
        <v>862</v>
      </c>
      <c r="I419" s="126" t="str">
        <f>VLOOKUP(H419,Presupuesto!$B$11:$C$565,2,0)</f>
        <v>PRODUCTOS FARMACEUTICO Y MEDICINALES</v>
      </c>
      <c r="J419" s="503" t="s">
        <v>1963</v>
      </c>
      <c r="K419" s="96" t="s">
        <v>395</v>
      </c>
    </row>
    <row r="420" spans="3:11" ht="15.75" thickBot="1" x14ac:dyDescent="0.3">
      <c r="C420" s="480" t="s">
        <v>2032</v>
      </c>
      <c r="D420" s="505">
        <v>50</v>
      </c>
      <c r="E420" s="480">
        <v>120</v>
      </c>
      <c r="F420" s="95">
        <f t="shared" si="31"/>
        <v>6000</v>
      </c>
      <c r="G420" s="156" t="s">
        <v>130</v>
      </c>
      <c r="H420" s="137" t="s">
        <v>862</v>
      </c>
      <c r="I420" s="126" t="str">
        <f>VLOOKUP(H420,Presupuesto!$B$11:$C$565,2,0)</f>
        <v>PRODUCTOS FARMACEUTICO Y MEDICINALES</v>
      </c>
      <c r="J420" s="503" t="s">
        <v>1963</v>
      </c>
      <c r="K420" s="96" t="s">
        <v>395</v>
      </c>
    </row>
    <row r="421" spans="3:11" ht="15.75" thickBot="1" x14ac:dyDescent="0.3">
      <c r="C421" s="480" t="s">
        <v>2033</v>
      </c>
      <c r="D421" s="505">
        <v>20</v>
      </c>
      <c r="E421" s="480">
        <v>75</v>
      </c>
      <c r="F421" s="95">
        <f t="shared" si="31"/>
        <v>1500</v>
      </c>
      <c r="G421" s="156" t="s">
        <v>130</v>
      </c>
      <c r="H421" s="137" t="s">
        <v>862</v>
      </c>
      <c r="I421" s="126" t="str">
        <f>VLOOKUP(H421,Presupuesto!$B$11:$C$565,2,0)</f>
        <v>PRODUCTOS FARMACEUTICO Y MEDICINALES</v>
      </c>
      <c r="J421" s="503" t="s">
        <v>1963</v>
      </c>
      <c r="K421" s="96" t="s">
        <v>395</v>
      </c>
    </row>
    <row r="422" spans="3:11" ht="15.75" thickBot="1" x14ac:dyDescent="0.3">
      <c r="C422" s="480" t="s">
        <v>2034</v>
      </c>
      <c r="D422" s="505">
        <v>50</v>
      </c>
      <c r="E422" s="480">
        <v>50</v>
      </c>
      <c r="F422" s="95">
        <f t="shared" si="31"/>
        <v>2500</v>
      </c>
      <c r="G422" s="156" t="s">
        <v>130</v>
      </c>
      <c r="H422" s="137" t="s">
        <v>862</v>
      </c>
      <c r="I422" s="126" t="str">
        <f>VLOOKUP(H422,Presupuesto!$B$11:$C$565,2,0)</f>
        <v>PRODUCTOS FARMACEUTICO Y MEDICINALES</v>
      </c>
      <c r="J422" s="503" t="s">
        <v>1963</v>
      </c>
      <c r="K422" s="96" t="s">
        <v>395</v>
      </c>
    </row>
    <row r="423" spans="3:11" ht="15.75" thickBot="1" x14ac:dyDescent="0.3">
      <c r="C423" s="480" t="s">
        <v>2035</v>
      </c>
      <c r="D423" s="505">
        <v>10000</v>
      </c>
      <c r="E423" s="480">
        <v>2</v>
      </c>
      <c r="F423" s="95">
        <f t="shared" si="31"/>
        <v>20000</v>
      </c>
      <c r="G423" s="156" t="s">
        <v>130</v>
      </c>
      <c r="H423" s="137" t="s">
        <v>862</v>
      </c>
      <c r="I423" s="126" t="str">
        <f>VLOOKUP(H423,Presupuesto!$B$11:$C$565,2,0)</f>
        <v>PRODUCTOS FARMACEUTICO Y MEDICINALES</v>
      </c>
      <c r="J423" s="503" t="s">
        <v>1963</v>
      </c>
      <c r="K423" s="96" t="s">
        <v>395</v>
      </c>
    </row>
    <row r="424" spans="3:11" ht="15.75" thickBot="1" x14ac:dyDescent="0.3">
      <c r="C424" s="480" t="s">
        <v>2036</v>
      </c>
      <c r="D424" s="505">
        <v>10000</v>
      </c>
      <c r="E424" s="480">
        <v>2</v>
      </c>
      <c r="F424" s="95">
        <f t="shared" si="31"/>
        <v>20000</v>
      </c>
      <c r="G424" s="156" t="s">
        <v>130</v>
      </c>
      <c r="H424" s="137" t="s">
        <v>862</v>
      </c>
      <c r="I424" s="126" t="str">
        <f>VLOOKUP(H424,Presupuesto!$B$11:$C$565,2,0)</f>
        <v>PRODUCTOS FARMACEUTICO Y MEDICINALES</v>
      </c>
      <c r="J424" s="503" t="s">
        <v>1963</v>
      </c>
      <c r="K424" s="96" t="s">
        <v>395</v>
      </c>
    </row>
    <row r="425" spans="3:11" x14ac:dyDescent="0.25">
      <c r="C425" s="480" t="s">
        <v>2037</v>
      </c>
      <c r="D425" s="505">
        <v>10000</v>
      </c>
      <c r="E425" s="480">
        <v>2</v>
      </c>
      <c r="F425" s="95">
        <f t="shared" si="31"/>
        <v>20000</v>
      </c>
      <c r="G425" s="156" t="s">
        <v>130</v>
      </c>
      <c r="H425" s="137" t="s">
        <v>862</v>
      </c>
      <c r="I425" s="126" t="str">
        <f>VLOOKUP(H425,Presupuesto!$B$11:$C$565,2,0)</f>
        <v>PRODUCTOS FARMACEUTICO Y MEDICINALES</v>
      </c>
      <c r="J425" s="503" t="s">
        <v>1963</v>
      </c>
      <c r="K425" s="96" t="s">
        <v>395</v>
      </c>
    </row>
    <row r="427" spans="3:11" x14ac:dyDescent="0.25">
      <c r="C427" s="103"/>
      <c r="D427" s="103"/>
      <c r="E427" s="103"/>
      <c r="F427" s="103"/>
      <c r="G427" s="77"/>
      <c r="H427" s="103"/>
      <c r="I427" s="103"/>
    </row>
    <row r="428" spans="3:11" ht="15.75" thickBot="1" x14ac:dyDescent="0.3">
      <c r="C428" s="103"/>
      <c r="D428" s="103"/>
      <c r="E428" s="103"/>
      <c r="F428" s="103"/>
      <c r="G428" s="77"/>
      <c r="H428" s="103"/>
      <c r="I428" s="103"/>
      <c r="K428" s="171"/>
    </row>
    <row r="429" spans="3:11" ht="15.75" thickBot="1" x14ac:dyDescent="0.3">
      <c r="C429" s="152" t="s">
        <v>51</v>
      </c>
      <c r="D429" s="104">
        <f>SUM(F436:F442)</f>
        <v>41012</v>
      </c>
      <c r="F429" s="70"/>
      <c r="G429" s="78"/>
      <c r="H429" s="70"/>
      <c r="I429" s="70"/>
    </row>
    <row r="430" spans="3:11" x14ac:dyDescent="0.25">
      <c r="C430" s="70"/>
      <c r="D430" s="31"/>
      <c r="E430" s="93"/>
      <c r="F430" s="93"/>
      <c r="G430" s="93"/>
      <c r="H430" s="75"/>
      <c r="I430" s="75"/>
      <c r="J430" s="75"/>
      <c r="K430" s="108"/>
    </row>
    <row r="431" spans="3:11" x14ac:dyDescent="0.25">
      <c r="C431" s="70"/>
      <c r="D431" s="31"/>
      <c r="E431" s="93"/>
      <c r="F431" s="93"/>
      <c r="G431" s="93"/>
      <c r="H431" s="75"/>
      <c r="I431" s="75"/>
      <c r="J431" s="75"/>
      <c r="K431" s="108"/>
    </row>
    <row r="432" spans="3:11" ht="15.75" x14ac:dyDescent="0.25">
      <c r="C432" s="200" t="s">
        <v>393</v>
      </c>
      <c r="D432" s="201" t="s">
        <v>1598</v>
      </c>
      <c r="E432" s="93"/>
      <c r="F432" s="93"/>
      <c r="G432" s="93"/>
      <c r="H432" s="75"/>
      <c r="I432" s="75"/>
      <c r="J432" s="75"/>
      <c r="K432" s="108"/>
    </row>
    <row r="433" spans="3:11" ht="18.75" x14ac:dyDescent="0.25">
      <c r="C433" s="210" t="str">
        <f>IFERROR(VLOOKUP(D432,'Desarrollo e Innov. Curricular'!$E:$F,2,FALSE),IFERROR(VLOOKUP(D432,'Investigación Científica'!$E:$F,2,FALSE),IFERROR(VLOOKUP(D432,'Vinculación Univ. Sociedad'!$E:$F,2,FALSE),IFERROR(VLOOKUP(D432,'Docencia y Profesorado Universi'!$E:$F,2,FALSE),IFERROR(VLOOKUP(D432,'Estudiantes y Graduados'!$E:$F,2,FALSE),IFERROR(VLOOKUP(D432,'Gestion Administrativa'!$E:$F,2,FALSE),IFERROR(VLOOKUP(D432,'Gestión Académica'!$E:$F,2,FALSE),IFERROR(VLOOKUP(D432,'Aseguramiento y M. Ambiental'!$E:$F,2,FALSE),IFERROR(VLOOKUP(D432,'Gestión del Conocimiento'!$E:$F,2,FALSE),IFERROR(VLOOKUP(D432,'Gobernabilidad y Procesos...'!$E:$F,2,FALSE),IFERROR(VLOOKUP(D432,'Gestión del Talento Humano'!$E:$F,2,FALSE),IFERROR(VLOOKUP(D432,'Internacionalización de la E.S.'!$E:$F,2,FALSE),IFERROR(VLOOKUP(D432,'Cultura de Innovación Insti...'!$E:$F,2,FALSE),VLOOKUP(D432,'Lo Esencial de la Reforma Univ.'!$E:$F,2,0))))))))))))))</f>
        <v>Atencion administracion  los estudiantes atletas PUMAS</v>
      </c>
      <c r="D433" s="31"/>
      <c r="E433" s="93"/>
      <c r="F433" s="93"/>
      <c r="G433" s="93"/>
      <c r="H433" s="75"/>
      <c r="I433" s="75"/>
      <c r="J433" s="75"/>
      <c r="K433" s="108"/>
    </row>
    <row r="434" spans="3:11" ht="15.75" thickBot="1" x14ac:dyDescent="0.3">
      <c r="F434" s="93"/>
      <c r="G434" s="75"/>
      <c r="H434" s="75"/>
      <c r="I434" s="75"/>
    </row>
    <row r="435" spans="3:11" ht="30.75" thickBot="1" x14ac:dyDescent="0.3">
      <c r="C435" s="125" t="s">
        <v>44</v>
      </c>
      <c r="D435" s="125" t="s">
        <v>53</v>
      </c>
      <c r="E435" s="132" t="s">
        <v>55</v>
      </c>
      <c r="F435" s="131" t="s">
        <v>27</v>
      </c>
      <c r="G435" s="129" t="s">
        <v>132</v>
      </c>
      <c r="H435" s="132" t="s">
        <v>46</v>
      </c>
      <c r="I435" s="129" t="s">
        <v>133</v>
      </c>
      <c r="J435" s="129" t="s">
        <v>411</v>
      </c>
      <c r="K435" s="129" t="s">
        <v>412</v>
      </c>
    </row>
    <row r="436" spans="3:11" x14ac:dyDescent="0.25">
      <c r="C436" s="527" t="s">
        <v>2040</v>
      </c>
      <c r="D436" s="580">
        <v>40</v>
      </c>
      <c r="E436" s="95">
        <v>130</v>
      </c>
      <c r="F436" s="95">
        <f t="shared" ref="F436:F442" si="32">D436*E436</f>
        <v>5200</v>
      </c>
      <c r="G436" s="156" t="s">
        <v>130</v>
      </c>
      <c r="H436" s="137" t="s">
        <v>825</v>
      </c>
      <c r="I436" s="126" t="str">
        <f>VLOOKUP(H436,Presupuesto!$B$11:$C$565,2,0)</f>
        <v>PRODUCTOS PAPEL Y CARTON</v>
      </c>
      <c r="J436" s="96" t="str">
        <f t="shared" ref="J436:J442" si="33">$J$327</f>
        <v>Estudiantes y Graduados</v>
      </c>
      <c r="K436" s="96" t="s">
        <v>413</v>
      </c>
    </row>
    <row r="437" spans="3:11" x14ac:dyDescent="0.25">
      <c r="C437" s="527" t="s">
        <v>2041</v>
      </c>
      <c r="D437" s="580">
        <v>96</v>
      </c>
      <c r="E437" s="95">
        <v>8</v>
      </c>
      <c r="F437" s="95">
        <f t="shared" si="32"/>
        <v>768</v>
      </c>
      <c r="G437" s="156" t="s">
        <v>130</v>
      </c>
      <c r="H437" s="137" t="s">
        <v>328</v>
      </c>
      <c r="I437" s="126" t="str">
        <f>VLOOKUP(H437,Presupuesto!$B$11:$C$565,2,0)</f>
        <v>UTILES DE ESCRITORIO, OFICINA Y ENZE¥ANZA</v>
      </c>
      <c r="J437" s="96" t="str">
        <f t="shared" si="33"/>
        <v>Estudiantes y Graduados</v>
      </c>
      <c r="K437" s="96" t="s">
        <v>413</v>
      </c>
    </row>
    <row r="438" spans="3:11" x14ac:dyDescent="0.25">
      <c r="C438" s="527" t="s">
        <v>2042</v>
      </c>
      <c r="D438" s="580">
        <v>10</v>
      </c>
      <c r="E438" s="95">
        <v>3000</v>
      </c>
      <c r="F438" s="95">
        <f t="shared" si="32"/>
        <v>30000</v>
      </c>
      <c r="G438" s="156" t="s">
        <v>130</v>
      </c>
      <c r="H438" s="137" t="s">
        <v>872</v>
      </c>
      <c r="I438" s="126" t="str">
        <f>VLOOKUP(H438,Presupuesto!$B$11:$C$565,2,0)</f>
        <v>TINTES, PINTURAS Y COLORANTES</v>
      </c>
      <c r="J438" s="96" t="str">
        <f t="shared" si="33"/>
        <v>Estudiantes y Graduados</v>
      </c>
      <c r="K438" s="96" t="s">
        <v>413</v>
      </c>
    </row>
    <row r="439" spans="3:11" x14ac:dyDescent="0.25">
      <c r="C439" s="527" t="s">
        <v>1789</v>
      </c>
      <c r="D439" s="580">
        <v>24</v>
      </c>
      <c r="E439" s="95">
        <v>6</v>
      </c>
      <c r="F439" s="95">
        <f t="shared" si="32"/>
        <v>144</v>
      </c>
      <c r="G439" s="156" t="s">
        <v>130</v>
      </c>
      <c r="H439" s="137" t="s">
        <v>328</v>
      </c>
      <c r="I439" s="126" t="str">
        <f>VLOOKUP(H439,Presupuesto!$B$11:$C$565,2,0)</f>
        <v>UTILES DE ESCRITORIO, OFICINA Y ENZE¥ANZA</v>
      </c>
      <c r="J439" s="96" t="str">
        <f t="shared" si="33"/>
        <v>Estudiantes y Graduados</v>
      </c>
      <c r="K439" s="96" t="s">
        <v>413</v>
      </c>
    </row>
    <row r="440" spans="3:11" x14ac:dyDescent="0.25">
      <c r="C440" s="527" t="s">
        <v>2043</v>
      </c>
      <c r="D440" s="580">
        <v>10</v>
      </c>
      <c r="E440" s="95">
        <v>60</v>
      </c>
      <c r="F440" s="95">
        <f t="shared" si="32"/>
        <v>600</v>
      </c>
      <c r="G440" s="156" t="s">
        <v>130</v>
      </c>
      <c r="H440" s="137" t="s">
        <v>328</v>
      </c>
      <c r="I440" s="126" t="str">
        <f>VLOOKUP(H440,Presupuesto!$B$11:$C$565,2,0)</f>
        <v>UTILES DE ESCRITORIO, OFICINA Y ENZE¥ANZA</v>
      </c>
      <c r="J440" s="96" t="str">
        <f t="shared" si="33"/>
        <v>Estudiantes y Graduados</v>
      </c>
      <c r="K440" s="96" t="s">
        <v>402</v>
      </c>
    </row>
    <row r="441" spans="3:11" x14ac:dyDescent="0.25">
      <c r="C441" s="527" t="s">
        <v>2044</v>
      </c>
      <c r="D441" s="580">
        <v>100</v>
      </c>
      <c r="E441" s="95">
        <v>3</v>
      </c>
      <c r="F441" s="95">
        <f t="shared" si="32"/>
        <v>300</v>
      </c>
      <c r="G441" s="156" t="s">
        <v>130</v>
      </c>
      <c r="H441" s="137" t="s">
        <v>825</v>
      </c>
      <c r="I441" s="126" t="str">
        <f>VLOOKUP(H441,Presupuesto!$B$11:$C$565,2,0)</f>
        <v>PRODUCTOS PAPEL Y CARTON</v>
      </c>
      <c r="J441" s="96" t="str">
        <f t="shared" si="33"/>
        <v>Estudiantes y Graduados</v>
      </c>
      <c r="K441" s="96" t="s">
        <v>413</v>
      </c>
    </row>
    <row r="442" spans="3:11" x14ac:dyDescent="0.25">
      <c r="C442" s="527" t="s">
        <v>2042</v>
      </c>
      <c r="D442" s="580">
        <v>10</v>
      </c>
      <c r="E442" s="95">
        <v>400</v>
      </c>
      <c r="F442" s="95">
        <f t="shared" si="32"/>
        <v>4000</v>
      </c>
      <c r="G442" s="156" t="s">
        <v>130</v>
      </c>
      <c r="H442" s="137" t="s">
        <v>959</v>
      </c>
      <c r="I442" s="126" t="str">
        <f>VLOOKUP(H442,Presupuesto!$B$11:$C$565,2,0)</f>
        <v>OTROS RESPUESTOS Y ACCESORIOS MENORES</v>
      </c>
      <c r="J442" s="96" t="str">
        <f t="shared" si="33"/>
        <v>Estudiantes y Graduados</v>
      </c>
      <c r="K442" s="96" t="s">
        <v>413</v>
      </c>
    </row>
    <row r="444" spans="3:11" x14ac:dyDescent="0.25">
      <c r="C444" s="103"/>
      <c r="D444" s="103"/>
      <c r="E444" s="103"/>
      <c r="F444" s="103"/>
      <c r="G444" s="77"/>
      <c r="H444" s="103"/>
      <c r="I444" s="103"/>
    </row>
    <row r="445" spans="3:11" ht="15.75" thickBot="1" x14ac:dyDescent="0.3">
      <c r="C445" s="103"/>
      <c r="D445" s="103"/>
      <c r="E445" s="103"/>
      <c r="F445" s="103"/>
      <c r="G445" s="77"/>
      <c r="H445" s="103"/>
      <c r="I445" s="103"/>
      <c r="K445" s="171"/>
    </row>
    <row r="446" spans="3:11" ht="15.75" thickBot="1" x14ac:dyDescent="0.3">
      <c r="C446" s="152" t="s">
        <v>51</v>
      </c>
      <c r="D446" s="104">
        <f>SUM(F453:F495)</f>
        <v>6401299.9199999999</v>
      </c>
      <c r="F446" s="70"/>
      <c r="G446" s="78"/>
      <c r="H446" s="70"/>
      <c r="I446" s="70"/>
    </row>
    <row r="447" spans="3:11" x14ac:dyDescent="0.25">
      <c r="C447" s="70"/>
      <c r="D447" s="31"/>
      <c r="E447" s="93"/>
      <c r="F447" s="93"/>
      <c r="G447" s="93"/>
      <c r="H447" s="75"/>
      <c r="I447" s="75"/>
      <c r="J447" s="75"/>
      <c r="K447" s="108"/>
    </row>
    <row r="448" spans="3:11" x14ac:dyDescent="0.25">
      <c r="C448" s="70"/>
      <c r="D448" s="31"/>
      <c r="E448" s="93"/>
      <c r="F448" s="93"/>
      <c r="G448" s="93"/>
      <c r="H448" s="75"/>
      <c r="I448" s="75"/>
      <c r="J448" s="75"/>
      <c r="K448" s="108"/>
    </row>
    <row r="449" spans="3:11" ht="15.75" x14ac:dyDescent="0.25">
      <c r="C449" s="200" t="s">
        <v>393</v>
      </c>
      <c r="D449" s="201" t="s">
        <v>1599</v>
      </c>
      <c r="E449" s="93"/>
      <c r="F449" s="93"/>
      <c r="G449" s="93"/>
      <c r="H449" s="75"/>
      <c r="I449" s="75"/>
      <c r="J449" s="75"/>
      <c r="K449" s="108"/>
    </row>
    <row r="450" spans="3:11" ht="18.75" x14ac:dyDescent="0.25">
      <c r="C450" s="210" t="str">
        <f>IFERROR(VLOOKUP(D449,'Desarrollo e Innov. Curricular'!$E:$F,2,FALSE),IFERROR(VLOOKUP(D449,'Investigación Científica'!$E:$F,2,FALSE),IFERROR(VLOOKUP(D449,'Vinculación Univ. Sociedad'!$E:$F,2,FALSE),IFERROR(VLOOKUP(D449,'Docencia y Profesorado Universi'!$E:$F,2,FALSE),IFERROR(VLOOKUP(D449,'Estudiantes y Graduados'!$E:$F,2,FALSE),IFERROR(VLOOKUP(D449,'Gestion Administrativa'!$E:$F,2,FALSE),IFERROR(VLOOKUP(D449,'Gestión Académica'!$E:$F,2,FALSE),IFERROR(VLOOKUP(D449,'Aseguramiento y M. Ambiental'!$E:$F,2,FALSE),IFERROR(VLOOKUP(D449,'Gestión del Conocimiento'!$E:$F,2,FALSE),IFERROR(VLOOKUP(D449,'Gobernabilidad y Procesos...'!$E:$F,2,FALSE),IFERROR(VLOOKUP(D449,'Gestión del Talento Humano'!$E:$F,2,FALSE),IFERROR(VLOOKUP(D449,'Internacionalización de la E.S.'!$E:$F,2,FALSE),IFERROR(VLOOKUP(D449,'Cultura de Innovación Insti...'!$E:$F,2,FALSE),VLOOKUP(D449,'Lo Esencial de la Reforma Univ.'!$E:$F,2,0))))))))))))))</f>
        <v xml:space="preserve"> Dirigir, orientar y promover el mejoramiento continuo e integral de los estudiantes en su quehacer académico, </v>
      </c>
      <c r="D450" s="31"/>
      <c r="E450" s="93"/>
      <c r="F450" s="93"/>
      <c r="G450" s="93"/>
      <c r="H450" s="75"/>
      <c r="I450" s="75"/>
      <c r="J450" s="75"/>
      <c r="K450" s="108"/>
    </row>
    <row r="451" spans="3:11" ht="15.75" thickBot="1" x14ac:dyDescent="0.3">
      <c r="F451" s="93"/>
      <c r="G451" s="75"/>
      <c r="H451" s="75"/>
      <c r="I451" s="75"/>
    </row>
    <row r="452" spans="3:11" ht="30.75" thickBot="1" x14ac:dyDescent="0.3">
      <c r="C452" s="125" t="s">
        <v>44</v>
      </c>
      <c r="D452" s="125" t="s">
        <v>53</v>
      </c>
      <c r="E452" s="132" t="s">
        <v>55</v>
      </c>
      <c r="F452" s="131" t="s">
        <v>27</v>
      </c>
      <c r="G452" s="129" t="s">
        <v>132</v>
      </c>
      <c r="H452" s="132" t="s">
        <v>46</v>
      </c>
      <c r="I452" s="129" t="s">
        <v>133</v>
      </c>
      <c r="J452" s="129" t="s">
        <v>411</v>
      </c>
      <c r="K452" s="129" t="s">
        <v>412</v>
      </c>
    </row>
    <row r="453" spans="3:11" x14ac:dyDescent="0.25">
      <c r="C453" s="586" t="s">
        <v>2045</v>
      </c>
      <c r="D453" s="587">
        <v>12</v>
      </c>
      <c r="E453" s="588">
        <v>1666.66</v>
      </c>
      <c r="F453" s="589">
        <f t="shared" ref="F453:F475" si="34">D453*E453</f>
        <v>19999.920000000002</v>
      </c>
      <c r="G453" s="584" t="s">
        <v>130</v>
      </c>
      <c r="H453" s="137" t="s">
        <v>637</v>
      </c>
      <c r="I453" s="126" t="str">
        <f>VLOOKUP(H453,Presupuesto!$B$11:$C$565,2,0)</f>
        <v>TELEFONIA CELULAR</v>
      </c>
      <c r="J453" s="217" t="s">
        <v>1374</v>
      </c>
      <c r="K453" s="96" t="s">
        <v>395</v>
      </c>
    </row>
    <row r="454" spans="3:11" x14ac:dyDescent="0.25">
      <c r="C454" s="527" t="s">
        <v>2046</v>
      </c>
      <c r="D454" s="528">
        <v>1</v>
      </c>
      <c r="E454" s="529">
        <v>50000</v>
      </c>
      <c r="F454" s="95">
        <f t="shared" si="34"/>
        <v>50000</v>
      </c>
      <c r="G454" s="156" t="s">
        <v>130</v>
      </c>
      <c r="H454" s="137" t="s">
        <v>685</v>
      </c>
      <c r="I454" s="126" t="str">
        <f>VLOOKUP(H454,Presupuesto!$B$11:$C$565,2,0)</f>
        <v>MANTENIMIENTO Y REPARACION DE OTROS EQUIPOS</v>
      </c>
      <c r="J454" s="96" t="str">
        <f t="shared" ref="J454:J495" si="35">$J$453</f>
        <v>Estudiantes y Graduados</v>
      </c>
      <c r="K454" s="96" t="s">
        <v>395</v>
      </c>
    </row>
    <row r="455" spans="3:11" x14ac:dyDescent="0.25">
      <c r="C455" s="527" t="s">
        <v>2047</v>
      </c>
      <c r="D455" s="528">
        <v>1</v>
      </c>
      <c r="E455" s="529">
        <v>500000</v>
      </c>
      <c r="F455" s="95">
        <f t="shared" si="34"/>
        <v>500000</v>
      </c>
      <c r="G455" s="156" t="s">
        <v>130</v>
      </c>
      <c r="H455" s="137" t="s">
        <v>703</v>
      </c>
      <c r="I455" s="126" t="str">
        <f>VLOOKUP(H455,Presupuesto!$B$11:$C$565,2,0)</f>
        <v>SERVICIOS DE CAPACITACION.</v>
      </c>
      <c r="J455" s="96" t="str">
        <f t="shared" si="35"/>
        <v>Estudiantes y Graduados</v>
      </c>
      <c r="K455" s="96" t="s">
        <v>395</v>
      </c>
    </row>
    <row r="456" spans="3:11" x14ac:dyDescent="0.25">
      <c r="C456" s="527" t="s">
        <v>2048</v>
      </c>
      <c r="D456" s="528">
        <v>1</v>
      </c>
      <c r="E456" s="529">
        <v>100000</v>
      </c>
      <c r="F456" s="95">
        <f t="shared" si="34"/>
        <v>100000</v>
      </c>
      <c r="G456" s="156" t="s">
        <v>130</v>
      </c>
      <c r="H456" s="137" t="s">
        <v>709</v>
      </c>
      <c r="I456" s="126" t="str">
        <f>VLOOKUP(H456,Presupuesto!$B$11:$C$565,2,0)</f>
        <v>OTROS SERVICIOS TECNICOS Y PROFESIONALES</v>
      </c>
      <c r="J456" s="96" t="str">
        <f t="shared" si="35"/>
        <v>Estudiantes y Graduados</v>
      </c>
      <c r="K456" s="96" t="s">
        <v>395</v>
      </c>
    </row>
    <row r="457" spans="3:11" x14ac:dyDescent="0.25">
      <c r="C457" s="527" t="s">
        <v>2049</v>
      </c>
      <c r="D457" s="528">
        <v>1</v>
      </c>
      <c r="E457" s="529">
        <v>20000</v>
      </c>
      <c r="F457" s="95">
        <f t="shared" si="34"/>
        <v>20000</v>
      </c>
      <c r="G457" s="156" t="s">
        <v>130</v>
      </c>
      <c r="H457" s="137" t="s">
        <v>713</v>
      </c>
      <c r="I457" s="126" t="str">
        <f>VLOOKUP(H457,Presupuesto!$B$11:$C$565,2,0)</f>
        <v>SERVICIOS DE TRANSPORTE EMPLEADOS</v>
      </c>
      <c r="J457" s="96" t="str">
        <f t="shared" si="35"/>
        <v>Estudiantes y Graduados</v>
      </c>
      <c r="K457" s="96" t="s">
        <v>395</v>
      </c>
    </row>
    <row r="458" spans="3:11" x14ac:dyDescent="0.25">
      <c r="C458" s="527" t="s">
        <v>2050</v>
      </c>
      <c r="D458" s="528">
        <v>1</v>
      </c>
      <c r="E458" s="529">
        <v>50000</v>
      </c>
      <c r="F458" s="95">
        <f t="shared" si="34"/>
        <v>50000</v>
      </c>
      <c r="G458" s="156" t="s">
        <v>130</v>
      </c>
      <c r="H458" s="137" t="s">
        <v>715</v>
      </c>
      <c r="I458" s="126" t="str">
        <f>VLOOKUP(H458,Presupuesto!$B$11:$C$565,2,0)</f>
        <v>SERVICIO DE TRANSPORTE EVENTUALES</v>
      </c>
      <c r="J458" s="96" t="str">
        <f t="shared" si="35"/>
        <v>Estudiantes y Graduados</v>
      </c>
      <c r="K458" s="96" t="s">
        <v>395</v>
      </c>
    </row>
    <row r="459" spans="3:11" x14ac:dyDescent="0.25">
      <c r="C459" s="527" t="s">
        <v>2051</v>
      </c>
      <c r="D459" s="528">
        <v>1</v>
      </c>
      <c r="E459" s="529">
        <v>400000</v>
      </c>
      <c r="F459" s="95">
        <f t="shared" si="34"/>
        <v>400000</v>
      </c>
      <c r="G459" s="156" t="s">
        <v>130</v>
      </c>
      <c r="H459" s="137" t="s">
        <v>721</v>
      </c>
      <c r="I459" s="126" t="str">
        <f>VLOOKUP(H459,Presupuesto!$B$11:$C$565,2,0)</f>
        <v>SERVICIOS DE IMPRENTA PUBLIC.Y REPRODUCCION</v>
      </c>
      <c r="J459" s="96" t="str">
        <f t="shared" si="35"/>
        <v>Estudiantes y Graduados</v>
      </c>
      <c r="K459" s="96" t="s">
        <v>395</v>
      </c>
    </row>
    <row r="460" spans="3:11" x14ac:dyDescent="0.25">
      <c r="C460" s="527" t="s">
        <v>2052</v>
      </c>
      <c r="D460" s="528">
        <v>1</v>
      </c>
      <c r="E460" s="529">
        <v>50000</v>
      </c>
      <c r="F460" s="95">
        <f t="shared" si="34"/>
        <v>50000</v>
      </c>
      <c r="G460" s="156" t="s">
        <v>130</v>
      </c>
      <c r="H460" s="137" t="s">
        <v>735</v>
      </c>
      <c r="I460" s="126" t="str">
        <f>VLOOKUP(H460,Presupuesto!$B$11:$C$565,2,0)</f>
        <v>PUBLICIDAD Y PROPAGANDA</v>
      </c>
      <c r="J460" s="96" t="str">
        <f t="shared" si="35"/>
        <v>Estudiantes y Graduados</v>
      </c>
      <c r="K460" s="96" t="s">
        <v>395</v>
      </c>
    </row>
    <row r="461" spans="3:11" x14ac:dyDescent="0.25">
      <c r="C461" s="527" t="s">
        <v>2053</v>
      </c>
      <c r="D461" s="528">
        <v>1</v>
      </c>
      <c r="E461" s="529">
        <v>200000</v>
      </c>
      <c r="F461" s="95">
        <f t="shared" si="34"/>
        <v>200000</v>
      </c>
      <c r="G461" s="156" t="s">
        <v>130</v>
      </c>
      <c r="H461" s="137" t="s">
        <v>747</v>
      </c>
      <c r="I461" s="126" t="str">
        <f>VLOOKUP(H461,Presupuesto!$B$11:$C$565,2,0)</f>
        <v>OTROS SERVICIOS COMERCIALES Y FINANCIEROS</v>
      </c>
      <c r="J461" s="96" t="str">
        <f t="shared" si="35"/>
        <v>Estudiantes y Graduados</v>
      </c>
      <c r="K461" s="96" t="s">
        <v>395</v>
      </c>
    </row>
    <row r="462" spans="3:11" x14ac:dyDescent="0.25">
      <c r="C462" s="527" t="s">
        <v>2054</v>
      </c>
      <c r="D462" s="528">
        <v>1</v>
      </c>
      <c r="E462" s="529">
        <v>80000</v>
      </c>
      <c r="F462" s="95">
        <f t="shared" si="34"/>
        <v>80000</v>
      </c>
      <c r="G462" s="156" t="s">
        <v>130</v>
      </c>
      <c r="H462" s="137" t="s">
        <v>753</v>
      </c>
      <c r="I462" s="126" t="str">
        <f>VLOOKUP(H462,Presupuesto!$B$11:$C$565,2,0)</f>
        <v>PASAJES NACIONALES</v>
      </c>
      <c r="J462" s="96" t="str">
        <f t="shared" si="35"/>
        <v>Estudiantes y Graduados</v>
      </c>
      <c r="K462" s="96" t="s">
        <v>395</v>
      </c>
    </row>
    <row r="463" spans="3:11" x14ac:dyDescent="0.25">
      <c r="C463" s="527" t="s">
        <v>2055</v>
      </c>
      <c r="D463" s="528">
        <v>1</v>
      </c>
      <c r="E463" s="529">
        <v>150000</v>
      </c>
      <c r="F463" s="95">
        <f t="shared" si="34"/>
        <v>150000</v>
      </c>
      <c r="G463" s="156" t="s">
        <v>130</v>
      </c>
      <c r="H463" s="137" t="s">
        <v>759</v>
      </c>
      <c r="I463" s="126" t="str">
        <f>VLOOKUP(H463,Presupuesto!$B$11:$C$565,2,0)</f>
        <v>PASAJES AL EXTERIOR</v>
      </c>
      <c r="J463" s="96" t="str">
        <f t="shared" si="35"/>
        <v>Estudiantes y Graduados</v>
      </c>
      <c r="K463" s="96" t="s">
        <v>395</v>
      </c>
    </row>
    <row r="464" spans="3:11" x14ac:dyDescent="0.25">
      <c r="C464" s="527" t="s">
        <v>2056</v>
      </c>
      <c r="D464" s="528">
        <v>1</v>
      </c>
      <c r="E464" s="529">
        <v>300000</v>
      </c>
      <c r="F464" s="95">
        <f t="shared" si="34"/>
        <v>300000</v>
      </c>
      <c r="G464" s="156" t="s">
        <v>130</v>
      </c>
      <c r="H464" s="137" t="s">
        <v>767</v>
      </c>
      <c r="I464" s="126" t="str">
        <f>VLOOKUP(H464,Presupuesto!$B$11:$C$565,2,0)</f>
        <v>VIATICOS NACIONALES</v>
      </c>
      <c r="J464" s="96" t="str">
        <f t="shared" si="35"/>
        <v>Estudiantes y Graduados</v>
      </c>
      <c r="K464" s="96" t="s">
        <v>395</v>
      </c>
    </row>
    <row r="465" spans="3:11" x14ac:dyDescent="0.25">
      <c r="C465" s="527" t="s">
        <v>2057</v>
      </c>
      <c r="D465" s="528">
        <v>1</v>
      </c>
      <c r="E465" s="529">
        <v>300000</v>
      </c>
      <c r="F465" s="95">
        <f t="shared" si="34"/>
        <v>300000</v>
      </c>
      <c r="G465" s="156" t="s">
        <v>130</v>
      </c>
      <c r="H465" s="137" t="s">
        <v>771</v>
      </c>
      <c r="I465" s="126" t="str">
        <f>VLOOKUP(H465,Presupuesto!$B$11:$C$565,2,0)</f>
        <v>VIATICOS AL EXTERIOR</v>
      </c>
      <c r="J465" s="96" t="str">
        <f t="shared" si="35"/>
        <v>Estudiantes y Graduados</v>
      </c>
      <c r="K465" s="96" t="s">
        <v>395</v>
      </c>
    </row>
    <row r="466" spans="3:11" x14ac:dyDescent="0.25">
      <c r="C466" s="527" t="s">
        <v>2058</v>
      </c>
      <c r="D466" s="528">
        <v>1</v>
      </c>
      <c r="E466" s="529">
        <v>400000</v>
      </c>
      <c r="F466" s="95">
        <f t="shared" si="34"/>
        <v>400000</v>
      </c>
      <c r="G466" s="156" t="s">
        <v>130</v>
      </c>
      <c r="H466" s="137" t="s">
        <v>796</v>
      </c>
      <c r="I466" s="126" t="str">
        <f>VLOOKUP(H466,Presupuesto!$B$11:$C$565,2,0)</f>
        <v>ALIMENTOS B EBIDAS PARA PERSONAS</v>
      </c>
      <c r="J466" s="96" t="str">
        <f t="shared" si="35"/>
        <v>Estudiantes y Graduados</v>
      </c>
      <c r="K466" s="96" t="s">
        <v>395</v>
      </c>
    </row>
    <row r="467" spans="3:11" x14ac:dyDescent="0.25">
      <c r="C467" s="527" t="s">
        <v>2059</v>
      </c>
      <c r="D467" s="528">
        <v>1</v>
      </c>
      <c r="E467" s="529">
        <v>100000</v>
      </c>
      <c r="F467" s="95">
        <f t="shared" si="34"/>
        <v>100000</v>
      </c>
      <c r="G467" s="156" t="s">
        <v>130</v>
      </c>
      <c r="H467" s="137" t="s">
        <v>812</v>
      </c>
      <c r="I467" s="126" t="str">
        <f>VLOOKUP(H467,Presupuesto!$B$11:$C$565,2,0)</f>
        <v>PRENDA DE VESTIR</v>
      </c>
      <c r="J467" s="96" t="str">
        <f t="shared" si="35"/>
        <v>Estudiantes y Graduados</v>
      </c>
      <c r="K467" s="96" t="s">
        <v>395</v>
      </c>
    </row>
    <row r="468" spans="3:11" x14ac:dyDescent="0.25">
      <c r="C468" s="527" t="s">
        <v>2060</v>
      </c>
      <c r="D468" s="528">
        <v>1</v>
      </c>
      <c r="E468" s="529">
        <v>185000</v>
      </c>
      <c r="F468" s="95">
        <f t="shared" si="34"/>
        <v>185000</v>
      </c>
      <c r="G468" s="156" t="s">
        <v>130</v>
      </c>
      <c r="H468" s="137" t="s">
        <v>819</v>
      </c>
      <c r="I468" s="126" t="str">
        <f>VLOOKUP(H468,Presupuesto!$B$11:$C$565,2,0)</f>
        <v>PAPEL DE ESCRITORIO</v>
      </c>
      <c r="J468" s="96" t="str">
        <f t="shared" si="35"/>
        <v>Estudiantes y Graduados</v>
      </c>
      <c r="K468" s="96" t="s">
        <v>395</v>
      </c>
    </row>
    <row r="469" spans="3:11" x14ac:dyDescent="0.25">
      <c r="C469" s="527" t="s">
        <v>2061</v>
      </c>
      <c r="D469" s="528">
        <v>1</v>
      </c>
      <c r="E469" s="529">
        <v>30000</v>
      </c>
      <c r="F469" s="95">
        <f t="shared" si="34"/>
        <v>30000</v>
      </c>
      <c r="G469" s="156" t="s">
        <v>130</v>
      </c>
      <c r="H469" s="137" t="s">
        <v>821</v>
      </c>
      <c r="I469" s="126" t="str">
        <f>VLOOKUP(H469,Presupuesto!$B$11:$C$565,2,0)</f>
        <v>PAPEL PARA COMPUTACION</v>
      </c>
      <c r="J469" s="96" t="str">
        <f t="shared" si="35"/>
        <v>Estudiantes y Graduados</v>
      </c>
      <c r="K469" s="96" t="s">
        <v>395</v>
      </c>
    </row>
    <row r="470" spans="3:11" x14ac:dyDescent="0.25">
      <c r="C470" s="527" t="s">
        <v>2062</v>
      </c>
      <c r="D470" s="528">
        <v>1</v>
      </c>
      <c r="E470" s="529">
        <v>30000</v>
      </c>
      <c r="F470" s="95">
        <f t="shared" si="34"/>
        <v>30000</v>
      </c>
      <c r="G470" s="156" t="s">
        <v>130</v>
      </c>
      <c r="H470" s="137" t="s">
        <v>823</v>
      </c>
      <c r="I470" s="126" t="str">
        <f>VLOOKUP(H470,Presupuesto!$B$11:$C$565,2,0)</f>
        <v>PRODUCTOS DE ARTES GRAFICAS</v>
      </c>
      <c r="J470" s="96" t="str">
        <f t="shared" si="35"/>
        <v>Estudiantes y Graduados</v>
      </c>
      <c r="K470" s="96" t="s">
        <v>395</v>
      </c>
    </row>
    <row r="471" spans="3:11" x14ac:dyDescent="0.25">
      <c r="C471" s="527" t="s">
        <v>2063</v>
      </c>
      <c r="D471" s="528">
        <v>1</v>
      </c>
      <c r="E471" s="529">
        <v>150000</v>
      </c>
      <c r="F471" s="95">
        <f t="shared" si="34"/>
        <v>150000</v>
      </c>
      <c r="G471" s="156" t="s">
        <v>130</v>
      </c>
      <c r="H471" s="137" t="s">
        <v>825</v>
      </c>
      <c r="I471" s="126" t="str">
        <f>VLOOKUP(H471,Presupuesto!$B$11:$C$565,2,0)</f>
        <v>PRODUCTOS PAPEL Y CARTON</v>
      </c>
      <c r="J471" s="96" t="str">
        <f t="shared" si="35"/>
        <v>Estudiantes y Graduados</v>
      </c>
      <c r="K471" s="96" t="s">
        <v>395</v>
      </c>
    </row>
    <row r="472" spans="3:11" x14ac:dyDescent="0.25">
      <c r="C472" s="527" t="s">
        <v>2064</v>
      </c>
      <c r="D472" s="528">
        <v>1</v>
      </c>
      <c r="E472" s="529">
        <v>30000</v>
      </c>
      <c r="F472" s="95">
        <f t="shared" si="34"/>
        <v>30000</v>
      </c>
      <c r="G472" s="156" t="s">
        <v>130</v>
      </c>
      <c r="H472" s="137" t="s">
        <v>829</v>
      </c>
      <c r="I472" s="126" t="str">
        <f>VLOOKUP(H472,Presupuesto!$B$11:$C$565,2,0)</f>
        <v>LIBROS REVISTAS Y PERIODICOS</v>
      </c>
      <c r="J472" s="96" t="str">
        <f t="shared" si="35"/>
        <v>Estudiantes y Graduados</v>
      </c>
      <c r="K472" s="96" t="s">
        <v>395</v>
      </c>
    </row>
    <row r="473" spans="3:11" x14ac:dyDescent="0.25">
      <c r="C473" s="527" t="s">
        <v>2065</v>
      </c>
      <c r="D473" s="528">
        <v>1</v>
      </c>
      <c r="E473" s="529">
        <v>200000</v>
      </c>
      <c r="F473" s="95">
        <f t="shared" si="34"/>
        <v>200000</v>
      </c>
      <c r="G473" s="156" t="s">
        <v>130</v>
      </c>
      <c r="H473" s="137" t="s">
        <v>859</v>
      </c>
      <c r="I473" s="126" t="str">
        <f>VLOOKUP(H473,Presupuesto!$B$11:$C$565,2,0)</f>
        <v>ELEMENTOS Y COMPUESTOS QUIMICOS</v>
      </c>
      <c r="J473" s="96" t="str">
        <f t="shared" si="35"/>
        <v>Estudiantes y Graduados</v>
      </c>
      <c r="K473" s="96" t="s">
        <v>395</v>
      </c>
    </row>
    <row r="474" spans="3:11" x14ac:dyDescent="0.25">
      <c r="C474" s="97" t="s">
        <v>2066</v>
      </c>
      <c r="D474" s="195">
        <v>1</v>
      </c>
      <c r="E474" s="98">
        <v>500000</v>
      </c>
      <c r="F474" s="95">
        <f t="shared" si="34"/>
        <v>500000</v>
      </c>
      <c r="G474" s="156" t="s">
        <v>130</v>
      </c>
      <c r="H474" s="139" t="s">
        <v>864</v>
      </c>
      <c r="I474" s="126" t="str">
        <f>VLOOKUP(H474,Presupuesto!$B$11:$C$565,2,0)</f>
        <v>PRODUCTOS FARMACEUTICO Y MED.(PLAN DE REFORMA)</v>
      </c>
      <c r="J474" s="96" t="str">
        <f t="shared" si="35"/>
        <v>Estudiantes y Graduados</v>
      </c>
      <c r="K474" s="96" t="s">
        <v>395</v>
      </c>
    </row>
    <row r="475" spans="3:11" x14ac:dyDescent="0.25">
      <c r="C475" s="97" t="s">
        <v>2067</v>
      </c>
      <c r="D475" s="195">
        <v>1</v>
      </c>
      <c r="E475" s="98">
        <v>100000</v>
      </c>
      <c r="F475" s="95">
        <f t="shared" si="34"/>
        <v>100000</v>
      </c>
      <c r="G475" s="156" t="s">
        <v>130</v>
      </c>
      <c r="H475" s="139" t="s">
        <v>872</v>
      </c>
      <c r="I475" s="126" t="str">
        <f>VLOOKUP(H475,Presupuesto!$B$11:$C$565,2,0)</f>
        <v>TINTES, PINTURAS Y COLORANTES</v>
      </c>
      <c r="J475" s="96" t="str">
        <f t="shared" si="35"/>
        <v>Estudiantes y Graduados</v>
      </c>
      <c r="K475" s="96" t="s">
        <v>395</v>
      </c>
    </row>
    <row r="476" spans="3:11" x14ac:dyDescent="0.25">
      <c r="C476" s="97" t="s">
        <v>2068</v>
      </c>
      <c r="D476" s="195">
        <v>1</v>
      </c>
      <c r="E476" s="98">
        <v>30000</v>
      </c>
      <c r="F476" s="95">
        <f t="shared" ref="F476:F495" si="36">D476*E476</f>
        <v>30000</v>
      </c>
      <c r="G476" s="156" t="s">
        <v>130</v>
      </c>
      <c r="H476" s="139" t="s">
        <v>875</v>
      </c>
      <c r="I476" s="126" t="str">
        <f>VLOOKUP(H476,Presupuesto!$B$11:$C$565,2,0)</f>
        <v>GASOLINA</v>
      </c>
      <c r="J476" s="96" t="str">
        <f t="shared" si="35"/>
        <v>Estudiantes y Graduados</v>
      </c>
      <c r="K476" s="96" t="s">
        <v>395</v>
      </c>
    </row>
    <row r="477" spans="3:11" x14ac:dyDescent="0.25">
      <c r="C477" s="97" t="s">
        <v>2069</v>
      </c>
      <c r="D477" s="195">
        <v>1</v>
      </c>
      <c r="E477" s="98">
        <v>50000</v>
      </c>
      <c r="F477" s="95">
        <f t="shared" si="36"/>
        <v>50000</v>
      </c>
      <c r="G477" s="156" t="s">
        <v>130</v>
      </c>
      <c r="H477" s="139" t="s">
        <v>877</v>
      </c>
      <c r="I477" s="126" t="str">
        <f>VLOOKUP(H477,Presupuesto!$B$11:$C$565,2,0)</f>
        <v>DIESEL</v>
      </c>
      <c r="J477" s="96" t="str">
        <f t="shared" si="35"/>
        <v>Estudiantes y Graduados</v>
      </c>
      <c r="K477" s="96" t="s">
        <v>395</v>
      </c>
    </row>
    <row r="478" spans="3:11" x14ac:dyDescent="0.25">
      <c r="C478" s="97" t="s">
        <v>2070</v>
      </c>
      <c r="D478" s="195">
        <v>1</v>
      </c>
      <c r="E478" s="98">
        <v>20000</v>
      </c>
      <c r="F478" s="95">
        <f t="shared" si="36"/>
        <v>20000</v>
      </c>
      <c r="G478" s="156" t="s">
        <v>130</v>
      </c>
      <c r="H478" s="139" t="s">
        <v>889</v>
      </c>
      <c r="I478" s="126" t="str">
        <f>VLOOKUP(H478,Presupuesto!$B$11:$C$565,2,0)</f>
        <v>PRODUCTOS DE MATERIAL PLASTICO.</v>
      </c>
      <c r="J478" s="96" t="str">
        <f t="shared" si="35"/>
        <v>Estudiantes y Graduados</v>
      </c>
      <c r="K478" s="96" t="s">
        <v>395</v>
      </c>
    </row>
    <row r="479" spans="3:11" x14ac:dyDescent="0.25">
      <c r="C479" s="97" t="s">
        <v>2071</v>
      </c>
      <c r="D479" s="195">
        <v>1</v>
      </c>
      <c r="E479" s="98">
        <v>200000</v>
      </c>
      <c r="F479" s="95">
        <f t="shared" si="36"/>
        <v>200000</v>
      </c>
      <c r="G479" s="156" t="s">
        <v>130</v>
      </c>
      <c r="H479" s="139" t="s">
        <v>898</v>
      </c>
      <c r="I479" s="126" t="str">
        <f>VLOOKUP(H479,Presupuesto!$B$11:$C$565,2,0)</f>
        <v>PRODUCTOS QUIMICOS</v>
      </c>
      <c r="J479" s="96" t="str">
        <f t="shared" si="35"/>
        <v>Estudiantes y Graduados</v>
      </c>
      <c r="K479" s="96" t="s">
        <v>395</v>
      </c>
    </row>
    <row r="480" spans="3:11" x14ac:dyDescent="0.25">
      <c r="C480" s="97" t="s">
        <v>2072</v>
      </c>
      <c r="D480" s="195">
        <v>1</v>
      </c>
      <c r="E480" s="98">
        <v>1300</v>
      </c>
      <c r="F480" s="95">
        <f t="shared" si="36"/>
        <v>1300</v>
      </c>
      <c r="G480" s="156" t="s">
        <v>130</v>
      </c>
      <c r="H480" s="139" t="s">
        <v>903</v>
      </c>
      <c r="I480" s="126" t="str">
        <f>VLOOKUP(H480,Presupuesto!$B$11:$C$565,2,0)</f>
        <v>PRODUCTOS NO FERROSOS</v>
      </c>
      <c r="J480" s="96" t="str">
        <f t="shared" si="35"/>
        <v>Estudiantes y Graduados</v>
      </c>
      <c r="K480" s="96" t="s">
        <v>395</v>
      </c>
    </row>
    <row r="481" spans="2:11" x14ac:dyDescent="0.25">
      <c r="C481" s="97" t="s">
        <v>2073</v>
      </c>
      <c r="D481" s="195">
        <v>1</v>
      </c>
      <c r="E481" s="98">
        <v>10000</v>
      </c>
      <c r="F481" s="95">
        <f t="shared" si="36"/>
        <v>10000</v>
      </c>
      <c r="G481" s="156" t="s">
        <v>130</v>
      </c>
      <c r="H481" s="139" t="s">
        <v>917</v>
      </c>
      <c r="I481" s="126" t="str">
        <f>VLOOKUP(H481,Presupuesto!$B$11:$C$565,2,0)</f>
        <v>PRODUCTOS DE VIDRIO</v>
      </c>
      <c r="J481" s="96" t="str">
        <f t="shared" si="35"/>
        <v>Estudiantes y Graduados</v>
      </c>
      <c r="K481" s="96" t="s">
        <v>395</v>
      </c>
    </row>
    <row r="482" spans="2:11" x14ac:dyDescent="0.25">
      <c r="C482" s="105" t="s">
        <v>2074</v>
      </c>
      <c r="D482" s="195">
        <v>1</v>
      </c>
      <c r="E482" s="98">
        <v>30000</v>
      </c>
      <c r="F482" s="95">
        <f t="shared" si="36"/>
        <v>30000</v>
      </c>
      <c r="G482" s="156" t="s">
        <v>130</v>
      </c>
      <c r="H482" s="141" t="s">
        <v>943</v>
      </c>
      <c r="I482" s="126" t="str">
        <f>VLOOKUP(H482,Presupuesto!$B$11:$C$565,2,0)</f>
        <v>ELEMENTOS DE LIMPIEZA</v>
      </c>
      <c r="J482" s="96" t="str">
        <f t="shared" si="35"/>
        <v>Estudiantes y Graduados</v>
      </c>
      <c r="K482" s="96" t="s">
        <v>395</v>
      </c>
    </row>
    <row r="483" spans="2:11" x14ac:dyDescent="0.25">
      <c r="C483" s="105" t="s">
        <v>2075</v>
      </c>
      <c r="D483" s="195">
        <v>1</v>
      </c>
      <c r="E483" s="98">
        <v>150000</v>
      </c>
      <c r="F483" s="95">
        <f t="shared" si="36"/>
        <v>150000</v>
      </c>
      <c r="G483" s="156" t="s">
        <v>130</v>
      </c>
      <c r="H483" s="141" t="s">
        <v>946</v>
      </c>
      <c r="I483" s="126" t="str">
        <f>VLOOKUP(H483,Presupuesto!$B$11:$C$565,2,0)</f>
        <v>UTILES DE ESCRITORIO, OFICINA Y ENSE¥ANZA</v>
      </c>
      <c r="J483" s="96" t="str">
        <f t="shared" si="35"/>
        <v>Estudiantes y Graduados</v>
      </c>
      <c r="K483" s="96" t="s">
        <v>395</v>
      </c>
    </row>
    <row r="484" spans="2:11" x14ac:dyDescent="0.25">
      <c r="C484" s="105" t="s">
        <v>2076</v>
      </c>
      <c r="D484" s="195">
        <v>1</v>
      </c>
      <c r="E484" s="98">
        <v>10000</v>
      </c>
      <c r="F484" s="95">
        <f t="shared" si="36"/>
        <v>10000</v>
      </c>
      <c r="G484" s="156" t="s">
        <v>130</v>
      </c>
      <c r="H484" s="141" t="s">
        <v>950</v>
      </c>
      <c r="I484" s="126" t="str">
        <f>VLOOKUP(H484,Presupuesto!$B$11:$C$565,2,0)</f>
        <v>UTILES Y MATERIALES ELECTRICOS</v>
      </c>
      <c r="J484" s="96" t="str">
        <f t="shared" si="35"/>
        <v>Estudiantes y Graduados</v>
      </c>
      <c r="K484" s="96" t="s">
        <v>395</v>
      </c>
    </row>
    <row r="485" spans="2:11" x14ac:dyDescent="0.25">
      <c r="C485" s="105" t="s">
        <v>2077</v>
      </c>
      <c r="D485" s="195">
        <v>1</v>
      </c>
      <c r="E485" s="98">
        <v>5000</v>
      </c>
      <c r="F485" s="95">
        <f t="shared" si="36"/>
        <v>5000</v>
      </c>
      <c r="G485" s="156" t="s">
        <v>130</v>
      </c>
      <c r="H485" s="141" t="s">
        <v>952</v>
      </c>
      <c r="I485" s="126" t="str">
        <f>VLOOKUP(H485,Presupuesto!$B$11:$C$565,2,0)</f>
        <v>UTENCILIOS DE COCINA Y COMEDOR</v>
      </c>
      <c r="J485" s="96" t="str">
        <f t="shared" si="35"/>
        <v>Estudiantes y Graduados</v>
      </c>
      <c r="K485" s="96" t="s">
        <v>395</v>
      </c>
    </row>
    <row r="486" spans="2:11" x14ac:dyDescent="0.25">
      <c r="C486" s="105" t="s">
        <v>2078</v>
      </c>
      <c r="D486" s="195">
        <v>1</v>
      </c>
      <c r="E486" s="98">
        <v>400000</v>
      </c>
      <c r="F486" s="95">
        <f t="shared" si="36"/>
        <v>400000</v>
      </c>
      <c r="G486" s="156" t="s">
        <v>130</v>
      </c>
      <c r="H486" s="141" t="s">
        <v>955</v>
      </c>
      <c r="I486" s="126" t="str">
        <f>VLOOKUP(H486,Presupuesto!$B$11:$C$565,2,0)</f>
        <v>INSTRUMENTOS MEDICOS QUIRURGICOS MENOR Y DE LABORATORIO</v>
      </c>
      <c r="J486" s="96" t="str">
        <f t="shared" si="35"/>
        <v>Estudiantes y Graduados</v>
      </c>
      <c r="K486" s="96" t="s">
        <v>395</v>
      </c>
    </row>
    <row r="487" spans="2:11" x14ac:dyDescent="0.25">
      <c r="C487" s="105" t="s">
        <v>2079</v>
      </c>
      <c r="D487" s="195">
        <v>1</v>
      </c>
      <c r="E487" s="98">
        <v>300000</v>
      </c>
      <c r="F487" s="95">
        <f t="shared" si="36"/>
        <v>300000</v>
      </c>
      <c r="G487" s="156" t="s">
        <v>130</v>
      </c>
      <c r="H487" s="141" t="s">
        <v>959</v>
      </c>
      <c r="I487" s="126" t="str">
        <f>VLOOKUP(H487,Presupuesto!$B$11:$C$565,2,0)</f>
        <v>OTROS RESPUESTOS Y ACCESORIOS MENORES</v>
      </c>
      <c r="J487" s="96" t="str">
        <f t="shared" si="35"/>
        <v>Estudiantes y Graduados</v>
      </c>
      <c r="K487" s="96" t="s">
        <v>395</v>
      </c>
    </row>
    <row r="488" spans="2:11" x14ac:dyDescent="0.25">
      <c r="C488" s="105" t="s">
        <v>2080</v>
      </c>
      <c r="D488" s="195">
        <v>1</v>
      </c>
      <c r="E488" s="98">
        <v>20000</v>
      </c>
      <c r="F488" s="95">
        <f t="shared" si="36"/>
        <v>20000</v>
      </c>
      <c r="G488" s="156" t="s">
        <v>130</v>
      </c>
      <c r="H488" s="141" t="s">
        <v>965</v>
      </c>
      <c r="I488" s="126" t="str">
        <f>VLOOKUP(H488,Presupuesto!$B$11:$C$565,2,0)</f>
        <v>ACCESORIOS DE METAL</v>
      </c>
      <c r="J488" s="96" t="str">
        <f t="shared" si="35"/>
        <v>Estudiantes y Graduados</v>
      </c>
      <c r="K488" s="96" t="s">
        <v>395</v>
      </c>
    </row>
    <row r="489" spans="2:11" x14ac:dyDescent="0.25">
      <c r="C489" s="105" t="s">
        <v>2081</v>
      </c>
      <c r="D489" s="195">
        <v>1</v>
      </c>
      <c r="E489" s="98">
        <v>30000</v>
      </c>
      <c r="F489" s="95">
        <f t="shared" si="36"/>
        <v>30000</v>
      </c>
      <c r="G489" s="156" t="s">
        <v>130</v>
      </c>
      <c r="H489" s="141" t="s">
        <v>967</v>
      </c>
      <c r="I489" s="126" t="str">
        <f>VLOOKUP(H489,Presupuesto!$B$11:$C$565,2,0)</f>
        <v>ELEMENTOS DE FERRETERIA</v>
      </c>
      <c r="J489" s="96" t="str">
        <f t="shared" si="35"/>
        <v>Estudiantes y Graduados</v>
      </c>
      <c r="K489" s="96" t="s">
        <v>395</v>
      </c>
    </row>
    <row r="490" spans="2:11" x14ac:dyDescent="0.25">
      <c r="C490" s="105" t="s">
        <v>2082</v>
      </c>
      <c r="D490" s="195">
        <v>1</v>
      </c>
      <c r="E490" s="98">
        <v>150000</v>
      </c>
      <c r="F490" s="95">
        <f t="shared" si="36"/>
        <v>150000</v>
      </c>
      <c r="G490" s="156" t="s">
        <v>130</v>
      </c>
      <c r="H490" s="141" t="s">
        <v>1007</v>
      </c>
      <c r="I490" s="126" t="str">
        <f>VLOOKUP(H490,Presupuesto!$B$11:$C$565,2,0)</f>
        <v>EQUIPO MEDICO Y LABORATORIO</v>
      </c>
      <c r="J490" s="96" t="str">
        <f t="shared" si="35"/>
        <v>Estudiantes y Graduados</v>
      </c>
      <c r="K490" s="96" t="s">
        <v>395</v>
      </c>
    </row>
    <row r="491" spans="2:11" x14ac:dyDescent="0.25">
      <c r="C491" s="105" t="s">
        <v>2083</v>
      </c>
      <c r="D491" s="195">
        <v>1</v>
      </c>
      <c r="E491" s="98">
        <v>50000</v>
      </c>
      <c r="F491" s="95">
        <f t="shared" si="36"/>
        <v>50000</v>
      </c>
      <c r="G491" s="156" t="s">
        <v>130</v>
      </c>
      <c r="H491" s="141" t="s">
        <v>1010</v>
      </c>
      <c r="I491" s="126" t="str">
        <f>VLOOKUP(H491,Presupuesto!$B$11:$C$565,2,0)</f>
        <v>EQUIPO DE COMUNICACIàN Y SE¥ALAMIENTO</v>
      </c>
      <c r="J491" s="96" t="str">
        <f t="shared" si="35"/>
        <v>Estudiantes y Graduados</v>
      </c>
      <c r="K491" s="96" t="s">
        <v>395</v>
      </c>
    </row>
    <row r="492" spans="2:11" x14ac:dyDescent="0.25">
      <c r="C492" s="105" t="s">
        <v>2084</v>
      </c>
      <c r="D492" s="195">
        <v>1</v>
      </c>
      <c r="E492" s="98">
        <v>500000</v>
      </c>
      <c r="F492" s="95">
        <f t="shared" si="36"/>
        <v>500000</v>
      </c>
      <c r="G492" s="156" t="s">
        <v>130</v>
      </c>
      <c r="H492" s="141" t="s">
        <v>1018</v>
      </c>
      <c r="I492" s="126" t="str">
        <f>VLOOKUP(H492,Presupuesto!$B$11:$C$565,2,0)</f>
        <v>EQUIPO DE COMPUTACION</v>
      </c>
      <c r="J492" s="96" t="str">
        <f t="shared" si="35"/>
        <v>Estudiantes y Graduados</v>
      </c>
      <c r="K492" s="96" t="s">
        <v>395</v>
      </c>
    </row>
    <row r="493" spans="2:11" x14ac:dyDescent="0.25">
      <c r="C493" s="105" t="s">
        <v>2085</v>
      </c>
      <c r="D493" s="195">
        <v>1</v>
      </c>
      <c r="E493" s="98">
        <v>150000</v>
      </c>
      <c r="F493" s="95">
        <f t="shared" si="36"/>
        <v>150000</v>
      </c>
      <c r="G493" s="156" t="s">
        <v>130</v>
      </c>
      <c r="H493" s="141" t="s">
        <v>1029</v>
      </c>
      <c r="I493" s="126" t="str">
        <f>VLOOKUP(H493,Presupuesto!$B$11:$C$565,2,0)</f>
        <v>EQUIPO EDUCACIONAL Y RECREATIVO</v>
      </c>
      <c r="J493" s="96" t="str">
        <f t="shared" si="35"/>
        <v>Estudiantes y Graduados</v>
      </c>
      <c r="K493" s="96" t="s">
        <v>395</v>
      </c>
    </row>
    <row r="494" spans="2:11" x14ac:dyDescent="0.25">
      <c r="C494" s="105" t="s">
        <v>2086</v>
      </c>
      <c r="D494" s="195">
        <v>1</v>
      </c>
      <c r="E494" s="98">
        <v>200000</v>
      </c>
      <c r="F494" s="95">
        <f t="shared" si="36"/>
        <v>200000</v>
      </c>
      <c r="G494" s="156" t="s">
        <v>130</v>
      </c>
      <c r="H494" s="141" t="s">
        <v>992</v>
      </c>
      <c r="I494" s="126" t="str">
        <f>VLOOKUP(H494,Presupuesto!$B$11:$C$565,2,0)</f>
        <v>EQUIPOS VARIOS DE OFICINA</v>
      </c>
      <c r="J494" s="96" t="str">
        <f t="shared" si="35"/>
        <v>Estudiantes y Graduados</v>
      </c>
      <c r="K494" s="96" t="s">
        <v>395</v>
      </c>
    </row>
    <row r="495" spans="2:11" x14ac:dyDescent="0.25">
      <c r="C495" s="477" t="s">
        <v>2087</v>
      </c>
      <c r="D495" s="478">
        <v>1</v>
      </c>
      <c r="E495" s="479">
        <v>150000</v>
      </c>
      <c r="F495" s="479">
        <f t="shared" si="36"/>
        <v>150000</v>
      </c>
      <c r="G495" s="160" t="s">
        <v>130</v>
      </c>
      <c r="H495" s="532" t="s">
        <v>366</v>
      </c>
      <c r="I495" s="479" t="str">
        <f>VLOOKUP(H495,Presupuesto!$B$11:$C$565,2,0)</f>
        <v>AYUDA SOCIALES A PERSONAS</v>
      </c>
      <c r="J495" s="481" t="str">
        <f t="shared" si="35"/>
        <v>Estudiantes y Graduados</v>
      </c>
      <c r="K495" s="481" t="s">
        <v>395</v>
      </c>
    </row>
    <row r="496" spans="2:11" x14ac:dyDescent="0.25">
      <c r="B496" s="148"/>
      <c r="C496" s="490"/>
      <c r="D496" s="491"/>
      <c r="E496" s="492"/>
      <c r="F496" s="492"/>
      <c r="G496" s="493"/>
      <c r="H496" s="359"/>
      <c r="I496" s="492"/>
      <c r="J496" s="494"/>
      <c r="K496" s="494"/>
    </row>
    <row r="497" spans="2:11" ht="15.75" thickBot="1" x14ac:dyDescent="0.3">
      <c r="B497" s="148"/>
      <c r="C497" s="490"/>
      <c r="D497" s="491"/>
      <c r="E497" s="492"/>
      <c r="F497" s="492"/>
      <c r="G497" s="493"/>
      <c r="H497" s="359"/>
      <c r="I497" s="492"/>
      <c r="J497" s="494"/>
      <c r="K497" s="494"/>
    </row>
    <row r="498" spans="2:11" ht="15.75" thickBot="1" x14ac:dyDescent="0.3">
      <c r="C498" s="152" t="s">
        <v>51</v>
      </c>
      <c r="D498" s="104">
        <f>SUM(F505:F509)</f>
        <v>81920</v>
      </c>
      <c r="F498" s="70"/>
      <c r="G498" s="78"/>
      <c r="H498" s="70"/>
      <c r="I498" s="70"/>
    </row>
    <row r="499" spans="2:11" x14ac:dyDescent="0.25">
      <c r="C499" s="70"/>
      <c r="D499" s="31"/>
      <c r="E499" s="93"/>
      <c r="F499" s="93"/>
      <c r="G499" s="93"/>
      <c r="H499" s="75"/>
      <c r="I499" s="75"/>
      <c r="J499" s="75"/>
      <c r="K499" s="108"/>
    </row>
    <row r="500" spans="2:11" x14ac:dyDescent="0.25">
      <c r="C500" s="70"/>
      <c r="D500" s="31"/>
      <c r="E500" s="93"/>
      <c r="F500" s="93"/>
      <c r="G500" s="93"/>
      <c r="H500" s="75"/>
      <c r="I500" s="75"/>
      <c r="J500" s="75"/>
      <c r="K500" s="108"/>
    </row>
    <row r="501" spans="2:11" ht="15.75" x14ac:dyDescent="0.25">
      <c r="C501" s="200" t="s">
        <v>393</v>
      </c>
      <c r="D501" s="201" t="s">
        <v>1691</v>
      </c>
      <c r="E501" s="93"/>
      <c r="F501" s="93"/>
      <c r="G501" s="93"/>
      <c r="H501" s="75"/>
      <c r="I501" s="75"/>
      <c r="J501" s="75"/>
      <c r="K501" s="108"/>
    </row>
    <row r="502" spans="2:11" ht="18.75" x14ac:dyDescent="0.25">
      <c r="C502" s="210" t="str">
        <f>IFERROR(VLOOKUP(D501,'Desarrollo e Innov. Curricular'!$E:$F,2,FALSE),IFERROR(VLOOKUP(D501,'Investigación Científica'!$E:$F,2,FALSE),IFERROR(VLOOKUP(D501,'Vinculación Univ. Sociedad'!$E:$F,2,FALSE),IFERROR(VLOOKUP(D501,'Docencia y Profesorado Universi'!$E:$F,2,FALSE),IFERROR(VLOOKUP(D501,'Estudiantes y Graduados'!$E:$F,2,FALSE),IFERROR(VLOOKUP(D501,'Gestion Administrativa'!$E:$F,2,FALSE),IFERROR(VLOOKUP(D501,'Gestión Académica'!$E:$F,2,FALSE),IFERROR(VLOOKUP(D501,'Aseguramiento y M. Ambiental'!$E:$F,2,FALSE),IFERROR(VLOOKUP(D501,'Gestión del Conocimiento'!$E:$F,2,FALSE),IFERROR(VLOOKUP(D501,'Gobernabilidad y Procesos...'!$E:$F,2,FALSE),IFERROR(VLOOKUP(D501,'Gestión del Talento Humano'!$E:$F,2,FALSE),IFERROR(VLOOKUP(D501,'Internacionalización de la E.S.'!$E:$F,2,FALSE),IFERROR(VLOOKUP(D501,'Cultura de Innovación Insti...'!$E:$F,2,FALSE),VLOOKUP(D501,'Lo Esencial de la Reforma Univ.'!$E:$F,2,0))))))))))))))</f>
        <v xml:space="preserve"> 1. Obtención de la información de los estudiantes que durante el año lograron excelencia academica conforme a requisitos. 2. Elaboración de murales y publicacion en las carreras y centros regionales. 3. Revision de requisitos academicos a los que no aparecen en los listados. 4. Impresion, llenado, organizacion de  diplomas por carrera conforme a los listados. 5.Elaboración de Mural Oficial.  Cotizar y ordenar la elaboración de placas. 6. Preparación de la Ceremonia de Premiación.</v>
      </c>
      <c r="D502" s="31"/>
      <c r="E502" s="93"/>
      <c r="F502" s="93"/>
      <c r="G502" s="93"/>
      <c r="H502" s="75"/>
      <c r="I502" s="75"/>
      <c r="J502" s="75"/>
      <c r="K502" s="108"/>
    </row>
    <row r="503" spans="2:11" ht="15.75" thickBot="1" x14ac:dyDescent="0.3">
      <c r="F503" s="93"/>
      <c r="G503" s="75"/>
      <c r="H503" s="75"/>
      <c r="I503" s="75"/>
    </row>
    <row r="504" spans="2:11" ht="30.75" thickBot="1" x14ac:dyDescent="0.3">
      <c r="C504" s="134" t="s">
        <v>44</v>
      </c>
      <c r="D504" s="134" t="s">
        <v>53</v>
      </c>
      <c r="E504" s="166" t="s">
        <v>55</v>
      </c>
      <c r="F504" s="131" t="s">
        <v>27</v>
      </c>
      <c r="G504" s="129" t="s">
        <v>132</v>
      </c>
      <c r="H504" s="132" t="s">
        <v>46</v>
      </c>
      <c r="I504" s="129" t="s">
        <v>133</v>
      </c>
      <c r="J504" s="129" t="s">
        <v>411</v>
      </c>
      <c r="K504" s="129" t="s">
        <v>412</v>
      </c>
    </row>
    <row r="505" spans="2:11" x14ac:dyDescent="0.25">
      <c r="C505" s="474" t="s">
        <v>1758</v>
      </c>
      <c r="D505" s="474">
        <v>7000</v>
      </c>
      <c r="E505" s="476">
        <v>2</v>
      </c>
      <c r="F505" s="126">
        <f t="shared" ref="F505:F509" si="37">D505*E505</f>
        <v>14000</v>
      </c>
      <c r="G505" s="156" t="s">
        <v>130</v>
      </c>
      <c r="H505" s="137" t="s">
        <v>325</v>
      </c>
      <c r="I505" s="126" t="str">
        <f>VLOOKUP(H505,Presupuesto!$B$11:$C$565,2,0)</f>
        <v>COMBUSTIBLES Y LUBRICANTES</v>
      </c>
      <c r="J505" s="96" t="str">
        <f>$J$519</f>
        <v>Estudiantes y Graduados</v>
      </c>
      <c r="K505" s="96" t="s">
        <v>395</v>
      </c>
    </row>
    <row r="506" spans="2:11" x14ac:dyDescent="0.25">
      <c r="C506" s="474" t="s">
        <v>1759</v>
      </c>
      <c r="D506" s="474">
        <v>20</v>
      </c>
      <c r="E506" s="476">
        <v>3000</v>
      </c>
      <c r="F506" s="126">
        <f t="shared" si="37"/>
        <v>60000</v>
      </c>
      <c r="G506" s="156" t="s">
        <v>130</v>
      </c>
      <c r="H506" s="137" t="s">
        <v>784</v>
      </c>
      <c r="I506" s="126" t="str">
        <f>VLOOKUP(H506,Presupuesto!$B$11:$C$565,2,0)</f>
        <v>SERVICIOS CEREMONIAL Y PROTOCOLO</v>
      </c>
      <c r="J506" s="96" t="str">
        <f t="shared" ref="J506:J509" si="38">$J$519</f>
        <v>Estudiantes y Graduados</v>
      </c>
      <c r="K506" s="96" t="s">
        <v>395</v>
      </c>
    </row>
    <row r="507" spans="2:11" x14ac:dyDescent="0.25">
      <c r="C507" s="474" t="s">
        <v>1760</v>
      </c>
      <c r="D507" s="474">
        <f>4*6</f>
        <v>24</v>
      </c>
      <c r="E507" s="476">
        <v>230</v>
      </c>
      <c r="F507" s="126">
        <f t="shared" si="37"/>
        <v>5520</v>
      </c>
      <c r="G507" s="156" t="s">
        <v>130</v>
      </c>
      <c r="H507" s="137" t="s">
        <v>959</v>
      </c>
      <c r="I507" s="126" t="str">
        <f>VLOOKUP(H507,Presupuesto!$B$11:$C$565,2,0)</f>
        <v>OTROS RESPUESTOS Y ACCESORIOS MENORES</v>
      </c>
      <c r="J507" s="96" t="str">
        <f t="shared" si="38"/>
        <v>Estudiantes y Graduados</v>
      </c>
      <c r="K507" s="96" t="s">
        <v>395</v>
      </c>
    </row>
    <row r="508" spans="2:11" x14ac:dyDescent="0.25">
      <c r="C508" s="474" t="s">
        <v>1761</v>
      </c>
      <c r="D508" s="474">
        <v>20</v>
      </c>
      <c r="E508" s="476">
        <v>90</v>
      </c>
      <c r="F508" s="126">
        <f t="shared" si="37"/>
        <v>1800</v>
      </c>
      <c r="G508" s="156" t="s">
        <v>130</v>
      </c>
      <c r="H508" s="137" t="s">
        <v>825</v>
      </c>
      <c r="I508" s="126" t="str">
        <f>VLOOKUP(H508,Presupuesto!$B$11:$C$565,2,0)</f>
        <v>PRODUCTOS PAPEL Y CARTON</v>
      </c>
      <c r="J508" s="96" t="str">
        <f t="shared" si="38"/>
        <v>Estudiantes y Graduados</v>
      </c>
      <c r="K508" s="96" t="s">
        <v>395</v>
      </c>
    </row>
    <row r="509" spans="2:11" x14ac:dyDescent="0.25">
      <c r="C509" s="474" t="s">
        <v>34</v>
      </c>
      <c r="D509" s="474">
        <v>4</v>
      </c>
      <c r="E509" s="476">
        <v>150</v>
      </c>
      <c r="F509" s="126">
        <f t="shared" si="37"/>
        <v>600</v>
      </c>
      <c r="G509" s="156" t="s">
        <v>130</v>
      </c>
      <c r="H509" s="137" t="s">
        <v>328</v>
      </c>
      <c r="I509" s="126" t="str">
        <f>VLOOKUP(H509,Presupuesto!$B$11:$C$565,2,0)</f>
        <v>UTILES DE ESCRITORIO, OFICINA Y ENZE¥ANZA</v>
      </c>
      <c r="J509" s="96" t="str">
        <f t="shared" si="38"/>
        <v>Estudiantes y Graduados</v>
      </c>
      <c r="K509" s="96" t="s">
        <v>395</v>
      </c>
    </row>
    <row r="511" spans="2:11" ht="15.75" thickBot="1" x14ac:dyDescent="0.3">
      <c r="C511" s="103"/>
      <c r="D511" s="103"/>
      <c r="E511" s="103"/>
      <c r="F511" s="103"/>
      <c r="G511" s="77"/>
      <c r="H511" s="103"/>
      <c r="I511" s="103"/>
      <c r="K511" s="171"/>
    </row>
    <row r="512" spans="2:11" ht="15.75" thickBot="1" x14ac:dyDescent="0.3">
      <c r="C512" s="152" t="s">
        <v>51</v>
      </c>
      <c r="D512" s="104">
        <f>SUM(F519:F526)</f>
        <v>214310</v>
      </c>
      <c r="F512" s="70"/>
      <c r="G512" s="78"/>
      <c r="H512" s="70"/>
      <c r="I512" s="70"/>
    </row>
    <row r="513" spans="3:11" x14ac:dyDescent="0.25">
      <c r="C513" s="70"/>
      <c r="D513" s="31"/>
      <c r="E513" s="93"/>
      <c r="F513" s="93"/>
      <c r="G513" s="93"/>
      <c r="H513" s="75"/>
      <c r="I513" s="75"/>
      <c r="J513" s="75"/>
      <c r="K513" s="108"/>
    </row>
    <row r="514" spans="3:11" x14ac:dyDescent="0.25">
      <c r="C514" s="70"/>
      <c r="D514" s="31"/>
      <c r="E514" s="93"/>
      <c r="F514" s="93"/>
      <c r="G514" s="93"/>
      <c r="H514" s="75"/>
      <c r="I514" s="75"/>
      <c r="J514" s="75"/>
      <c r="K514" s="108"/>
    </row>
    <row r="515" spans="3:11" ht="15.75" x14ac:dyDescent="0.25">
      <c r="C515" s="200" t="s">
        <v>393</v>
      </c>
      <c r="D515" s="201" t="s">
        <v>1703</v>
      </c>
      <c r="E515" s="93"/>
      <c r="F515" s="93"/>
      <c r="G515" s="93"/>
      <c r="H515" s="75"/>
      <c r="I515" s="75"/>
      <c r="J515" s="75"/>
      <c r="K515" s="108"/>
    </row>
    <row r="516" spans="3:11" ht="18.75" x14ac:dyDescent="0.25">
      <c r="C516" s="210" t="str">
        <f>IFERROR(VLOOKUP(D515,'Desarrollo e Innov. Curricular'!$E:$F,2,FALSE),IFERROR(VLOOKUP(D515,'Investigación Científica'!$E:$F,2,FALSE),IFERROR(VLOOKUP(D515,'Vinculación Univ. Sociedad'!$E:$F,2,FALSE),IFERROR(VLOOKUP(D515,'Docencia y Profesorado Universi'!$E:$F,2,FALSE),IFERROR(VLOOKUP(D515,'Estudiantes y Graduados'!$E:$F,2,FALSE),IFERROR(VLOOKUP(D515,'Gestion Administrativa'!$E:$F,2,FALSE),IFERROR(VLOOKUP(D515,'Gestión Académica'!$E:$F,2,FALSE),IFERROR(VLOOKUP(D515,'Aseguramiento y M. Ambiental'!$E:$F,2,FALSE),IFERROR(VLOOKUP(D515,'Gestión del Conocimiento'!$E:$F,2,FALSE),IFERROR(VLOOKUP(D515,'Gobernabilidad y Procesos...'!$E:$F,2,FALSE),IFERROR(VLOOKUP(D515,'Gestión del Talento Humano'!$E:$F,2,FALSE),IFERROR(VLOOKUP(D515,'Internacionalización de la E.S.'!$E:$F,2,FALSE),IFERROR(VLOOKUP(D515,'Cultura de Innovación Insti...'!$E:$F,2,FALSE),VLOOKUP(D515,'Lo Esencial de la Reforma Univ.'!$E:$F,2,0))))))))))))))</f>
        <v xml:space="preserve">1. Propuesta para la creación de la escuela de lideres. </v>
      </c>
      <c r="D516" s="31"/>
      <c r="E516" s="93"/>
      <c r="F516" s="93"/>
      <c r="G516" s="93"/>
      <c r="H516" s="75"/>
      <c r="I516" s="75"/>
      <c r="J516" s="75"/>
      <c r="K516" s="108"/>
    </row>
    <row r="517" spans="3:11" ht="15.75" thickBot="1" x14ac:dyDescent="0.3">
      <c r="F517" s="93"/>
      <c r="G517" s="75"/>
      <c r="H517" s="75"/>
      <c r="I517" s="75"/>
    </row>
    <row r="518" spans="3:11" ht="30.75" thickBot="1" x14ac:dyDescent="0.3">
      <c r="C518" s="134" t="s">
        <v>44</v>
      </c>
      <c r="D518" s="134" t="s">
        <v>53</v>
      </c>
      <c r="E518" s="166" t="s">
        <v>55</v>
      </c>
      <c r="F518" s="131" t="s">
        <v>27</v>
      </c>
      <c r="G518" s="129" t="s">
        <v>132</v>
      </c>
      <c r="H518" s="132" t="s">
        <v>46</v>
      </c>
      <c r="I518" s="129" t="s">
        <v>133</v>
      </c>
      <c r="J518" s="129" t="s">
        <v>411</v>
      </c>
      <c r="K518" s="129" t="s">
        <v>412</v>
      </c>
    </row>
    <row r="519" spans="3:11" x14ac:dyDescent="0.25">
      <c r="C519" s="474" t="s">
        <v>1762</v>
      </c>
      <c r="D519" s="474"/>
      <c r="E519" s="476">
        <f>75*22</f>
        <v>1650</v>
      </c>
      <c r="F519" s="126">
        <f t="shared" ref="F519:F526" si="39">D519*E519</f>
        <v>0</v>
      </c>
      <c r="G519" s="156" t="s">
        <v>1473</v>
      </c>
      <c r="H519" s="137" t="s">
        <v>292</v>
      </c>
      <c r="I519" s="126" t="str">
        <f>VLOOKUP(H519,Presupuesto!$B$11:$C$565,2,0)</f>
        <v>OTROS SERVICIOS TECNICOS Y PROFESIONALES N.C. (24900-00)</v>
      </c>
      <c r="J519" s="217" t="s">
        <v>1374</v>
      </c>
      <c r="K519" s="96" t="s">
        <v>395</v>
      </c>
    </row>
    <row r="520" spans="3:11" x14ac:dyDescent="0.25">
      <c r="C520" s="474" t="s">
        <v>1763</v>
      </c>
      <c r="D520" s="474">
        <v>1000</v>
      </c>
      <c r="E520" s="476">
        <v>160</v>
      </c>
      <c r="F520" s="126">
        <f t="shared" si="39"/>
        <v>160000</v>
      </c>
      <c r="G520" s="156" t="s">
        <v>1473</v>
      </c>
      <c r="H520" s="137" t="s">
        <v>796</v>
      </c>
      <c r="I520" s="126" t="str">
        <f>VLOOKUP(H520,Presupuesto!$B$11:$C$565,2,0)</f>
        <v>ALIMENTOS B EBIDAS PARA PERSONAS</v>
      </c>
      <c r="J520" s="96" t="str">
        <f t="shared" ref="J520:J526" si="40">$J$519</f>
        <v>Estudiantes y Graduados</v>
      </c>
      <c r="K520" s="96" t="s">
        <v>395</v>
      </c>
    </row>
    <row r="521" spans="3:11" x14ac:dyDescent="0.25">
      <c r="C521" s="474" t="s">
        <v>1764</v>
      </c>
      <c r="D521" s="474">
        <v>800</v>
      </c>
      <c r="E521" s="476">
        <v>50</v>
      </c>
      <c r="F521" s="126">
        <f t="shared" si="39"/>
        <v>40000</v>
      </c>
      <c r="G521" s="156" t="s">
        <v>1473</v>
      </c>
      <c r="H521" s="137" t="s">
        <v>328</v>
      </c>
      <c r="I521" s="126" t="str">
        <f>VLOOKUP(H521,Presupuesto!$B$11:$C$565,2,0)</f>
        <v>UTILES DE ESCRITORIO, OFICINA Y ENZE¥ANZA</v>
      </c>
      <c r="J521" s="96" t="str">
        <f t="shared" si="40"/>
        <v>Estudiantes y Graduados</v>
      </c>
      <c r="K521" s="96" t="s">
        <v>395</v>
      </c>
    </row>
    <row r="522" spans="3:11" x14ac:dyDescent="0.25">
      <c r="C522" s="474" t="s">
        <v>1765</v>
      </c>
      <c r="D522" s="474">
        <v>800</v>
      </c>
      <c r="E522" s="476">
        <v>5</v>
      </c>
      <c r="F522" s="126">
        <f t="shared" si="39"/>
        <v>4000</v>
      </c>
      <c r="G522" s="156" t="s">
        <v>1473</v>
      </c>
      <c r="H522" s="137" t="s">
        <v>328</v>
      </c>
      <c r="I522" s="126" t="str">
        <f>VLOOKUP(H522,Presupuesto!$B$11:$C$565,2,0)</f>
        <v>UTILES DE ESCRITORIO, OFICINA Y ENZE¥ANZA</v>
      </c>
      <c r="J522" s="96" t="str">
        <f t="shared" si="40"/>
        <v>Estudiantes y Graduados</v>
      </c>
      <c r="K522" s="96" t="s">
        <v>395</v>
      </c>
    </row>
    <row r="523" spans="3:11" x14ac:dyDescent="0.25">
      <c r="C523" s="474" t="s">
        <v>1766</v>
      </c>
      <c r="D523" s="474">
        <v>6</v>
      </c>
      <c r="E523" s="476">
        <v>90</v>
      </c>
      <c r="F523" s="126">
        <f t="shared" si="39"/>
        <v>540</v>
      </c>
      <c r="G523" s="156" t="s">
        <v>1473</v>
      </c>
      <c r="H523" s="137" t="s">
        <v>825</v>
      </c>
      <c r="I523" s="126" t="str">
        <f>VLOOKUP(H523,Presupuesto!$B$11:$C$565,2,0)</f>
        <v>PRODUCTOS PAPEL Y CARTON</v>
      </c>
      <c r="J523" s="96" t="str">
        <f t="shared" si="40"/>
        <v>Estudiantes y Graduados</v>
      </c>
      <c r="K523" s="96" t="s">
        <v>395</v>
      </c>
    </row>
    <row r="524" spans="3:11" x14ac:dyDescent="0.25">
      <c r="C524" s="474" t="s">
        <v>1767</v>
      </c>
      <c r="D524" s="474">
        <v>50</v>
      </c>
      <c r="E524" s="476">
        <v>5</v>
      </c>
      <c r="F524" s="126">
        <f t="shared" si="39"/>
        <v>250</v>
      </c>
      <c r="G524" s="156" t="s">
        <v>1473</v>
      </c>
      <c r="H524" s="137" t="s">
        <v>825</v>
      </c>
      <c r="I524" s="126" t="str">
        <f>VLOOKUP(H524,Presupuesto!$B$11:$C$565,2,0)</f>
        <v>PRODUCTOS PAPEL Y CARTON</v>
      </c>
      <c r="J524" s="96" t="str">
        <f t="shared" si="40"/>
        <v>Estudiantes y Graduados</v>
      </c>
      <c r="K524" s="96" t="s">
        <v>395</v>
      </c>
    </row>
    <row r="525" spans="3:11" x14ac:dyDescent="0.25">
      <c r="C525" s="474" t="s">
        <v>1768</v>
      </c>
      <c r="D525" s="474">
        <v>24</v>
      </c>
      <c r="E525" s="476">
        <v>230</v>
      </c>
      <c r="F525" s="126">
        <f t="shared" si="39"/>
        <v>5520</v>
      </c>
      <c r="G525" s="156" t="s">
        <v>1473</v>
      </c>
      <c r="H525" s="137" t="s">
        <v>959</v>
      </c>
      <c r="I525" s="126" t="str">
        <f>VLOOKUP(H525,Presupuesto!$B$11:$C$565,2,0)</f>
        <v>OTROS RESPUESTOS Y ACCESORIOS MENORES</v>
      </c>
      <c r="J525" s="96" t="str">
        <f t="shared" si="40"/>
        <v>Estudiantes y Graduados</v>
      </c>
      <c r="K525" s="96" t="s">
        <v>395</v>
      </c>
    </row>
    <row r="526" spans="3:11" x14ac:dyDescent="0.25">
      <c r="C526" s="474" t="s">
        <v>1769</v>
      </c>
      <c r="D526" s="474">
        <v>800</v>
      </c>
      <c r="E526" s="476">
        <v>5</v>
      </c>
      <c r="F526" s="126">
        <f t="shared" si="39"/>
        <v>4000</v>
      </c>
      <c r="G526" s="156" t="s">
        <v>1473</v>
      </c>
      <c r="H526" s="137" t="s">
        <v>825</v>
      </c>
      <c r="I526" s="126" t="str">
        <f>VLOOKUP(H526,Presupuesto!$B$11:$C$565,2,0)</f>
        <v>PRODUCTOS PAPEL Y CARTON</v>
      </c>
      <c r="J526" s="96" t="str">
        <f t="shared" si="40"/>
        <v>Estudiantes y Graduados</v>
      </c>
      <c r="K526" s="96" t="s">
        <v>395</v>
      </c>
    </row>
    <row r="528" spans="3:11" x14ac:dyDescent="0.25">
      <c r="C528" s="103"/>
      <c r="D528" s="103"/>
      <c r="E528" s="103"/>
      <c r="F528" s="103"/>
      <c r="G528" s="77"/>
      <c r="H528" s="103"/>
      <c r="I528" s="103"/>
    </row>
    <row r="529" spans="3:11" ht="15.75" thickBot="1" x14ac:dyDescent="0.3">
      <c r="C529" s="103"/>
      <c r="D529" s="103"/>
      <c r="E529" s="103"/>
      <c r="F529" s="103"/>
      <c r="G529" s="77"/>
      <c r="H529" s="103"/>
      <c r="I529" s="103"/>
      <c r="K529" s="171"/>
    </row>
    <row r="530" spans="3:11" ht="15.75" thickBot="1" x14ac:dyDescent="0.3">
      <c r="C530" s="152" t="s">
        <v>51</v>
      </c>
      <c r="D530" s="104">
        <f>SUM(F537:F551)</f>
        <v>285760</v>
      </c>
      <c r="F530" s="70"/>
      <c r="G530" s="78"/>
      <c r="H530" s="70"/>
      <c r="I530" s="70"/>
    </row>
    <row r="531" spans="3:11" x14ac:dyDescent="0.25">
      <c r="C531" s="70"/>
      <c r="D531" s="31"/>
      <c r="E531" s="93"/>
      <c r="F531" s="93"/>
      <c r="G531" s="93"/>
      <c r="H531" s="75"/>
      <c r="I531" s="75"/>
      <c r="J531" s="75"/>
      <c r="K531" s="108"/>
    </row>
    <row r="532" spans="3:11" x14ac:dyDescent="0.25">
      <c r="C532" s="70"/>
      <c r="D532" s="31"/>
      <c r="E532" s="93"/>
      <c r="F532" s="93"/>
      <c r="G532" s="93"/>
      <c r="H532" s="75"/>
      <c r="I532" s="75"/>
      <c r="J532" s="75"/>
      <c r="K532" s="108"/>
    </row>
    <row r="533" spans="3:11" ht="15.75" x14ac:dyDescent="0.25">
      <c r="C533" s="200" t="s">
        <v>393</v>
      </c>
      <c r="D533" s="201" t="s">
        <v>1709</v>
      </c>
      <c r="E533" s="93"/>
      <c r="F533" s="93"/>
      <c r="G533" s="93"/>
      <c r="H533" s="75"/>
      <c r="I533" s="75"/>
      <c r="J533" s="75"/>
      <c r="K533" s="108"/>
    </row>
    <row r="534" spans="3:11" ht="18.75" x14ac:dyDescent="0.25">
      <c r="C534" s="210" t="str">
        <f>IFERROR(VLOOKUP(D533,'Desarrollo e Innov. Curricular'!$E:$F,2,FALSE),IFERROR(VLOOKUP(D533,'Investigación Científica'!$E:$F,2,FALSE),IFERROR(VLOOKUP(D533,'Vinculación Univ. Sociedad'!$E:$F,2,FALSE),IFERROR(VLOOKUP(D533,'Docencia y Profesorado Universi'!$E:$F,2,FALSE),IFERROR(VLOOKUP(D533,'Estudiantes y Graduados'!$E:$F,2,FALSE),IFERROR(VLOOKUP(D533,'Gestion Administrativa'!$E:$F,2,FALSE),IFERROR(VLOOKUP(D533,'Gestión Académica'!$E:$F,2,FALSE),IFERROR(VLOOKUP(D533,'Aseguramiento y M. Ambiental'!$E:$F,2,FALSE),IFERROR(VLOOKUP(D533,'Gestión del Conocimiento'!$E:$F,2,FALSE),IFERROR(VLOOKUP(D533,'Gobernabilidad y Procesos...'!$E:$F,2,FALSE),IFERROR(VLOOKUP(D533,'Gestión del Talento Humano'!$E:$F,2,FALSE),IFERROR(VLOOKUP(D533,'Internacionalización de la E.S.'!$E:$F,2,FALSE),IFERROR(VLOOKUP(D533,'Cultura de Innovación Insti...'!$E:$F,2,FALSE),VLOOKUP(D533,'Lo Esencial de la Reforma Univ.'!$E:$F,2,0))))))))))))))</f>
        <v>1.1. Sondeo de identificacion de proyectos/espacios donde se desarrolla actividades de voluntariado.1.2. Visitas de acercamiento a los diferentes grupos de voluntariado de CU. 1.3 Elaboracion de Ayuda Memoria y acuerdos establecidos.   2.1. Solicitud de informacion general de los estudiantes voluntarios para ser ingresada a la base de datos del Programa.     2.2. Digitalizacion de la Informacion.                        3.1 Vicitas a Centros Regionales Prorizados para fortalecer el funcionamiento del Programa de Voluntariado UNAH.          3.2. Socializacion de los avances del Voluntariado en CU.  4.1 Promocion del evento a participar. 4.2. Inscripciones de los Voluntarios. 4.3. Jornada de induccion. 4.4 Entrega de material identificatorio del Voluntariado, camisetas, chalecos y gafetes. 4.5 Ejecucion de la participacion. 4.6. Socializacion de la participacion. 4.7. Entrega de Costancias o Certificados de participacion.                                      3.1</v>
      </c>
      <c r="D534" s="31"/>
      <c r="E534" s="93"/>
      <c r="F534" s="93"/>
      <c r="G534" s="93"/>
      <c r="H534" s="75"/>
      <c r="I534" s="75"/>
      <c r="J534" s="75"/>
      <c r="K534" s="108"/>
    </row>
    <row r="535" spans="3:11" ht="15.75" thickBot="1" x14ac:dyDescent="0.3">
      <c r="F535" s="93"/>
      <c r="G535" s="75"/>
      <c r="H535" s="75"/>
      <c r="I535" s="75"/>
    </row>
    <row r="536" spans="3:11" ht="30.75" thickBot="1" x14ac:dyDescent="0.3">
      <c r="C536" s="125" t="s">
        <v>44</v>
      </c>
      <c r="D536" s="125" t="s">
        <v>53</v>
      </c>
      <c r="E536" s="132" t="s">
        <v>55</v>
      </c>
      <c r="F536" s="131" t="s">
        <v>27</v>
      </c>
      <c r="G536" s="129" t="s">
        <v>132</v>
      </c>
      <c r="H536" s="132" t="s">
        <v>46</v>
      </c>
      <c r="I536" s="129" t="s">
        <v>133</v>
      </c>
      <c r="J536" s="129" t="s">
        <v>411</v>
      </c>
      <c r="K536" s="129" t="s">
        <v>412</v>
      </c>
    </row>
    <row r="537" spans="3:11" x14ac:dyDescent="0.25">
      <c r="C537" s="474" t="s">
        <v>1770</v>
      </c>
      <c r="D537" s="474">
        <v>10</v>
      </c>
      <c r="E537" s="474">
        <v>130</v>
      </c>
      <c r="F537" s="95">
        <f t="shared" ref="F537:F551" si="41">D537*E537</f>
        <v>1300</v>
      </c>
      <c r="G537" s="156" t="s">
        <v>1473</v>
      </c>
      <c r="H537" s="137" t="s">
        <v>825</v>
      </c>
      <c r="I537" s="126" t="str">
        <f>VLOOKUP(H537,Presupuesto!$B$11:$C$565,2,0)</f>
        <v>PRODUCTOS PAPEL Y CARTON</v>
      </c>
      <c r="J537" s="217" t="s">
        <v>1374</v>
      </c>
      <c r="K537" s="96" t="s">
        <v>395</v>
      </c>
    </row>
    <row r="538" spans="3:11" x14ac:dyDescent="0.25">
      <c r="C538" s="474" t="s">
        <v>1771</v>
      </c>
      <c r="D538" s="474">
        <v>3</v>
      </c>
      <c r="E538" s="474">
        <v>300</v>
      </c>
      <c r="F538" s="95">
        <f t="shared" si="41"/>
        <v>900</v>
      </c>
      <c r="G538" s="156" t="s">
        <v>1473</v>
      </c>
      <c r="H538" s="137" t="s">
        <v>735</v>
      </c>
      <c r="I538" s="126" t="str">
        <f>VLOOKUP(H538,Presupuesto!$B$11:$C$565,2,0)</f>
        <v>PUBLICIDAD Y PROPAGANDA</v>
      </c>
      <c r="J538" s="96" t="str">
        <f>$J$537</f>
        <v>Estudiantes y Graduados</v>
      </c>
      <c r="K538" s="96" t="s">
        <v>395</v>
      </c>
    </row>
    <row r="539" spans="3:11" x14ac:dyDescent="0.25">
      <c r="C539" s="474" t="s">
        <v>1772</v>
      </c>
      <c r="D539" s="474">
        <v>50</v>
      </c>
      <c r="E539" s="474">
        <v>18</v>
      </c>
      <c r="F539" s="95">
        <f t="shared" si="41"/>
        <v>900</v>
      </c>
      <c r="G539" s="156" t="s">
        <v>1473</v>
      </c>
      <c r="H539" s="137" t="s">
        <v>735</v>
      </c>
      <c r="I539" s="126" t="str">
        <f>VLOOKUP(H539,Presupuesto!$B$11:$C$565,2,0)</f>
        <v>PUBLICIDAD Y PROPAGANDA</v>
      </c>
      <c r="J539" s="96" t="str">
        <f t="shared" ref="J539:J551" si="42">$J$537</f>
        <v>Estudiantes y Graduados</v>
      </c>
      <c r="K539" s="96" t="s">
        <v>395</v>
      </c>
    </row>
    <row r="540" spans="3:11" x14ac:dyDescent="0.25">
      <c r="C540" s="474" t="s">
        <v>1773</v>
      </c>
      <c r="D540" s="474">
        <v>2000</v>
      </c>
      <c r="E540" s="474">
        <v>40</v>
      </c>
      <c r="F540" s="95">
        <f t="shared" si="41"/>
        <v>80000</v>
      </c>
      <c r="G540" s="156" t="s">
        <v>1473</v>
      </c>
      <c r="H540" s="137" t="s">
        <v>796</v>
      </c>
      <c r="I540" s="126" t="str">
        <f>VLOOKUP(H540,Presupuesto!$B$11:$C$565,2,0)</f>
        <v>ALIMENTOS B EBIDAS PARA PERSONAS</v>
      </c>
      <c r="J540" s="96" t="str">
        <f t="shared" si="42"/>
        <v>Estudiantes y Graduados</v>
      </c>
      <c r="K540" s="96" t="s">
        <v>395</v>
      </c>
    </row>
    <row r="541" spans="3:11" x14ac:dyDescent="0.25">
      <c r="C541" s="474" t="s">
        <v>1774</v>
      </c>
      <c r="D541" s="474">
        <v>10</v>
      </c>
      <c r="E541" s="474">
        <v>350</v>
      </c>
      <c r="F541" s="95">
        <f t="shared" si="41"/>
        <v>3500</v>
      </c>
      <c r="G541" s="156" t="s">
        <v>1473</v>
      </c>
      <c r="H541" s="137" t="s">
        <v>959</v>
      </c>
      <c r="I541" s="126" t="str">
        <f>VLOOKUP(H541,Presupuesto!$B$11:$C$565,2,0)</f>
        <v>OTROS RESPUESTOS Y ACCESORIOS MENORES</v>
      </c>
      <c r="J541" s="96" t="str">
        <f t="shared" si="42"/>
        <v>Estudiantes y Graduados</v>
      </c>
      <c r="K541" s="96" t="s">
        <v>395</v>
      </c>
    </row>
    <row r="542" spans="3:11" x14ac:dyDescent="0.25">
      <c r="C542" s="474" t="s">
        <v>1775</v>
      </c>
      <c r="D542" s="474">
        <v>1000</v>
      </c>
      <c r="E542" s="474">
        <v>5</v>
      </c>
      <c r="F542" s="95">
        <f t="shared" si="41"/>
        <v>5000</v>
      </c>
      <c r="G542" s="156" t="s">
        <v>1473</v>
      </c>
      <c r="H542" s="137" t="s">
        <v>784</v>
      </c>
      <c r="I542" s="126" t="str">
        <f>VLOOKUP(H542,Presupuesto!$B$11:$C$565,2,0)</f>
        <v>SERVICIOS CEREMONIAL Y PROTOCOLO</v>
      </c>
      <c r="J542" s="96" t="str">
        <f t="shared" si="42"/>
        <v>Estudiantes y Graduados</v>
      </c>
      <c r="K542" s="96" t="s">
        <v>395</v>
      </c>
    </row>
    <row r="543" spans="3:11" x14ac:dyDescent="0.25">
      <c r="C543" s="474" t="s">
        <v>1776</v>
      </c>
      <c r="D543" s="474">
        <v>100</v>
      </c>
      <c r="E543" s="474">
        <v>380</v>
      </c>
      <c r="F543" s="95">
        <f t="shared" si="41"/>
        <v>38000</v>
      </c>
      <c r="G543" s="156" t="s">
        <v>1473</v>
      </c>
      <c r="H543" s="137" t="s">
        <v>315</v>
      </c>
      <c r="I543" s="126" t="str">
        <f>VLOOKUP(H543,Presupuesto!$B$11:$C$565,2,0)</f>
        <v>ACABADOS Y TEXTILES</v>
      </c>
      <c r="J543" s="96" t="str">
        <f t="shared" si="42"/>
        <v>Estudiantes y Graduados</v>
      </c>
      <c r="K543" s="96" t="s">
        <v>395</v>
      </c>
    </row>
    <row r="544" spans="3:11" x14ac:dyDescent="0.25">
      <c r="C544" s="474" t="s">
        <v>1777</v>
      </c>
      <c r="D544" s="474">
        <v>2000</v>
      </c>
      <c r="E544" s="474">
        <v>60</v>
      </c>
      <c r="F544" s="95">
        <f t="shared" si="41"/>
        <v>120000</v>
      </c>
      <c r="G544" s="156" t="s">
        <v>1473</v>
      </c>
      <c r="H544" s="137" t="s">
        <v>812</v>
      </c>
      <c r="I544" s="126" t="str">
        <f>VLOOKUP(H544,Presupuesto!$B$11:$C$565,2,0)</f>
        <v>PRENDA DE VESTIR</v>
      </c>
      <c r="J544" s="96" t="str">
        <f t="shared" si="42"/>
        <v>Estudiantes y Graduados</v>
      </c>
      <c r="K544" s="96" t="s">
        <v>395</v>
      </c>
    </row>
    <row r="545" spans="3:11" x14ac:dyDescent="0.25">
      <c r="C545" s="474" t="s">
        <v>1778</v>
      </c>
      <c r="D545" s="474">
        <v>10</v>
      </c>
      <c r="E545" s="474">
        <v>160</v>
      </c>
      <c r="F545" s="95">
        <f t="shared" si="41"/>
        <v>1600</v>
      </c>
      <c r="G545" s="156" t="s">
        <v>1473</v>
      </c>
      <c r="H545" s="137" t="s">
        <v>825</v>
      </c>
      <c r="I545" s="126" t="str">
        <f>VLOOKUP(H545,Presupuesto!$B$11:$C$565,2,0)</f>
        <v>PRODUCTOS PAPEL Y CARTON</v>
      </c>
      <c r="J545" s="96" t="str">
        <f t="shared" si="42"/>
        <v>Estudiantes y Graduados</v>
      </c>
      <c r="K545" s="96" t="s">
        <v>395</v>
      </c>
    </row>
    <row r="546" spans="3:11" x14ac:dyDescent="0.25">
      <c r="C546" s="474" t="s">
        <v>1779</v>
      </c>
      <c r="D546" s="474">
        <v>1</v>
      </c>
      <c r="E546" s="474">
        <v>5000</v>
      </c>
      <c r="F546" s="95">
        <f t="shared" si="41"/>
        <v>5000</v>
      </c>
      <c r="G546" s="156" t="s">
        <v>1473</v>
      </c>
      <c r="H546" s="530" t="s">
        <v>1010</v>
      </c>
      <c r="I546" s="126" t="str">
        <f>VLOOKUP(H546,Presupuesto!$B$11:$C$565,2,0)</f>
        <v>EQUIPO DE COMUNICACIàN Y SE¥ALAMIENTO</v>
      </c>
      <c r="J546" s="96" t="str">
        <f t="shared" si="42"/>
        <v>Estudiantes y Graduados</v>
      </c>
      <c r="K546" s="96" t="s">
        <v>395</v>
      </c>
    </row>
    <row r="547" spans="3:11" x14ac:dyDescent="0.25">
      <c r="C547" s="474" t="s">
        <v>1780</v>
      </c>
      <c r="D547" s="474">
        <v>500</v>
      </c>
      <c r="E547" s="474">
        <v>40</v>
      </c>
      <c r="F547" s="95">
        <f t="shared" si="41"/>
        <v>20000</v>
      </c>
      <c r="G547" s="156" t="s">
        <v>1473</v>
      </c>
      <c r="H547" s="137" t="s">
        <v>315</v>
      </c>
      <c r="I547" s="126" t="str">
        <f>VLOOKUP(H547,Presupuesto!$B$11:$C$565,2,0)</f>
        <v>ACABADOS Y TEXTILES</v>
      </c>
      <c r="J547" s="96" t="str">
        <f t="shared" si="42"/>
        <v>Estudiantes y Graduados</v>
      </c>
      <c r="K547" s="96" t="s">
        <v>395</v>
      </c>
    </row>
    <row r="548" spans="3:11" x14ac:dyDescent="0.25">
      <c r="C548" s="474" t="s">
        <v>1781</v>
      </c>
      <c r="D548" s="474">
        <v>200</v>
      </c>
      <c r="E548" s="474">
        <v>10</v>
      </c>
      <c r="F548" s="95">
        <f t="shared" si="41"/>
        <v>2000</v>
      </c>
      <c r="G548" s="156" t="s">
        <v>1473</v>
      </c>
      <c r="H548" s="137" t="s">
        <v>796</v>
      </c>
      <c r="I548" s="126" t="str">
        <f>VLOOKUP(H548,Presupuesto!$B$11:$C$565,2,0)</f>
        <v>ALIMENTOS B EBIDAS PARA PERSONAS</v>
      </c>
      <c r="J548" s="96" t="str">
        <f t="shared" si="42"/>
        <v>Estudiantes y Graduados</v>
      </c>
      <c r="K548" s="96" t="s">
        <v>395</v>
      </c>
    </row>
    <row r="549" spans="3:11" x14ac:dyDescent="0.25">
      <c r="C549" s="474" t="s">
        <v>1782</v>
      </c>
      <c r="D549" s="474">
        <v>2</v>
      </c>
      <c r="E549" s="474">
        <v>2500</v>
      </c>
      <c r="F549" s="95">
        <f t="shared" si="41"/>
        <v>5000</v>
      </c>
      <c r="G549" s="156" t="s">
        <v>1473</v>
      </c>
      <c r="H549" s="137" t="s">
        <v>338</v>
      </c>
      <c r="I549" s="126" t="str">
        <f>VLOOKUP(H549,Presupuesto!$B$11:$C$565,2,0)</f>
        <v>EQUIPO DE COMUNICACIàN Y SE¥ALAMIENTO</v>
      </c>
      <c r="J549" s="96" t="str">
        <f t="shared" si="42"/>
        <v>Estudiantes y Graduados</v>
      </c>
      <c r="K549" s="96" t="s">
        <v>395</v>
      </c>
    </row>
    <row r="550" spans="3:11" x14ac:dyDescent="0.25">
      <c r="C550" s="474" t="s">
        <v>1783</v>
      </c>
      <c r="D550" s="474">
        <v>12</v>
      </c>
      <c r="E550" s="474">
        <v>200</v>
      </c>
      <c r="F550" s="95">
        <f t="shared" si="41"/>
        <v>2400</v>
      </c>
      <c r="G550" s="156" t="s">
        <v>1473</v>
      </c>
      <c r="H550" s="137" t="s">
        <v>747</v>
      </c>
      <c r="I550" s="126" t="str">
        <f>VLOOKUP(H550,Presupuesto!$B$11:$C$565,2,0)</f>
        <v>OTROS SERVICIOS COMERCIALES Y FINANCIEROS</v>
      </c>
      <c r="J550" s="96" t="str">
        <f t="shared" si="42"/>
        <v>Estudiantes y Graduados</v>
      </c>
      <c r="K550" s="96" t="s">
        <v>395</v>
      </c>
    </row>
    <row r="551" spans="3:11" x14ac:dyDescent="0.25">
      <c r="C551" s="474" t="s">
        <v>1784</v>
      </c>
      <c r="D551" s="474">
        <v>2</v>
      </c>
      <c r="E551" s="474">
        <v>80</v>
      </c>
      <c r="F551" s="95">
        <f t="shared" si="41"/>
        <v>160</v>
      </c>
      <c r="G551" s="156" t="s">
        <v>1473</v>
      </c>
      <c r="H551" s="137" t="s">
        <v>328</v>
      </c>
      <c r="I551" s="126" t="str">
        <f>VLOOKUP(H551,Presupuesto!$B$11:$C$565,2,0)</f>
        <v>UTILES DE ESCRITORIO, OFICINA Y ENZE¥ANZA</v>
      </c>
      <c r="J551" s="96" t="str">
        <f t="shared" si="42"/>
        <v>Estudiantes y Graduados</v>
      </c>
      <c r="K551" s="96" t="s">
        <v>395</v>
      </c>
    </row>
    <row r="553" spans="3:11" x14ac:dyDescent="0.25">
      <c r="C553" s="103"/>
      <c r="D553" s="103"/>
      <c r="E553" s="103"/>
      <c r="F553" s="103"/>
      <c r="G553" s="77"/>
      <c r="H553" s="103"/>
      <c r="I553" s="103"/>
    </row>
    <row r="554" spans="3:11" ht="15.75" thickBot="1" x14ac:dyDescent="0.3">
      <c r="C554" s="103"/>
      <c r="D554" s="103"/>
      <c r="E554" s="103"/>
      <c r="F554" s="103"/>
      <c r="G554" s="77"/>
      <c r="H554" s="103"/>
      <c r="I554" s="103"/>
      <c r="K554" s="171"/>
    </row>
    <row r="555" spans="3:11" ht="15.75" thickBot="1" x14ac:dyDescent="0.3">
      <c r="C555" s="152" t="s">
        <v>51</v>
      </c>
      <c r="D555" s="104">
        <f>SUM(F562:F572)</f>
        <v>32915</v>
      </c>
      <c r="F555" s="70"/>
      <c r="G555" s="78"/>
      <c r="H555" s="70"/>
      <c r="I555" s="70"/>
    </row>
    <row r="556" spans="3:11" x14ac:dyDescent="0.25">
      <c r="C556" s="70"/>
      <c r="D556" s="31"/>
      <c r="E556" s="93"/>
      <c r="F556" s="93"/>
      <c r="G556" s="93"/>
      <c r="H556" s="75"/>
      <c r="I556" s="75"/>
      <c r="J556" s="75"/>
      <c r="K556" s="108"/>
    </row>
    <row r="557" spans="3:11" x14ac:dyDescent="0.25">
      <c r="C557" s="70"/>
      <c r="D557" s="31"/>
      <c r="E557" s="93"/>
      <c r="F557" s="93"/>
      <c r="G557" s="93"/>
      <c r="H557" s="75"/>
      <c r="I557" s="75"/>
      <c r="J557" s="75"/>
      <c r="K557" s="108"/>
    </row>
    <row r="558" spans="3:11" ht="15.75" x14ac:dyDescent="0.25">
      <c r="C558" s="200" t="s">
        <v>393</v>
      </c>
      <c r="D558" s="201" t="s">
        <v>1712</v>
      </c>
      <c r="E558" s="93"/>
      <c r="F558" s="93"/>
      <c r="G558" s="93"/>
      <c r="H558" s="75"/>
      <c r="I558" s="75"/>
      <c r="J558" s="75"/>
      <c r="K558" s="108"/>
    </row>
    <row r="559" spans="3:11" ht="18.75" x14ac:dyDescent="0.25">
      <c r="C559" s="210" t="str">
        <f>IFERROR(VLOOKUP(D558,'Desarrollo e Innov. Curricular'!$E:$F,2,FALSE),IFERROR(VLOOKUP(D558,'Investigación Científica'!$E:$F,2,FALSE),IFERROR(VLOOKUP(D558,'Vinculación Univ. Sociedad'!$E:$F,2,FALSE),IFERROR(VLOOKUP(D558,'Docencia y Profesorado Universi'!$E:$F,2,FALSE),IFERROR(VLOOKUP(D558,'Estudiantes y Graduados'!$E:$F,2,FALSE),IFERROR(VLOOKUP(D558,'Gestion Administrativa'!$E:$F,2,FALSE),IFERROR(VLOOKUP(D558,'Gestión Académica'!$E:$F,2,FALSE),IFERROR(VLOOKUP(D558,'Aseguramiento y M. Ambiental'!$E:$F,2,FALSE),IFERROR(VLOOKUP(D558,'Gestión del Conocimiento'!$E:$F,2,FALSE),IFERROR(VLOOKUP(D558,'Gobernabilidad y Procesos...'!$E:$F,2,FALSE),IFERROR(VLOOKUP(D558,'Gestión del Talento Humano'!$E:$F,2,FALSE),IFERROR(VLOOKUP(D558,'Internacionalización de la E.S.'!$E:$F,2,FALSE),IFERROR(VLOOKUP(D558,'Cultura de Innovación Insti...'!$E:$F,2,FALSE),VLOOKUP(D558,'Lo Esencial de la Reforma Univ.'!$E:$F,2,0))))))))))))))</f>
        <v xml:space="preserve">1. Identificar necesidades de capacitacion en los voluntarios. 2. Ejecucion de las capacitaciones. 3. Entrega de reconocimientos </v>
      </c>
      <c r="D559" s="31"/>
      <c r="E559" s="93"/>
      <c r="F559" s="93"/>
      <c r="G559" s="93"/>
      <c r="H559" s="75"/>
      <c r="I559" s="75"/>
      <c r="J559" s="75"/>
      <c r="K559" s="108"/>
    </row>
    <row r="560" spans="3:11" ht="15.75" thickBot="1" x14ac:dyDescent="0.3">
      <c r="F560" s="93"/>
      <c r="G560" s="75"/>
      <c r="H560" s="75"/>
      <c r="I560" s="75"/>
    </row>
    <row r="561" spans="3:11" ht="30.75" thickBot="1" x14ac:dyDescent="0.3">
      <c r="C561" s="125" t="s">
        <v>44</v>
      </c>
      <c r="D561" s="125" t="s">
        <v>53</v>
      </c>
      <c r="E561" s="132" t="s">
        <v>55</v>
      </c>
      <c r="F561" s="131" t="s">
        <v>27</v>
      </c>
      <c r="G561" s="129" t="s">
        <v>132</v>
      </c>
      <c r="H561" s="132" t="s">
        <v>46</v>
      </c>
      <c r="I561" s="129" t="s">
        <v>133</v>
      </c>
      <c r="J561" s="129" t="s">
        <v>411</v>
      </c>
      <c r="K561" s="129" t="s">
        <v>412</v>
      </c>
    </row>
    <row r="562" spans="3:11" x14ac:dyDescent="0.25">
      <c r="C562" s="474" t="s">
        <v>1785</v>
      </c>
      <c r="D562" s="474">
        <v>1</v>
      </c>
      <c r="E562" s="474">
        <v>16000</v>
      </c>
      <c r="F562" s="95">
        <f t="shared" ref="F562:F572" si="43">D562*E562</f>
        <v>16000</v>
      </c>
      <c r="G562" s="156" t="s">
        <v>1473</v>
      </c>
      <c r="H562" s="137" t="s">
        <v>1018</v>
      </c>
      <c r="I562" s="126" t="str">
        <f>VLOOKUP(H562,Presupuesto!$B$11:$C$565,2,0)</f>
        <v>EQUIPO DE COMPUTACION</v>
      </c>
      <c r="J562" s="217" t="s">
        <v>1374</v>
      </c>
      <c r="K562" s="96" t="s">
        <v>395</v>
      </c>
    </row>
    <row r="563" spans="3:11" x14ac:dyDescent="0.25">
      <c r="C563" s="474" t="s">
        <v>1767</v>
      </c>
      <c r="D563" s="474">
        <v>40</v>
      </c>
      <c r="E563" s="474">
        <v>3</v>
      </c>
      <c r="F563" s="95">
        <f t="shared" si="43"/>
        <v>120</v>
      </c>
      <c r="G563" s="156" t="s">
        <v>1473</v>
      </c>
      <c r="H563" s="137" t="s">
        <v>825</v>
      </c>
      <c r="I563" s="126" t="str">
        <f>VLOOKUP(H563,Presupuesto!$B$11:$C$565,2,0)</f>
        <v>PRODUCTOS PAPEL Y CARTON</v>
      </c>
      <c r="J563" s="96" t="str">
        <f>$J$562</f>
        <v>Estudiantes y Graduados</v>
      </c>
      <c r="K563" s="96" t="s">
        <v>395</v>
      </c>
    </row>
    <row r="564" spans="3:11" x14ac:dyDescent="0.25">
      <c r="C564" s="474" t="s">
        <v>1773</v>
      </c>
      <c r="D564" s="474">
        <v>320</v>
      </c>
      <c r="E564" s="474">
        <v>40</v>
      </c>
      <c r="F564" s="95">
        <f t="shared" si="43"/>
        <v>12800</v>
      </c>
      <c r="G564" s="156" t="s">
        <v>1473</v>
      </c>
      <c r="H564" s="137" t="s">
        <v>796</v>
      </c>
      <c r="I564" s="126" t="str">
        <f>VLOOKUP(H564,Presupuesto!$B$11:$C$565,2,0)</f>
        <v>ALIMENTOS B EBIDAS PARA PERSONAS</v>
      </c>
      <c r="J564" s="96" t="str">
        <f t="shared" ref="J564:J572" si="44">$J$562</f>
        <v>Estudiantes y Graduados</v>
      </c>
      <c r="K564" s="96" t="s">
        <v>395</v>
      </c>
    </row>
    <row r="565" spans="3:11" x14ac:dyDescent="0.25">
      <c r="C565" s="474" t="s">
        <v>1786</v>
      </c>
      <c r="D565" s="474">
        <v>2</v>
      </c>
      <c r="E565" s="474">
        <v>130</v>
      </c>
      <c r="F565" s="95">
        <f t="shared" si="43"/>
        <v>260</v>
      </c>
      <c r="G565" s="156" t="s">
        <v>1473</v>
      </c>
      <c r="H565" s="137" t="s">
        <v>825</v>
      </c>
      <c r="I565" s="126" t="str">
        <f>VLOOKUP(H565,Presupuesto!$B$11:$C$565,2,0)</f>
        <v>PRODUCTOS PAPEL Y CARTON</v>
      </c>
      <c r="J565" s="96" t="str">
        <f t="shared" si="44"/>
        <v>Estudiantes y Graduados</v>
      </c>
      <c r="K565" s="96" t="s">
        <v>395</v>
      </c>
    </row>
    <row r="566" spans="3:11" x14ac:dyDescent="0.25">
      <c r="C566" s="474" t="s">
        <v>1787</v>
      </c>
      <c r="D566" s="474">
        <v>4</v>
      </c>
      <c r="E566" s="474">
        <v>350</v>
      </c>
      <c r="F566" s="95">
        <f t="shared" si="43"/>
        <v>1400</v>
      </c>
      <c r="G566" s="156" t="s">
        <v>1473</v>
      </c>
      <c r="H566" s="137" t="s">
        <v>959</v>
      </c>
      <c r="I566" s="126" t="str">
        <f>VLOOKUP(H566,Presupuesto!$B$11:$C$565,2,0)</f>
        <v>OTROS RESPUESTOS Y ACCESORIOS MENORES</v>
      </c>
      <c r="J566" s="96" t="str">
        <f t="shared" si="44"/>
        <v>Estudiantes y Graduados</v>
      </c>
      <c r="K566" s="96" t="s">
        <v>395</v>
      </c>
    </row>
    <row r="567" spans="3:11" x14ac:dyDescent="0.25">
      <c r="C567" s="474" t="s">
        <v>1778</v>
      </c>
      <c r="D567" s="474">
        <v>5</v>
      </c>
      <c r="E567" s="474">
        <v>160</v>
      </c>
      <c r="F567" s="95">
        <f t="shared" si="43"/>
        <v>800</v>
      </c>
      <c r="G567" s="156" t="s">
        <v>1473</v>
      </c>
      <c r="H567" s="137" t="s">
        <v>825</v>
      </c>
      <c r="I567" s="126" t="str">
        <f>VLOOKUP(H567,Presupuesto!$B$11:$C$565,2,0)</f>
        <v>PRODUCTOS PAPEL Y CARTON</v>
      </c>
      <c r="J567" s="96" t="str">
        <f t="shared" si="44"/>
        <v>Estudiantes y Graduados</v>
      </c>
      <c r="K567" s="96" t="s">
        <v>395</v>
      </c>
    </row>
    <row r="568" spans="3:11" x14ac:dyDescent="0.25">
      <c r="C568" s="474" t="s">
        <v>1788</v>
      </c>
      <c r="D568" s="474">
        <v>1</v>
      </c>
      <c r="E568" s="474">
        <v>900</v>
      </c>
      <c r="F568" s="95">
        <f t="shared" si="43"/>
        <v>900</v>
      </c>
      <c r="G568" s="156" t="s">
        <v>1473</v>
      </c>
      <c r="H568" s="137" t="s">
        <v>950</v>
      </c>
      <c r="I568" s="126" t="str">
        <f>VLOOKUP(H568,Presupuesto!$B$11:$C$565,2,0)</f>
        <v>UTILES Y MATERIALES ELECTRICOS</v>
      </c>
      <c r="J568" s="96" t="str">
        <f t="shared" si="44"/>
        <v>Estudiantes y Graduados</v>
      </c>
      <c r="K568" s="96" t="s">
        <v>395</v>
      </c>
    </row>
    <row r="569" spans="3:11" x14ac:dyDescent="0.25">
      <c r="C569" s="474" t="s">
        <v>1789</v>
      </c>
      <c r="D569" s="474">
        <v>10</v>
      </c>
      <c r="E569" s="474">
        <v>12</v>
      </c>
      <c r="F569" s="95">
        <f t="shared" si="43"/>
        <v>120</v>
      </c>
      <c r="G569" s="156" t="s">
        <v>1473</v>
      </c>
      <c r="H569" s="137" t="s">
        <v>328</v>
      </c>
      <c r="I569" s="126" t="str">
        <f>VLOOKUP(H569,Presupuesto!$B$11:$C$565,2,0)</f>
        <v>UTILES DE ESCRITORIO, OFICINA Y ENZE¥ANZA</v>
      </c>
      <c r="J569" s="96" t="str">
        <f t="shared" si="44"/>
        <v>Estudiantes y Graduados</v>
      </c>
      <c r="K569" s="96" t="s">
        <v>395</v>
      </c>
    </row>
    <row r="570" spans="3:11" x14ac:dyDescent="0.25">
      <c r="C570" s="474" t="s">
        <v>1790</v>
      </c>
      <c r="D570" s="474">
        <v>3</v>
      </c>
      <c r="E570" s="474">
        <v>40</v>
      </c>
      <c r="F570" s="95">
        <f t="shared" si="43"/>
        <v>120</v>
      </c>
      <c r="G570" s="156" t="s">
        <v>1473</v>
      </c>
      <c r="H570" s="137" t="s">
        <v>328</v>
      </c>
      <c r="I570" s="126" t="str">
        <f>VLOOKUP(H570,Presupuesto!$B$11:$C$565,2,0)</f>
        <v>UTILES DE ESCRITORIO, OFICINA Y ENZE¥ANZA</v>
      </c>
      <c r="J570" s="96" t="str">
        <f t="shared" si="44"/>
        <v>Estudiantes y Graduados</v>
      </c>
      <c r="K570" s="96" t="s">
        <v>395</v>
      </c>
    </row>
    <row r="571" spans="3:11" x14ac:dyDescent="0.25">
      <c r="C571" s="474" t="s">
        <v>1791</v>
      </c>
      <c r="D571" s="474">
        <v>4</v>
      </c>
      <c r="E571" s="474">
        <v>80</v>
      </c>
      <c r="F571" s="95">
        <f t="shared" si="43"/>
        <v>320</v>
      </c>
      <c r="G571" s="156" t="s">
        <v>1473</v>
      </c>
      <c r="H571" s="137" t="s">
        <v>328</v>
      </c>
      <c r="I571" s="126" t="str">
        <f>VLOOKUP(H571,Presupuesto!$B$11:$C$565,2,0)</f>
        <v>UTILES DE ESCRITORIO, OFICINA Y ENZE¥ANZA</v>
      </c>
      <c r="J571" s="96" t="str">
        <f t="shared" si="44"/>
        <v>Estudiantes y Graduados</v>
      </c>
      <c r="K571" s="96" t="s">
        <v>395</v>
      </c>
    </row>
    <row r="572" spans="3:11" x14ac:dyDescent="0.25">
      <c r="C572" s="474" t="s">
        <v>1792</v>
      </c>
      <c r="D572" s="474">
        <v>5</v>
      </c>
      <c r="E572" s="474">
        <v>15</v>
      </c>
      <c r="F572" s="95">
        <f t="shared" si="43"/>
        <v>75</v>
      </c>
      <c r="G572" s="156" t="s">
        <v>1473</v>
      </c>
      <c r="H572" s="137" t="s">
        <v>328</v>
      </c>
      <c r="I572" s="126" t="str">
        <f>VLOOKUP(H572,Presupuesto!$B$11:$C$565,2,0)</f>
        <v>UTILES DE ESCRITORIO, OFICINA Y ENZE¥ANZA</v>
      </c>
      <c r="J572" s="96" t="str">
        <f t="shared" si="44"/>
        <v>Estudiantes y Graduados</v>
      </c>
      <c r="K572" s="96" t="s">
        <v>395</v>
      </c>
    </row>
    <row r="574" spans="3:11" x14ac:dyDescent="0.25">
      <c r="C574" s="103"/>
      <c r="D574" s="103"/>
      <c r="E574" s="103"/>
      <c r="F574" s="103"/>
      <c r="G574" s="77"/>
      <c r="H574" s="103"/>
      <c r="I574" s="103"/>
    </row>
    <row r="575" spans="3:11" ht="15.75" thickBot="1" x14ac:dyDescent="0.3">
      <c r="C575" s="103"/>
      <c r="D575" s="103"/>
      <c r="E575" s="103"/>
      <c r="F575" s="103"/>
      <c r="G575" s="77"/>
      <c r="H575" s="103"/>
      <c r="I575" s="103"/>
      <c r="K575" s="171"/>
    </row>
    <row r="576" spans="3:11" ht="15.75" thickBot="1" x14ac:dyDescent="0.3">
      <c r="C576" s="152" t="s">
        <v>51</v>
      </c>
      <c r="D576" s="104">
        <f>SUM(F583:F607)</f>
        <v>80905</v>
      </c>
      <c r="F576" s="70"/>
      <c r="G576" s="78"/>
      <c r="H576" s="70"/>
      <c r="I576" s="70"/>
    </row>
    <row r="577" spans="3:11" x14ac:dyDescent="0.25">
      <c r="C577" s="70"/>
      <c r="D577" s="31"/>
      <c r="E577" s="93"/>
      <c r="F577" s="93"/>
      <c r="G577" s="93"/>
      <c r="H577" s="75"/>
      <c r="I577" s="75"/>
      <c r="J577" s="75"/>
      <c r="K577" s="108"/>
    </row>
    <row r="578" spans="3:11" x14ac:dyDescent="0.25">
      <c r="C578" s="70"/>
      <c r="D578" s="31"/>
      <c r="E578" s="93"/>
      <c r="F578" s="93"/>
      <c r="G578" s="93"/>
      <c r="H578" s="75"/>
      <c r="I578" s="75"/>
      <c r="J578" s="75"/>
      <c r="K578" s="108"/>
    </row>
    <row r="579" spans="3:11" ht="15.75" x14ac:dyDescent="0.25">
      <c r="C579" s="200" t="s">
        <v>393</v>
      </c>
      <c r="D579" s="201" t="s">
        <v>1715</v>
      </c>
      <c r="E579" s="93"/>
      <c r="F579" s="93"/>
      <c r="G579" s="93"/>
      <c r="H579" s="75"/>
      <c r="I579" s="75"/>
      <c r="J579" s="75"/>
      <c r="K579" s="108"/>
    </row>
    <row r="580" spans="3:11" ht="18.75" x14ac:dyDescent="0.25">
      <c r="C580" s="210" t="str">
        <f>IFERROR(VLOOKUP(D579,'Desarrollo e Innov. Curricular'!$E:$F,2,FALSE),IFERROR(VLOOKUP(D579,'Investigación Científica'!$E:$F,2,FALSE),IFERROR(VLOOKUP(D579,'Vinculación Univ. Sociedad'!$E:$F,2,FALSE),IFERROR(VLOOKUP(D579,'Docencia y Profesorado Universi'!$E:$F,2,FALSE),IFERROR(VLOOKUP(D579,'Estudiantes y Graduados'!$E:$F,2,FALSE),IFERROR(VLOOKUP(D579,'Gestion Administrativa'!$E:$F,2,FALSE),IFERROR(VLOOKUP(D579,'Gestión Académica'!$E:$F,2,FALSE),IFERROR(VLOOKUP(D579,'Aseguramiento y M. Ambiental'!$E:$F,2,FALSE),IFERROR(VLOOKUP(D579,'Gestión del Conocimiento'!$E:$F,2,FALSE),IFERROR(VLOOKUP(D579,'Gobernabilidad y Procesos...'!$E:$F,2,FALSE),IFERROR(VLOOKUP(D579,'Gestión del Talento Humano'!$E:$F,2,FALSE),IFERROR(VLOOKUP(D579,'Internacionalización de la E.S.'!$E:$F,2,FALSE),IFERROR(VLOOKUP(D579,'Cultura de Innovación Insti...'!$E:$F,2,FALSE),VLOOKUP(D579,'Lo Esencial de la Reforma Univ.'!$E:$F,2,0))))))))))))))</f>
        <v>1. Elaboracion del docuento estrategico de la Feria. 2. Alianzas con patrocinadoes 3. Diseño de Material Promocional 4. Convocatoria a grupos de voluntariado para participar en la feria. 5. Gestion del Voluntariado a participar para el desarrollo de la feria. 6. Promocion de la feria. 7. Montaje y desarrollo de la feria.8. Sistematizacion de la feria.</v>
      </c>
      <c r="D580" s="31"/>
      <c r="E580" s="93"/>
      <c r="F580" s="93"/>
      <c r="G580" s="93"/>
      <c r="H580" s="75"/>
      <c r="I580" s="75"/>
      <c r="J580" s="75"/>
      <c r="K580" s="108"/>
    </row>
    <row r="581" spans="3:11" ht="15.75" thickBot="1" x14ac:dyDescent="0.3">
      <c r="F581" s="93"/>
      <c r="G581" s="75"/>
      <c r="H581" s="75"/>
      <c r="I581" s="75"/>
    </row>
    <row r="582" spans="3:11" ht="30.75" thickBot="1" x14ac:dyDescent="0.3">
      <c r="C582" s="125" t="s">
        <v>44</v>
      </c>
      <c r="D582" s="125" t="s">
        <v>53</v>
      </c>
      <c r="E582" s="132" t="s">
        <v>55</v>
      </c>
      <c r="F582" s="131" t="s">
        <v>27</v>
      </c>
      <c r="G582" s="129" t="s">
        <v>132</v>
      </c>
      <c r="H582" s="132" t="s">
        <v>46</v>
      </c>
      <c r="I582" s="129" t="s">
        <v>133</v>
      </c>
      <c r="J582" s="129" t="s">
        <v>411</v>
      </c>
      <c r="K582" s="129" t="s">
        <v>412</v>
      </c>
    </row>
    <row r="583" spans="3:11" x14ac:dyDescent="0.25">
      <c r="C583" s="474" t="s">
        <v>1793</v>
      </c>
      <c r="D583" s="487">
        <v>4000</v>
      </c>
      <c r="E583" s="488">
        <v>1.3</v>
      </c>
      <c r="F583" s="95">
        <f t="shared" ref="F583:F607" si="45">D583*E583</f>
        <v>5200</v>
      </c>
      <c r="G583" s="156" t="s">
        <v>130</v>
      </c>
      <c r="H583" s="137" t="s">
        <v>297</v>
      </c>
      <c r="I583" s="126" t="str">
        <f>VLOOKUP(H583,Presupuesto!$B$11:$C$565,2,0)</f>
        <v>PUBLICIDAD Y PROPAGANDA</v>
      </c>
      <c r="J583" s="217" t="s">
        <v>1374</v>
      </c>
      <c r="K583" s="96" t="s">
        <v>395</v>
      </c>
    </row>
    <row r="584" spans="3:11" x14ac:dyDescent="0.25">
      <c r="C584" s="474" t="s">
        <v>1794</v>
      </c>
      <c r="D584" s="474">
        <v>230</v>
      </c>
      <c r="E584" s="488">
        <v>50</v>
      </c>
      <c r="F584" s="95">
        <f t="shared" si="45"/>
        <v>11500</v>
      </c>
      <c r="G584" s="156" t="s">
        <v>130</v>
      </c>
      <c r="H584" s="137" t="s">
        <v>796</v>
      </c>
      <c r="I584" s="126" t="str">
        <f>VLOOKUP(H584,Presupuesto!$B$11:$C$565,2,0)</f>
        <v>ALIMENTOS B EBIDAS PARA PERSONAS</v>
      </c>
      <c r="J584" s="96" t="str">
        <f>$J$583</f>
        <v>Estudiantes y Graduados</v>
      </c>
      <c r="K584" s="96" t="s">
        <v>395</v>
      </c>
    </row>
    <row r="585" spans="3:11" x14ac:dyDescent="0.25">
      <c r="C585" s="474" t="s">
        <v>1795</v>
      </c>
      <c r="D585" s="474">
        <v>110</v>
      </c>
      <c r="E585" s="488">
        <v>70</v>
      </c>
      <c r="F585" s="95">
        <f t="shared" si="45"/>
        <v>7700</v>
      </c>
      <c r="G585" s="156" t="s">
        <v>130</v>
      </c>
      <c r="H585" s="137" t="s">
        <v>796</v>
      </c>
      <c r="I585" s="126" t="str">
        <f>VLOOKUP(H585,Presupuesto!$B$11:$C$565,2,0)</f>
        <v>ALIMENTOS B EBIDAS PARA PERSONAS</v>
      </c>
      <c r="J585" s="96" t="str">
        <f t="shared" ref="J585:J607" si="46">$J$583</f>
        <v>Estudiantes y Graduados</v>
      </c>
      <c r="K585" s="96" t="s">
        <v>395</v>
      </c>
    </row>
    <row r="586" spans="3:11" x14ac:dyDescent="0.25">
      <c r="C586" s="474" t="s">
        <v>1796</v>
      </c>
      <c r="D586" s="474">
        <v>330</v>
      </c>
      <c r="E586" s="488">
        <v>60</v>
      </c>
      <c r="F586" s="95">
        <f t="shared" si="45"/>
        <v>19800</v>
      </c>
      <c r="G586" s="156" t="s">
        <v>130</v>
      </c>
      <c r="H586" s="137" t="s">
        <v>812</v>
      </c>
      <c r="I586" s="126" t="str">
        <f>VLOOKUP(H586,Presupuesto!$B$11:$C$565,2,0)</f>
        <v>PRENDA DE VESTIR</v>
      </c>
      <c r="J586" s="96" t="str">
        <f t="shared" si="46"/>
        <v>Estudiantes y Graduados</v>
      </c>
      <c r="K586" s="96" t="s">
        <v>395</v>
      </c>
    </row>
    <row r="587" spans="3:11" x14ac:dyDescent="0.25">
      <c r="C587" s="474" t="s">
        <v>1797</v>
      </c>
      <c r="D587" s="474">
        <v>100</v>
      </c>
      <c r="E587" s="488">
        <v>9</v>
      </c>
      <c r="F587" s="95">
        <f t="shared" si="45"/>
        <v>900</v>
      </c>
      <c r="G587" s="156" t="s">
        <v>130</v>
      </c>
      <c r="H587" s="137" t="s">
        <v>987</v>
      </c>
      <c r="I587" s="126" t="str">
        <f>VLOOKUP(H587,Presupuesto!$B$11:$C$565,2,0)</f>
        <v>MUEBLES VARIOS DE OFICINA</v>
      </c>
      <c r="J587" s="96" t="str">
        <f t="shared" si="46"/>
        <v>Estudiantes y Graduados</v>
      </c>
      <c r="K587" s="96" t="s">
        <v>395</v>
      </c>
    </row>
    <row r="588" spans="3:11" x14ac:dyDescent="0.25">
      <c r="C588" s="474" t="s">
        <v>1798</v>
      </c>
      <c r="D588" s="474">
        <v>31</v>
      </c>
      <c r="E588" s="488">
        <v>30</v>
      </c>
      <c r="F588" s="95">
        <f t="shared" si="45"/>
        <v>930</v>
      </c>
      <c r="G588" s="156" t="s">
        <v>130</v>
      </c>
      <c r="H588" s="137" t="s">
        <v>987</v>
      </c>
      <c r="I588" s="126" t="str">
        <f>VLOOKUP(H588,Presupuesto!$B$11:$C$565,2,0)</f>
        <v>MUEBLES VARIOS DE OFICINA</v>
      </c>
      <c r="J588" s="96" t="str">
        <f t="shared" si="46"/>
        <v>Estudiantes y Graduados</v>
      </c>
      <c r="K588" s="96" t="s">
        <v>395</v>
      </c>
    </row>
    <row r="589" spans="3:11" x14ac:dyDescent="0.25">
      <c r="C589" s="474" t="s">
        <v>1799</v>
      </c>
      <c r="D589" s="474">
        <v>31</v>
      </c>
      <c r="E589" s="488">
        <v>30</v>
      </c>
      <c r="F589" s="95">
        <f t="shared" si="45"/>
        <v>930</v>
      </c>
      <c r="G589" s="156" t="s">
        <v>130</v>
      </c>
      <c r="H589" s="137" t="s">
        <v>315</v>
      </c>
      <c r="I589" s="126" t="str">
        <f>VLOOKUP(H589,Presupuesto!$B$11:$C$565,2,0)</f>
        <v>ACABADOS Y TEXTILES</v>
      </c>
      <c r="J589" s="96" t="str">
        <f t="shared" si="46"/>
        <v>Estudiantes y Graduados</v>
      </c>
      <c r="K589" s="96" t="s">
        <v>395</v>
      </c>
    </row>
    <row r="590" spans="3:11" x14ac:dyDescent="0.25">
      <c r="C590" s="474" t="s">
        <v>1800</v>
      </c>
      <c r="D590" s="474">
        <v>30</v>
      </c>
      <c r="E590" s="488">
        <v>30</v>
      </c>
      <c r="F590" s="95">
        <f t="shared" si="45"/>
        <v>900</v>
      </c>
      <c r="G590" s="156" t="s">
        <v>130</v>
      </c>
      <c r="H590" s="137" t="s">
        <v>315</v>
      </c>
      <c r="I590" s="126" t="str">
        <f>VLOOKUP(H590,Presupuesto!$B$11:$C$565,2,0)</f>
        <v>ACABADOS Y TEXTILES</v>
      </c>
      <c r="J590" s="96" t="str">
        <f t="shared" si="46"/>
        <v>Estudiantes y Graduados</v>
      </c>
      <c r="K590" s="96" t="s">
        <v>395</v>
      </c>
    </row>
    <row r="591" spans="3:11" x14ac:dyDescent="0.25">
      <c r="C591" s="474" t="s">
        <v>1801</v>
      </c>
      <c r="D591" s="474">
        <v>1</v>
      </c>
      <c r="E591" s="488">
        <v>8200</v>
      </c>
      <c r="F591" s="95">
        <f t="shared" si="45"/>
        <v>8200</v>
      </c>
      <c r="G591" s="156" t="s">
        <v>130</v>
      </c>
      <c r="H591" s="139" t="s">
        <v>1010</v>
      </c>
      <c r="I591" s="126" t="str">
        <f>VLOOKUP(H591,Presupuesto!$B$11:$C$565,2,0)</f>
        <v>EQUIPO DE COMUNICACIàN Y SE¥ALAMIENTO</v>
      </c>
      <c r="J591" s="96" t="str">
        <f t="shared" si="46"/>
        <v>Estudiantes y Graduados</v>
      </c>
      <c r="K591" s="96" t="s">
        <v>395</v>
      </c>
    </row>
    <row r="592" spans="3:11" x14ac:dyDescent="0.25">
      <c r="C592" s="474" t="s">
        <v>1772</v>
      </c>
      <c r="D592" s="474">
        <v>100</v>
      </c>
      <c r="E592" s="488">
        <v>18</v>
      </c>
      <c r="F592" s="95">
        <f t="shared" si="45"/>
        <v>1800</v>
      </c>
      <c r="G592" s="156" t="s">
        <v>130</v>
      </c>
      <c r="H592" s="137" t="s">
        <v>735</v>
      </c>
      <c r="I592" s="126" t="str">
        <f>VLOOKUP(H592,Presupuesto!$B$11:$C$565,2,0)</f>
        <v>PUBLICIDAD Y PROPAGANDA</v>
      </c>
      <c r="J592" s="96" t="str">
        <f t="shared" si="46"/>
        <v>Estudiantes y Graduados</v>
      </c>
      <c r="K592" s="96" t="s">
        <v>395</v>
      </c>
    </row>
    <row r="593" spans="3:11" x14ac:dyDescent="0.25">
      <c r="C593" s="474" t="s">
        <v>1802</v>
      </c>
      <c r="D593" s="474">
        <v>3</v>
      </c>
      <c r="E593" s="488">
        <v>800</v>
      </c>
      <c r="F593" s="95">
        <f t="shared" si="45"/>
        <v>2400</v>
      </c>
      <c r="G593" s="156" t="s">
        <v>130</v>
      </c>
      <c r="H593" s="137" t="s">
        <v>735</v>
      </c>
      <c r="I593" s="126" t="str">
        <f>VLOOKUP(H593,Presupuesto!$B$11:$C$565,2,0)</f>
        <v>PUBLICIDAD Y PROPAGANDA</v>
      </c>
      <c r="J593" s="96" t="str">
        <f t="shared" si="46"/>
        <v>Estudiantes y Graduados</v>
      </c>
      <c r="K593" s="96" t="s">
        <v>395</v>
      </c>
    </row>
    <row r="594" spans="3:11" x14ac:dyDescent="0.25">
      <c r="C594" s="474" t="s">
        <v>1803</v>
      </c>
      <c r="D594" s="487">
        <v>1</v>
      </c>
      <c r="E594" s="488">
        <v>160</v>
      </c>
      <c r="F594" s="95">
        <f t="shared" si="45"/>
        <v>160</v>
      </c>
      <c r="G594" s="156" t="s">
        <v>130</v>
      </c>
      <c r="H594" s="137" t="s">
        <v>825</v>
      </c>
      <c r="I594" s="126" t="str">
        <f>VLOOKUP(H594,Presupuesto!$B$11:$C$565,2,0)</f>
        <v>PRODUCTOS PAPEL Y CARTON</v>
      </c>
      <c r="J594" s="96" t="str">
        <f t="shared" si="46"/>
        <v>Estudiantes y Graduados</v>
      </c>
      <c r="K594" s="96" t="s">
        <v>395</v>
      </c>
    </row>
    <row r="595" spans="3:11" x14ac:dyDescent="0.25">
      <c r="C595" s="474" t="s">
        <v>1804</v>
      </c>
      <c r="D595" s="474">
        <v>40</v>
      </c>
      <c r="E595" s="488">
        <v>7</v>
      </c>
      <c r="F595" s="95">
        <f t="shared" si="45"/>
        <v>280</v>
      </c>
      <c r="G595" s="156" t="s">
        <v>130</v>
      </c>
      <c r="H595" s="137" t="s">
        <v>825</v>
      </c>
      <c r="I595" s="126" t="str">
        <f>VLOOKUP(H595,Presupuesto!$B$11:$C$565,2,0)</f>
        <v>PRODUCTOS PAPEL Y CARTON</v>
      </c>
      <c r="J595" s="96" t="str">
        <f t="shared" si="46"/>
        <v>Estudiantes y Graduados</v>
      </c>
      <c r="K595" s="96" t="s">
        <v>395</v>
      </c>
    </row>
    <row r="596" spans="3:11" x14ac:dyDescent="0.25">
      <c r="C596" s="474" t="s">
        <v>1805</v>
      </c>
      <c r="D596" s="474">
        <v>1</v>
      </c>
      <c r="E596" s="488">
        <v>2000</v>
      </c>
      <c r="F596" s="95">
        <f t="shared" si="45"/>
        <v>2000</v>
      </c>
      <c r="G596" s="156" t="s">
        <v>130</v>
      </c>
      <c r="H596" s="137" t="s">
        <v>747</v>
      </c>
      <c r="I596" s="126" t="str">
        <f>VLOOKUP(H596,Presupuesto!$B$11:$C$565,2,0)</f>
        <v>OTROS SERVICIOS COMERCIALES Y FINANCIEROS</v>
      </c>
      <c r="J596" s="96" t="str">
        <f t="shared" si="46"/>
        <v>Estudiantes y Graduados</v>
      </c>
      <c r="K596" s="96" t="s">
        <v>395</v>
      </c>
    </row>
    <row r="597" spans="3:11" x14ac:dyDescent="0.25">
      <c r="C597" s="474" t="s">
        <v>1806</v>
      </c>
      <c r="D597" s="474">
        <v>1</v>
      </c>
      <c r="E597" s="488">
        <v>700</v>
      </c>
      <c r="F597" s="95">
        <f t="shared" si="45"/>
        <v>700</v>
      </c>
      <c r="G597" s="156" t="s">
        <v>130</v>
      </c>
      <c r="H597" s="137" t="s">
        <v>747</v>
      </c>
      <c r="I597" s="126" t="str">
        <f>VLOOKUP(H597,Presupuesto!$B$11:$C$565,2,0)</f>
        <v>OTROS SERVICIOS COMERCIALES Y FINANCIEROS</v>
      </c>
      <c r="J597" s="96" t="str">
        <f t="shared" si="46"/>
        <v>Estudiantes y Graduados</v>
      </c>
      <c r="K597" s="96" t="s">
        <v>395</v>
      </c>
    </row>
    <row r="598" spans="3:11" x14ac:dyDescent="0.25">
      <c r="C598" s="474" t="s">
        <v>1807</v>
      </c>
      <c r="D598" s="474">
        <v>2</v>
      </c>
      <c r="E598" s="488">
        <v>350</v>
      </c>
      <c r="F598" s="95">
        <f t="shared" si="45"/>
        <v>700</v>
      </c>
      <c r="G598" s="156" t="s">
        <v>130</v>
      </c>
      <c r="H598" s="137" t="s">
        <v>747</v>
      </c>
      <c r="I598" s="126" t="str">
        <f>VLOOKUP(H598,Presupuesto!$B$11:$C$565,2,0)</f>
        <v>OTROS SERVICIOS COMERCIALES Y FINANCIEROS</v>
      </c>
      <c r="J598" s="96" t="str">
        <f t="shared" si="46"/>
        <v>Estudiantes y Graduados</v>
      </c>
      <c r="K598" s="96" t="s">
        <v>395</v>
      </c>
    </row>
    <row r="599" spans="3:11" x14ac:dyDescent="0.25">
      <c r="C599" s="474" t="s">
        <v>1808</v>
      </c>
      <c r="D599" s="474">
        <v>1</v>
      </c>
      <c r="E599" s="486">
        <v>900</v>
      </c>
      <c r="F599" s="95">
        <f t="shared" si="45"/>
        <v>900</v>
      </c>
      <c r="G599" s="156" t="s">
        <v>130</v>
      </c>
      <c r="H599" s="137" t="s">
        <v>747</v>
      </c>
      <c r="I599" s="126" t="str">
        <f>VLOOKUP(H599,Presupuesto!$B$11:$C$565,2,0)</f>
        <v>OTROS SERVICIOS COMERCIALES Y FINANCIEROS</v>
      </c>
      <c r="J599" s="96" t="str">
        <f t="shared" si="46"/>
        <v>Estudiantes y Graduados</v>
      </c>
      <c r="K599" s="96" t="s">
        <v>395</v>
      </c>
    </row>
    <row r="600" spans="3:11" x14ac:dyDescent="0.25">
      <c r="C600" s="474" t="s">
        <v>1809</v>
      </c>
      <c r="D600" s="474">
        <v>17</v>
      </c>
      <c r="E600" s="488">
        <v>90</v>
      </c>
      <c r="F600" s="95">
        <f t="shared" si="45"/>
        <v>1530</v>
      </c>
      <c r="G600" s="156" t="s">
        <v>130</v>
      </c>
      <c r="H600" s="137" t="s">
        <v>796</v>
      </c>
      <c r="I600" s="126" t="str">
        <f>VLOOKUP(H600,Presupuesto!$B$11:$C$565,2,0)</f>
        <v>ALIMENTOS B EBIDAS PARA PERSONAS</v>
      </c>
      <c r="J600" s="96" t="str">
        <f t="shared" si="46"/>
        <v>Estudiantes y Graduados</v>
      </c>
      <c r="K600" s="96" t="s">
        <v>395</v>
      </c>
    </row>
    <row r="601" spans="3:11" x14ac:dyDescent="0.25">
      <c r="C601" s="474" t="s">
        <v>1810</v>
      </c>
      <c r="D601" s="474">
        <v>3</v>
      </c>
      <c r="E601" s="488">
        <v>500</v>
      </c>
      <c r="F601" s="95">
        <f t="shared" si="45"/>
        <v>1500</v>
      </c>
      <c r="G601" s="156" t="s">
        <v>130</v>
      </c>
      <c r="H601" s="137" t="s">
        <v>747</v>
      </c>
      <c r="I601" s="126" t="str">
        <f>VLOOKUP(H601,Presupuesto!$B$11:$C$565,2,0)</f>
        <v>OTROS SERVICIOS COMERCIALES Y FINANCIEROS</v>
      </c>
      <c r="J601" s="96" t="str">
        <f t="shared" si="46"/>
        <v>Estudiantes y Graduados</v>
      </c>
      <c r="K601" s="96" t="s">
        <v>395</v>
      </c>
    </row>
    <row r="602" spans="3:11" x14ac:dyDescent="0.25">
      <c r="C602" s="474" t="s">
        <v>1811</v>
      </c>
      <c r="D602" s="474">
        <v>5</v>
      </c>
      <c r="E602" s="488">
        <v>354</v>
      </c>
      <c r="F602" s="95">
        <f t="shared" si="45"/>
        <v>1770</v>
      </c>
      <c r="G602" s="156" t="s">
        <v>130</v>
      </c>
      <c r="H602" s="137" t="s">
        <v>959</v>
      </c>
      <c r="I602" s="126" t="str">
        <f>VLOOKUP(H602,Presupuesto!$B$11:$C$565,2,0)</f>
        <v>OTROS RESPUESTOS Y ACCESORIOS MENORES</v>
      </c>
      <c r="J602" s="96" t="str">
        <f t="shared" si="46"/>
        <v>Estudiantes y Graduados</v>
      </c>
      <c r="K602" s="96" t="s">
        <v>395</v>
      </c>
    </row>
    <row r="603" spans="3:11" x14ac:dyDescent="0.25">
      <c r="C603" s="474" t="s">
        <v>1812</v>
      </c>
      <c r="D603" s="474">
        <v>5</v>
      </c>
      <c r="E603" s="488">
        <v>441</v>
      </c>
      <c r="F603" s="95">
        <f t="shared" si="45"/>
        <v>2205</v>
      </c>
      <c r="G603" s="156" t="s">
        <v>130</v>
      </c>
      <c r="H603" s="137" t="s">
        <v>959</v>
      </c>
      <c r="I603" s="126" t="str">
        <f>VLOOKUP(H603,Presupuesto!$B$11:$C$565,2,0)</f>
        <v>OTROS RESPUESTOS Y ACCESORIOS MENORES</v>
      </c>
      <c r="J603" s="96" t="str">
        <f t="shared" si="46"/>
        <v>Estudiantes y Graduados</v>
      </c>
      <c r="K603" s="96" t="s">
        <v>395</v>
      </c>
    </row>
    <row r="604" spans="3:11" x14ac:dyDescent="0.25">
      <c r="C604" s="474" t="s">
        <v>1813</v>
      </c>
      <c r="D604" s="474">
        <v>1</v>
      </c>
      <c r="E604" s="488">
        <v>500</v>
      </c>
      <c r="F604" s="95">
        <f t="shared" si="45"/>
        <v>500</v>
      </c>
      <c r="G604" s="156" t="s">
        <v>130</v>
      </c>
      <c r="H604" s="137" t="s">
        <v>647</v>
      </c>
      <c r="I604" s="126" t="str">
        <f>VLOOKUP(H604,Presupuesto!$B$11:$C$565,2,0)</f>
        <v>ALQUILERES DE EQUIPO Y MAQUINARIA DE PRODUCCION</v>
      </c>
      <c r="J604" s="96" t="str">
        <f t="shared" si="46"/>
        <v>Estudiantes y Graduados</v>
      </c>
      <c r="K604" s="96" t="s">
        <v>395</v>
      </c>
    </row>
    <row r="605" spans="3:11" x14ac:dyDescent="0.25">
      <c r="C605" s="474" t="s">
        <v>1814</v>
      </c>
      <c r="D605" s="474">
        <v>1</v>
      </c>
      <c r="E605" s="488">
        <v>5000</v>
      </c>
      <c r="F605" s="95">
        <f t="shared" si="45"/>
        <v>5000</v>
      </c>
      <c r="G605" s="156" t="s">
        <v>130</v>
      </c>
      <c r="H605" s="137" t="s">
        <v>747</v>
      </c>
      <c r="I605" s="126" t="str">
        <f>VLOOKUP(H605,Presupuesto!$B$11:$C$565,2,0)</f>
        <v>OTROS SERVICIOS COMERCIALES Y FINANCIEROS</v>
      </c>
      <c r="J605" s="96" t="str">
        <f t="shared" si="46"/>
        <v>Estudiantes y Graduados</v>
      </c>
      <c r="K605" s="96" t="s">
        <v>395</v>
      </c>
    </row>
    <row r="606" spans="3:11" x14ac:dyDescent="0.25">
      <c r="C606" s="474" t="s">
        <v>1815</v>
      </c>
      <c r="D606" s="474">
        <v>1</v>
      </c>
      <c r="E606" s="488">
        <v>1000</v>
      </c>
      <c r="F606" s="95">
        <f t="shared" si="45"/>
        <v>1000</v>
      </c>
      <c r="G606" s="156" t="s">
        <v>130</v>
      </c>
      <c r="H606" s="139" t="s">
        <v>952</v>
      </c>
      <c r="I606" s="126" t="str">
        <f>VLOOKUP(H606,Presupuesto!$B$11:$C$565,2,0)</f>
        <v>UTENCILIOS DE COCINA Y COMEDOR</v>
      </c>
      <c r="J606" s="96" t="str">
        <f t="shared" si="46"/>
        <v>Estudiantes y Graduados</v>
      </c>
      <c r="K606" s="96" t="s">
        <v>395</v>
      </c>
    </row>
    <row r="607" spans="3:11" x14ac:dyDescent="0.25">
      <c r="C607" s="474" t="s">
        <v>1816</v>
      </c>
      <c r="D607" s="474">
        <v>2</v>
      </c>
      <c r="E607" s="488">
        <v>1200</v>
      </c>
      <c r="F607" s="95">
        <f t="shared" si="45"/>
        <v>2400</v>
      </c>
      <c r="G607" s="156" t="s">
        <v>130</v>
      </c>
      <c r="H607" s="139" t="s">
        <v>735</v>
      </c>
      <c r="I607" s="126" t="str">
        <f>VLOOKUP(H607,Presupuesto!$B$11:$C$565,2,0)</f>
        <v>PUBLICIDAD Y PROPAGANDA</v>
      </c>
      <c r="J607" s="96" t="str">
        <f t="shared" si="46"/>
        <v>Estudiantes y Graduados</v>
      </c>
      <c r="K607" s="96" t="s">
        <v>395</v>
      </c>
    </row>
    <row r="609" spans="3:11" x14ac:dyDescent="0.25">
      <c r="C609" s="103"/>
      <c r="D609" s="103"/>
      <c r="E609" s="103"/>
      <c r="F609" s="103"/>
      <c r="G609" s="77"/>
      <c r="H609" s="103"/>
      <c r="I609" s="103"/>
    </row>
    <row r="610" spans="3:11" x14ac:dyDescent="0.25">
      <c r="C610" s="103"/>
      <c r="D610" s="103"/>
      <c r="E610" s="103"/>
      <c r="F610" s="103"/>
      <c r="G610" s="77"/>
      <c r="H610" s="103"/>
      <c r="I610" s="103"/>
    </row>
    <row r="611" spans="3:11" x14ac:dyDescent="0.25">
      <c r="C611" s="103"/>
      <c r="D611" s="103"/>
      <c r="E611" s="103"/>
      <c r="F611" s="103"/>
      <c r="G611" s="77"/>
      <c r="H611" s="103"/>
      <c r="I611" s="103"/>
    </row>
    <row r="612" spans="3:11" ht="15.75" thickBot="1" x14ac:dyDescent="0.3">
      <c r="C612" s="103"/>
      <c r="D612" s="103"/>
      <c r="E612" s="103"/>
      <c r="F612" s="103"/>
      <c r="G612" s="77"/>
      <c r="H612" s="103"/>
      <c r="I612" s="103"/>
      <c r="K612" s="171"/>
    </row>
    <row r="613" spans="3:11" ht="15.75" thickBot="1" x14ac:dyDescent="0.3">
      <c r="C613" s="152" t="s">
        <v>51</v>
      </c>
      <c r="D613" s="104">
        <f>SUM(F620:F629)</f>
        <v>92175</v>
      </c>
      <c r="F613" s="70"/>
      <c r="G613" s="78"/>
      <c r="H613" s="70"/>
      <c r="I613" s="70"/>
    </row>
    <row r="614" spans="3:11" x14ac:dyDescent="0.25">
      <c r="C614" s="70"/>
      <c r="D614" s="31"/>
      <c r="E614" s="93"/>
      <c r="F614" s="93"/>
      <c r="G614" s="93"/>
      <c r="H614" s="75"/>
      <c r="I614" s="75"/>
      <c r="J614" s="75"/>
      <c r="K614" s="108"/>
    </row>
    <row r="615" spans="3:11" x14ac:dyDescent="0.25">
      <c r="C615" s="70"/>
      <c r="D615" s="31"/>
      <c r="E615" s="93"/>
      <c r="F615" s="93"/>
      <c r="G615" s="93"/>
      <c r="H615" s="75"/>
      <c r="I615" s="75"/>
      <c r="J615" s="75"/>
      <c r="K615" s="108"/>
    </row>
    <row r="616" spans="3:11" ht="15.75" x14ac:dyDescent="0.25">
      <c r="C616" s="200" t="s">
        <v>393</v>
      </c>
      <c r="D616" s="201" t="s">
        <v>1724</v>
      </c>
      <c r="E616" s="93"/>
      <c r="F616" s="93"/>
      <c r="G616" s="93"/>
      <c r="H616" s="75"/>
      <c r="I616" s="75"/>
      <c r="J616" s="75"/>
      <c r="K616" s="108"/>
    </row>
    <row r="617" spans="3:11" ht="18.75" x14ac:dyDescent="0.25">
      <c r="C617" s="210" t="str">
        <f>IFERROR(VLOOKUP(D616,'Desarrollo e Innov. Curricular'!$E:$F,2,FALSE),IFERROR(VLOOKUP(D616,'Investigación Científica'!$E:$F,2,FALSE),IFERROR(VLOOKUP(D616,'Vinculación Univ. Sociedad'!$E:$F,2,FALSE),IFERROR(VLOOKUP(D616,'Docencia y Profesorado Universi'!$E:$F,2,FALSE),IFERROR(VLOOKUP(D616,'Estudiantes y Graduados'!$E:$F,2,FALSE),IFERROR(VLOOKUP(D616,'Gestion Administrativa'!$E:$F,2,FALSE),IFERROR(VLOOKUP(D616,'Gestión Académica'!$E:$F,2,FALSE),IFERROR(VLOOKUP(D616,'Aseguramiento y M. Ambiental'!$E:$F,2,FALSE),IFERROR(VLOOKUP(D616,'Gestión del Conocimiento'!$E:$F,2,FALSE),IFERROR(VLOOKUP(D616,'Gobernabilidad y Procesos...'!$E:$F,2,FALSE),IFERROR(VLOOKUP(D616,'Gestión del Talento Humano'!$E:$F,2,FALSE),IFERROR(VLOOKUP(D616,'Internacionalización de la E.S.'!$E:$F,2,FALSE),IFERROR(VLOOKUP(D616,'Cultura de Innovación Insti...'!$E:$F,2,FALSE),VLOOKUP(D616,'Lo Esencial de la Reforma Univ.'!$E:$F,2,0))))))))))))))</f>
        <v>1. Sensibilización a través de la capacitación sobre la atención a pueblos indigenas y diversidad sexual.</v>
      </c>
      <c r="D617" s="31"/>
      <c r="E617" s="93"/>
      <c r="F617" s="93"/>
      <c r="G617" s="93"/>
      <c r="H617" s="75"/>
      <c r="I617" s="75"/>
      <c r="J617" s="75"/>
      <c r="K617" s="108"/>
    </row>
    <row r="618" spans="3:11" ht="15.75" thickBot="1" x14ac:dyDescent="0.3">
      <c r="F618" s="93"/>
      <c r="G618" s="75"/>
      <c r="H618" s="75"/>
      <c r="I618" s="75"/>
    </row>
    <row r="619" spans="3:11" ht="30.75" thickBot="1" x14ac:dyDescent="0.3">
      <c r="C619" s="134" t="s">
        <v>44</v>
      </c>
      <c r="D619" s="134" t="s">
        <v>53</v>
      </c>
      <c r="E619" s="166" t="s">
        <v>55</v>
      </c>
      <c r="F619" s="131" t="s">
        <v>27</v>
      </c>
      <c r="G619" s="129" t="s">
        <v>132</v>
      </c>
      <c r="H619" s="132" t="s">
        <v>46</v>
      </c>
      <c r="I619" s="129" t="s">
        <v>133</v>
      </c>
      <c r="J619" s="129" t="s">
        <v>411</v>
      </c>
      <c r="K619" s="129" t="s">
        <v>412</v>
      </c>
    </row>
    <row r="620" spans="3:11" x14ac:dyDescent="0.25">
      <c r="C620" s="474" t="s">
        <v>1761</v>
      </c>
      <c r="D620" s="474">
        <v>5</v>
      </c>
      <c r="E620" s="476">
        <v>95</v>
      </c>
      <c r="F620" s="126">
        <f t="shared" ref="F620:F629" si="47">D620*E620</f>
        <v>475</v>
      </c>
      <c r="G620" s="156" t="s">
        <v>1473</v>
      </c>
      <c r="H620" s="137" t="s">
        <v>825</v>
      </c>
      <c r="I620" s="126" t="str">
        <f>VLOOKUP(H620,Presupuesto!$B$11:$C$565,2,0)</f>
        <v>PRODUCTOS PAPEL Y CARTON</v>
      </c>
      <c r="J620" s="217" t="s">
        <v>1374</v>
      </c>
      <c r="K620" s="96" t="s">
        <v>395</v>
      </c>
    </row>
    <row r="621" spans="3:11" x14ac:dyDescent="0.25">
      <c r="C621" s="474" t="s">
        <v>1765</v>
      </c>
      <c r="D621" s="474">
        <v>104</v>
      </c>
      <c r="E621" s="476">
        <v>5</v>
      </c>
      <c r="F621" s="126">
        <f t="shared" si="47"/>
        <v>520</v>
      </c>
      <c r="G621" s="156" t="s">
        <v>1473</v>
      </c>
      <c r="H621" s="137" t="s">
        <v>328</v>
      </c>
      <c r="I621" s="126" t="str">
        <f>VLOOKUP(H621,Presupuesto!$B$11:$C$565,2,0)</f>
        <v>UTILES DE ESCRITORIO, OFICINA Y ENZE¥ANZA</v>
      </c>
      <c r="J621" s="96" t="str">
        <f>$J$620</f>
        <v>Estudiantes y Graduados</v>
      </c>
      <c r="K621" s="96" t="s">
        <v>395</v>
      </c>
    </row>
    <row r="622" spans="3:11" x14ac:dyDescent="0.25">
      <c r="C622" s="474" t="s">
        <v>1773</v>
      </c>
      <c r="D622" s="474">
        <v>104</v>
      </c>
      <c r="E622" s="476">
        <v>50</v>
      </c>
      <c r="F622" s="126">
        <f t="shared" si="47"/>
        <v>5200</v>
      </c>
      <c r="G622" s="156" t="s">
        <v>1473</v>
      </c>
      <c r="H622" s="137" t="s">
        <v>796</v>
      </c>
      <c r="I622" s="126" t="str">
        <f>VLOOKUP(H622,Presupuesto!$B$11:$C$565,2,0)</f>
        <v>ALIMENTOS B EBIDAS PARA PERSONAS</v>
      </c>
      <c r="J622" s="96" t="str">
        <f t="shared" ref="J622:J629" si="48">$J$620</f>
        <v>Estudiantes y Graduados</v>
      </c>
      <c r="K622" s="96" t="s">
        <v>395</v>
      </c>
    </row>
    <row r="623" spans="3:11" x14ac:dyDescent="0.25">
      <c r="C623" s="474" t="s">
        <v>1768</v>
      </c>
      <c r="D623" s="474">
        <v>24</v>
      </c>
      <c r="E623" s="476">
        <v>230</v>
      </c>
      <c r="F623" s="126">
        <f t="shared" si="47"/>
        <v>5520</v>
      </c>
      <c r="G623" s="156" t="s">
        <v>1473</v>
      </c>
      <c r="H623" s="137" t="s">
        <v>959</v>
      </c>
      <c r="I623" s="126" t="str">
        <f>VLOOKUP(H623,Presupuesto!$B$11:$C$565,2,0)</f>
        <v>OTROS RESPUESTOS Y ACCESORIOS MENORES</v>
      </c>
      <c r="J623" s="96" t="str">
        <f t="shared" si="48"/>
        <v>Estudiantes y Graduados</v>
      </c>
      <c r="K623" s="96" t="s">
        <v>395</v>
      </c>
    </row>
    <row r="624" spans="3:11" x14ac:dyDescent="0.25">
      <c r="C624" s="474" t="s">
        <v>34</v>
      </c>
      <c r="D624" s="474">
        <v>24</v>
      </c>
      <c r="E624" s="476">
        <v>15</v>
      </c>
      <c r="F624" s="126">
        <f t="shared" si="47"/>
        <v>360</v>
      </c>
      <c r="G624" s="156" t="s">
        <v>1473</v>
      </c>
      <c r="H624" s="137" t="s">
        <v>328</v>
      </c>
      <c r="I624" s="126" t="str">
        <f>VLOOKUP(H624,Presupuesto!$B$11:$C$565,2,0)</f>
        <v>UTILES DE ESCRITORIO, OFICINA Y ENZE¥ANZA</v>
      </c>
      <c r="J624" s="96" t="str">
        <f t="shared" si="48"/>
        <v>Estudiantes y Graduados</v>
      </c>
      <c r="K624" s="96" t="s">
        <v>395</v>
      </c>
    </row>
    <row r="625" spans="3:11" x14ac:dyDescent="0.25">
      <c r="C625" s="474" t="s">
        <v>1817</v>
      </c>
      <c r="D625" s="474">
        <v>6</v>
      </c>
      <c r="E625" s="476">
        <v>50</v>
      </c>
      <c r="F625" s="126">
        <f t="shared" si="47"/>
        <v>300</v>
      </c>
      <c r="G625" s="156" t="s">
        <v>1473</v>
      </c>
      <c r="H625" s="137" t="s">
        <v>328</v>
      </c>
      <c r="I625" s="126" t="str">
        <f>VLOOKUP(H625,Presupuesto!$B$11:$C$565,2,0)</f>
        <v>UTILES DE ESCRITORIO, OFICINA Y ENZE¥ANZA</v>
      </c>
      <c r="J625" s="96" t="str">
        <f t="shared" si="48"/>
        <v>Estudiantes y Graduados</v>
      </c>
      <c r="K625" s="96" t="s">
        <v>395</v>
      </c>
    </row>
    <row r="626" spans="3:11" x14ac:dyDescent="0.25">
      <c r="C626" s="474" t="s">
        <v>1818</v>
      </c>
      <c r="D626" s="474">
        <v>1</v>
      </c>
      <c r="E626" s="476">
        <v>30000</v>
      </c>
      <c r="F626" s="126">
        <f t="shared" si="47"/>
        <v>30000</v>
      </c>
      <c r="G626" s="156" t="s">
        <v>1473</v>
      </c>
      <c r="H626" s="137" t="s">
        <v>1018</v>
      </c>
      <c r="I626" s="126" t="str">
        <f>VLOOKUP(H626,Presupuesto!$B$11:$C$565,2,0)</f>
        <v>EQUIPO DE COMPUTACION</v>
      </c>
      <c r="J626" s="96" t="str">
        <f t="shared" si="48"/>
        <v>Estudiantes y Graduados</v>
      </c>
      <c r="K626" s="96" t="s">
        <v>395</v>
      </c>
    </row>
    <row r="627" spans="3:11" x14ac:dyDescent="0.25">
      <c r="C627" s="474" t="s">
        <v>1819</v>
      </c>
      <c r="D627" s="474">
        <v>1</v>
      </c>
      <c r="E627" s="476">
        <v>15000</v>
      </c>
      <c r="F627" s="126">
        <f t="shared" si="47"/>
        <v>15000</v>
      </c>
      <c r="G627" s="156" t="s">
        <v>1473</v>
      </c>
      <c r="H627" s="137" t="s">
        <v>1018</v>
      </c>
      <c r="I627" s="126" t="str">
        <f>VLOOKUP(H627,Presupuesto!$B$11:$C$565,2,0)</f>
        <v>EQUIPO DE COMPUTACION</v>
      </c>
      <c r="J627" s="96" t="str">
        <f t="shared" si="48"/>
        <v>Estudiantes y Graduados</v>
      </c>
      <c r="K627" s="96" t="s">
        <v>395</v>
      </c>
    </row>
    <row r="628" spans="3:11" ht="15.75" thickBot="1" x14ac:dyDescent="0.3">
      <c r="C628" s="474" t="s">
        <v>1820</v>
      </c>
      <c r="D628" s="474">
        <v>2</v>
      </c>
      <c r="E628" s="476">
        <v>900</v>
      </c>
      <c r="F628" s="126">
        <f t="shared" si="47"/>
        <v>1800</v>
      </c>
      <c r="G628" s="156" t="s">
        <v>1473</v>
      </c>
      <c r="H628" s="137" t="s">
        <v>1018</v>
      </c>
      <c r="I628" s="126" t="str">
        <f>VLOOKUP(H628,Presupuesto!$B$11:$C$565,2,0)</f>
        <v>EQUIPO DE COMPUTACION</v>
      </c>
      <c r="J628" s="96" t="str">
        <f t="shared" si="48"/>
        <v>Estudiantes y Graduados</v>
      </c>
      <c r="K628" s="96" t="s">
        <v>395</v>
      </c>
    </row>
    <row r="629" spans="3:11" x14ac:dyDescent="0.25">
      <c r="C629" s="474" t="s">
        <v>1821</v>
      </c>
      <c r="D629" s="474">
        <v>3</v>
      </c>
      <c r="E629" s="476">
        <v>11000</v>
      </c>
      <c r="F629" s="126">
        <f t="shared" si="47"/>
        <v>33000</v>
      </c>
      <c r="G629" s="156" t="s">
        <v>1473</v>
      </c>
      <c r="H629" s="531" t="s">
        <v>703</v>
      </c>
      <c r="I629" s="126" t="str">
        <f>VLOOKUP(H629,Presupuesto!$B$11:$C$565,2,0)</f>
        <v>SERVICIOS DE CAPACITACION.</v>
      </c>
      <c r="J629" s="96" t="str">
        <f t="shared" si="48"/>
        <v>Estudiantes y Graduados</v>
      </c>
      <c r="K629" s="96" t="s">
        <v>395</v>
      </c>
    </row>
    <row r="631" spans="3:11" x14ac:dyDescent="0.25">
      <c r="C631" s="103"/>
      <c r="D631" s="103"/>
      <c r="E631" s="103"/>
      <c r="F631" s="103"/>
      <c r="G631" s="77"/>
      <c r="H631" s="103"/>
      <c r="I631" s="103"/>
    </row>
    <row r="632" spans="3:11" x14ac:dyDescent="0.25">
      <c r="C632" s="103"/>
      <c r="D632" s="103"/>
      <c r="E632" s="103"/>
      <c r="F632" s="103"/>
      <c r="G632" s="77"/>
      <c r="H632" s="103"/>
      <c r="I632" s="103"/>
    </row>
    <row r="633" spans="3:11" x14ac:dyDescent="0.25">
      <c r="C633" s="103"/>
      <c r="D633" s="103"/>
      <c r="E633" s="103"/>
      <c r="F633" s="103"/>
      <c r="G633" s="77"/>
      <c r="H633" s="103"/>
      <c r="I633" s="103"/>
    </row>
    <row r="634" spans="3:11" ht="15.75" thickBot="1" x14ac:dyDescent="0.3">
      <c r="C634" s="103"/>
      <c r="D634" s="103"/>
      <c r="E634" s="103"/>
      <c r="F634" s="103"/>
      <c r="G634" s="77"/>
      <c r="H634" s="103"/>
      <c r="I634" s="103"/>
      <c r="K634" s="171"/>
    </row>
    <row r="635" spans="3:11" ht="15.75" thickBot="1" x14ac:dyDescent="0.3">
      <c r="C635" s="152" t="s">
        <v>51</v>
      </c>
      <c r="D635" s="104">
        <f>SUM(F642:F647)</f>
        <v>200000</v>
      </c>
      <c r="F635" s="70"/>
      <c r="G635" s="78"/>
      <c r="H635" s="70"/>
      <c r="I635" s="70"/>
    </row>
    <row r="636" spans="3:11" x14ac:dyDescent="0.25">
      <c r="C636" s="70"/>
      <c r="D636" s="31"/>
      <c r="E636" s="93"/>
      <c r="F636" s="93"/>
      <c r="G636" s="93"/>
      <c r="H636" s="75"/>
      <c r="I636" s="75"/>
      <c r="J636" s="75"/>
      <c r="K636" s="108"/>
    </row>
    <row r="637" spans="3:11" x14ac:dyDescent="0.25">
      <c r="C637" s="70"/>
      <c r="D637" s="31"/>
      <c r="E637" s="93"/>
      <c r="F637" s="93"/>
      <c r="G637" s="93"/>
      <c r="H637" s="75"/>
      <c r="I637" s="75"/>
      <c r="J637" s="75"/>
      <c r="K637" s="108"/>
    </row>
    <row r="638" spans="3:11" ht="15.75" x14ac:dyDescent="0.25">
      <c r="C638" s="200" t="s">
        <v>393</v>
      </c>
      <c r="D638" s="201" t="s">
        <v>1517</v>
      </c>
      <c r="E638" s="93"/>
      <c r="F638" s="93"/>
      <c r="G638" s="93"/>
      <c r="H638" s="75"/>
      <c r="I638" s="75"/>
      <c r="J638" s="75"/>
      <c r="K638" s="108"/>
    </row>
    <row r="639" spans="3:11" ht="18.75" x14ac:dyDescent="0.25">
      <c r="C639" s="210" t="str">
        <f>IFERROR(VLOOKUP(D638,'Desarrollo e Innov. Curricular'!$E:$F,2,FALSE),IFERROR(VLOOKUP(D638,'Investigación Científica'!$E:$F,2,FALSE),IFERROR(VLOOKUP(D638,'Vinculación Univ. Sociedad'!$E:$F,2,FALSE),IFERROR(VLOOKUP(D638,'Docencia y Profesorado Universi'!$E:$F,2,FALSE),IFERROR(VLOOKUP(D638,'Estudiantes y Graduados'!$E:$F,2,FALSE),IFERROR(VLOOKUP(D638,'Gestion Administrativa'!$E:$F,2,FALSE),IFERROR(VLOOKUP(D638,'Gestión Académica'!$E:$F,2,FALSE),IFERROR(VLOOKUP(D638,'Aseguramiento y M. Ambiental'!$E:$F,2,FALSE),IFERROR(VLOOKUP(D638,'Gestión del Conocimiento'!$E:$F,2,FALSE),IFERROR(VLOOKUP(D638,'Gobernabilidad y Procesos...'!$E:$F,2,FALSE),IFERROR(VLOOKUP(D638,'Gestión del Talento Humano'!$E:$F,2,FALSE),IFERROR(VLOOKUP(D638,'Internacionalización de la E.S.'!$E:$F,2,FALSE),IFERROR(VLOOKUP(D638,'Cultura de Innovación Insti...'!$E:$F,2,FALSE),VLOOKUP(D638,'Lo Esencial de la Reforma Univ.'!$E:$F,2,0))))))))))))))</f>
        <v>1.Socializacion y coordinación con  autoridades de cada carrera                                               2. Diseño y tiraje de material promocional para entregar a estudiantes que asistan a las Jornadas de inducción                   3.Ejecucíon de la jornada de inducción.                                              4.Evaluar resultados obtenidos</v>
      </c>
      <c r="D639" s="31"/>
      <c r="E639" s="93"/>
      <c r="F639" s="93"/>
      <c r="G639" s="93"/>
      <c r="H639" s="75"/>
      <c r="I639" s="75"/>
      <c r="J639" s="75"/>
      <c r="K639" s="108"/>
    </row>
    <row r="640" spans="3:11" ht="15.75" thickBot="1" x14ac:dyDescent="0.3">
      <c r="F640" s="93"/>
      <c r="G640" s="75"/>
      <c r="H640" s="75"/>
      <c r="I640" s="75"/>
    </row>
    <row r="641" spans="3:11" ht="30.75" thickBot="1" x14ac:dyDescent="0.3">
      <c r="C641" s="125" t="s">
        <v>44</v>
      </c>
      <c r="D641" s="125" t="s">
        <v>53</v>
      </c>
      <c r="E641" s="132" t="s">
        <v>55</v>
      </c>
      <c r="F641" s="131" t="s">
        <v>27</v>
      </c>
      <c r="G641" s="129" t="s">
        <v>132</v>
      </c>
      <c r="H641" s="132" t="s">
        <v>46</v>
      </c>
      <c r="I641" s="129" t="s">
        <v>133</v>
      </c>
      <c r="J641" s="129" t="s">
        <v>411</v>
      </c>
      <c r="K641" s="129" t="s">
        <v>412</v>
      </c>
    </row>
    <row r="642" spans="3:11" x14ac:dyDescent="0.25">
      <c r="C642" s="136" t="s">
        <v>2191</v>
      </c>
      <c r="D642" s="410">
        <v>15</v>
      </c>
      <c r="E642" s="411">
        <v>6000</v>
      </c>
      <c r="F642" s="95">
        <f t="shared" ref="F642:F647" si="49">D642*E642</f>
        <v>90000</v>
      </c>
      <c r="G642" s="541" t="s">
        <v>130</v>
      </c>
      <c r="H642" s="533" t="s">
        <v>721</v>
      </c>
      <c r="I642" s="126" t="str">
        <f>VLOOKUP(H642,Presupuesto!$B$11:$C$565,2,0)</f>
        <v>SERVICIOS DE IMPRENTA PUBLIC.Y REPRODUCCION</v>
      </c>
      <c r="J642" s="217" t="s">
        <v>1374</v>
      </c>
      <c r="K642" s="96" t="s">
        <v>395</v>
      </c>
    </row>
    <row r="643" spans="3:11" x14ac:dyDescent="0.25">
      <c r="C643" s="136" t="s">
        <v>2192</v>
      </c>
      <c r="D643" s="410">
        <v>180</v>
      </c>
      <c r="E643" s="411">
        <v>17</v>
      </c>
      <c r="F643" s="95">
        <f t="shared" si="49"/>
        <v>3060</v>
      </c>
      <c r="G643" s="541" t="s">
        <v>130</v>
      </c>
      <c r="H643" s="533" t="s">
        <v>812</v>
      </c>
      <c r="I643" s="126" t="str">
        <f>VLOOKUP(H643,Presupuesto!$B$11:$C$565,2,0)</f>
        <v>PRENDA DE VESTIR</v>
      </c>
      <c r="J643" s="96" t="str">
        <f t="shared" ref="J643:J646" si="50">$J$642</f>
        <v>Estudiantes y Graduados</v>
      </c>
      <c r="K643" s="96" t="s">
        <v>413</v>
      </c>
    </row>
    <row r="644" spans="3:11" x14ac:dyDescent="0.25">
      <c r="C644" s="136" t="s">
        <v>2193</v>
      </c>
      <c r="D644" s="410">
        <v>125</v>
      </c>
      <c r="E644" s="411">
        <v>40</v>
      </c>
      <c r="F644" s="95">
        <f t="shared" si="49"/>
        <v>5000</v>
      </c>
      <c r="G644" s="541" t="s">
        <v>130</v>
      </c>
      <c r="H644" s="533" t="s">
        <v>796</v>
      </c>
      <c r="I644" s="126" t="str">
        <f>VLOOKUP(H644,Presupuesto!$B$11:$C$565,2,0)</f>
        <v>ALIMENTOS B EBIDAS PARA PERSONAS</v>
      </c>
      <c r="J644" s="96" t="str">
        <f t="shared" si="50"/>
        <v>Estudiantes y Graduados</v>
      </c>
      <c r="K644" s="96" t="s">
        <v>413</v>
      </c>
    </row>
    <row r="645" spans="3:11" x14ac:dyDescent="0.25">
      <c r="C645" s="136" t="s">
        <v>2194</v>
      </c>
      <c r="D645" s="410">
        <v>15</v>
      </c>
      <c r="E645" s="411">
        <v>6000</v>
      </c>
      <c r="F645" s="95">
        <f t="shared" si="49"/>
        <v>90000</v>
      </c>
      <c r="G645" s="541" t="s">
        <v>130</v>
      </c>
      <c r="H645" s="533" t="s">
        <v>959</v>
      </c>
      <c r="I645" s="126" t="str">
        <f>VLOOKUP(H645,Presupuesto!$B$11:$C$565,2,0)</f>
        <v>OTROS RESPUESTOS Y ACCESORIOS MENORES</v>
      </c>
      <c r="J645" s="96" t="str">
        <f t="shared" si="50"/>
        <v>Estudiantes y Graduados</v>
      </c>
      <c r="K645" s="96" t="s">
        <v>413</v>
      </c>
    </row>
    <row r="646" spans="3:11" x14ac:dyDescent="0.25">
      <c r="C646" s="136" t="s">
        <v>2195</v>
      </c>
      <c r="D646" s="410">
        <v>3</v>
      </c>
      <c r="E646" s="411">
        <v>3980</v>
      </c>
      <c r="F646" s="95">
        <f t="shared" si="49"/>
        <v>11940</v>
      </c>
      <c r="G646" s="541" t="s">
        <v>130</v>
      </c>
      <c r="H646" s="533" t="s">
        <v>959</v>
      </c>
      <c r="I646" s="126" t="str">
        <f>VLOOKUP(H646,Presupuesto!$B$11:$C$565,2,0)</f>
        <v>OTROS RESPUESTOS Y ACCESORIOS MENORES</v>
      </c>
      <c r="J646" s="96" t="str">
        <f t="shared" si="50"/>
        <v>Estudiantes y Graduados</v>
      </c>
      <c r="K646" s="96" t="s">
        <v>413</v>
      </c>
    </row>
    <row r="647" spans="3:11" ht="15.75" thickBot="1" x14ac:dyDescent="0.3">
      <c r="C647" s="142"/>
      <c r="D647" s="412"/>
      <c r="E647" s="413"/>
      <c r="F647" s="101">
        <f t="shared" si="49"/>
        <v>0</v>
      </c>
      <c r="G647" s="157"/>
      <c r="H647" s="533"/>
      <c r="I647" s="128" t="e">
        <f>VLOOKUP(H647,Presupuesto!$B$11:$C$565,2,0)</f>
        <v>#N/A</v>
      </c>
      <c r="J647" s="102" t="str">
        <f>$J$642</f>
        <v>Estudiantes y Graduados</v>
      </c>
      <c r="K647" s="120" t="s">
        <v>395</v>
      </c>
    </row>
    <row r="649" spans="3:11" x14ac:dyDescent="0.25">
      <c r="C649" s="103"/>
      <c r="D649" s="103"/>
      <c r="E649" s="103"/>
      <c r="F649" s="103"/>
      <c r="G649" s="77"/>
      <c r="H649" s="103"/>
      <c r="I649" s="103"/>
    </row>
    <row r="650" spans="3:11" x14ac:dyDescent="0.25">
      <c r="C650" s="103"/>
      <c r="D650" s="103"/>
      <c r="E650" s="103"/>
      <c r="F650" s="103"/>
      <c r="G650" s="77"/>
      <c r="H650" s="103"/>
      <c r="I650" s="103"/>
    </row>
    <row r="651" spans="3:11" x14ac:dyDescent="0.25">
      <c r="C651" s="103"/>
      <c r="D651" s="103"/>
      <c r="E651" s="103"/>
      <c r="F651" s="103"/>
      <c r="G651" s="77"/>
      <c r="H651" s="103"/>
      <c r="I651" s="103"/>
    </row>
    <row r="652" spans="3:11" ht="15.75" thickBot="1" x14ac:dyDescent="0.3">
      <c r="C652" s="103"/>
      <c r="D652" s="103"/>
      <c r="E652" s="103"/>
      <c r="F652" s="103"/>
      <c r="G652" s="77"/>
      <c r="H652" s="103"/>
      <c r="I652" s="103"/>
      <c r="K652" s="171"/>
    </row>
    <row r="653" spans="3:11" ht="15.75" thickBot="1" x14ac:dyDescent="0.3">
      <c r="C653" s="152" t="s">
        <v>51</v>
      </c>
      <c r="D653" s="104">
        <f>SUM(F660:F694)</f>
        <v>290841.3</v>
      </c>
      <c r="F653" s="70"/>
      <c r="G653" s="78"/>
      <c r="H653" s="70"/>
      <c r="I653" s="70"/>
    </row>
    <row r="654" spans="3:11" x14ac:dyDescent="0.25">
      <c r="C654" s="70"/>
      <c r="D654" s="31"/>
      <c r="E654" s="93"/>
      <c r="F654" s="93"/>
      <c r="G654" s="93"/>
      <c r="H654" s="75"/>
      <c r="I654" s="75"/>
      <c r="J654" s="75"/>
      <c r="K654" s="108"/>
    </row>
    <row r="655" spans="3:11" x14ac:dyDescent="0.25">
      <c r="C655" s="70"/>
      <c r="D655" s="31"/>
      <c r="E655" s="93"/>
      <c r="F655" s="93"/>
      <c r="G655" s="93"/>
      <c r="H655" s="75"/>
      <c r="I655" s="75"/>
      <c r="J655" s="75"/>
      <c r="K655" s="108"/>
    </row>
    <row r="656" spans="3:11" ht="15.75" x14ac:dyDescent="0.25">
      <c r="C656" s="200" t="s">
        <v>393</v>
      </c>
      <c r="D656" s="201" t="s">
        <v>1518</v>
      </c>
      <c r="E656" s="93"/>
      <c r="F656" s="93"/>
      <c r="G656" s="93"/>
      <c r="H656" s="75"/>
      <c r="I656" s="75"/>
      <c r="J656" s="75"/>
      <c r="K656" s="108"/>
    </row>
    <row r="657" spans="3:11" ht="18.75" x14ac:dyDescent="0.25">
      <c r="C657" s="210" t="str">
        <f>IFERROR(VLOOKUP(D656,'Desarrollo e Innov. Curricular'!$E:$F,2,FALSE),IFERROR(VLOOKUP(D656,'Investigación Científica'!$E:$F,2,FALSE),IFERROR(VLOOKUP(D656,'Vinculación Univ. Sociedad'!$E:$F,2,FALSE),IFERROR(VLOOKUP(D656,'Docencia y Profesorado Universi'!$E:$F,2,FALSE),IFERROR(VLOOKUP(D656,'Estudiantes y Graduados'!$E:$F,2,FALSE),IFERROR(VLOOKUP(D656,'Gestion Administrativa'!$E:$F,2,FALSE),IFERROR(VLOOKUP(D656,'Gestión Académica'!$E:$F,2,FALSE),IFERROR(VLOOKUP(D656,'Aseguramiento y M. Ambiental'!$E:$F,2,FALSE),IFERROR(VLOOKUP(D656,'Gestión del Conocimiento'!$E:$F,2,FALSE),IFERROR(VLOOKUP(D656,'Gobernabilidad y Procesos...'!$E:$F,2,FALSE),IFERROR(VLOOKUP(D656,'Gestión del Talento Humano'!$E:$F,2,FALSE),IFERROR(VLOOKUP(D656,'Internacionalización de la E.S.'!$E:$F,2,FALSE),IFERROR(VLOOKUP(D656,'Cultura de Innovación Insti...'!$E:$F,2,FALSE),VLOOKUP(D656,'Lo Esencial de la Reforma Univ.'!$E:$F,2,0))))))))))))))</f>
        <v xml:space="preserve"> 1. Elaboración de Presupuesto y envío a SEAF. 2. Se establecen alianzas con la Secretaría de Educación, Registro Nacional de las Personas, otros patrocinadores.  3. Diseño de Afiche, Planes de Estudio, material informativo, Banner´s, camisetas para voluntarios. 4. Se visitan Centros de Educación Media. 5.  Promoción en los medios de comunicación 6. Captación de Voluntarios. 7. Montaje y Desarrollo de la Feria. 8. Elaboración de Informe. </v>
      </c>
      <c r="D657" s="31"/>
      <c r="E657" s="93"/>
      <c r="F657" s="93"/>
      <c r="G657" s="93"/>
      <c r="H657" s="75"/>
      <c r="I657" s="75"/>
      <c r="J657" s="75"/>
      <c r="K657" s="108"/>
    </row>
    <row r="658" spans="3:11" ht="15.75" thickBot="1" x14ac:dyDescent="0.3">
      <c r="F658" s="93"/>
      <c r="G658" s="75"/>
      <c r="H658" s="75"/>
      <c r="I658" s="75"/>
    </row>
    <row r="659" spans="3:11" ht="30.75" thickBot="1" x14ac:dyDescent="0.3">
      <c r="C659" s="125" t="s">
        <v>44</v>
      </c>
      <c r="D659" s="125" t="s">
        <v>53</v>
      </c>
      <c r="E659" s="132" t="s">
        <v>55</v>
      </c>
      <c r="F659" s="131" t="s">
        <v>27</v>
      </c>
      <c r="G659" s="129" t="s">
        <v>132</v>
      </c>
      <c r="H659" s="132" t="s">
        <v>46</v>
      </c>
      <c r="I659" s="129" t="s">
        <v>133</v>
      </c>
      <c r="J659" s="129" t="s">
        <v>411</v>
      </c>
      <c r="K659" s="129" t="s">
        <v>412</v>
      </c>
    </row>
    <row r="660" spans="3:11" x14ac:dyDescent="0.25">
      <c r="C660" s="140" t="s">
        <v>2196</v>
      </c>
      <c r="D660" s="410">
        <v>1.5</v>
      </c>
      <c r="E660" s="411">
        <v>70000</v>
      </c>
      <c r="F660" s="95">
        <f t="shared" ref="F660:F694" si="51">D660*E660</f>
        <v>105000</v>
      </c>
      <c r="G660" s="541" t="s">
        <v>130</v>
      </c>
      <c r="H660" s="533" t="s">
        <v>721</v>
      </c>
      <c r="I660" s="126" t="str">
        <f>VLOOKUP(H660,Presupuesto!$B$11:$C$565,2,0)</f>
        <v>SERVICIOS DE IMPRENTA PUBLIC.Y REPRODUCCION</v>
      </c>
      <c r="J660" s="217" t="s">
        <v>1374</v>
      </c>
      <c r="K660" s="96" t="s">
        <v>395</v>
      </c>
    </row>
    <row r="661" spans="3:11" x14ac:dyDescent="0.25">
      <c r="C661" s="140" t="s">
        <v>2197</v>
      </c>
      <c r="D661" s="410">
        <v>55</v>
      </c>
      <c r="E661" s="411">
        <v>1100</v>
      </c>
      <c r="F661" s="95">
        <f t="shared" si="51"/>
        <v>60500</v>
      </c>
      <c r="G661" s="541" t="s">
        <v>130</v>
      </c>
      <c r="H661" s="533" t="s">
        <v>796</v>
      </c>
      <c r="I661" s="126" t="str">
        <f>VLOOKUP(H661,Presupuesto!$B$11:$C$565,2,0)</f>
        <v>ALIMENTOS B EBIDAS PARA PERSONAS</v>
      </c>
      <c r="J661" s="96" t="str">
        <f>$J$660</f>
        <v>Estudiantes y Graduados</v>
      </c>
      <c r="K661" s="96" t="s">
        <v>413</v>
      </c>
    </row>
    <row r="662" spans="3:11" x14ac:dyDescent="0.25">
      <c r="C662" s="140" t="s">
        <v>2198</v>
      </c>
      <c r="D662" s="410">
        <v>4000</v>
      </c>
      <c r="E662" s="411">
        <v>1</v>
      </c>
      <c r="F662" s="95">
        <f t="shared" si="51"/>
        <v>4000</v>
      </c>
      <c r="G662" s="541" t="s">
        <v>130</v>
      </c>
      <c r="H662" s="533" t="s">
        <v>796</v>
      </c>
      <c r="I662" s="126" t="str">
        <f>VLOOKUP(H662,Presupuesto!$B$11:$C$565,2,0)</f>
        <v>ALIMENTOS B EBIDAS PARA PERSONAS</v>
      </c>
      <c r="J662" s="96" t="str">
        <f t="shared" ref="J662:J693" si="52">$J$660</f>
        <v>Estudiantes y Graduados</v>
      </c>
      <c r="K662" s="96" t="s">
        <v>413</v>
      </c>
    </row>
    <row r="663" spans="3:11" x14ac:dyDescent="0.25">
      <c r="C663" s="140" t="s">
        <v>1796</v>
      </c>
      <c r="D663" s="410">
        <v>55</v>
      </c>
      <c r="E663" s="411">
        <v>175</v>
      </c>
      <c r="F663" s="95">
        <f t="shared" si="51"/>
        <v>9625</v>
      </c>
      <c r="G663" s="541" t="s">
        <v>130</v>
      </c>
      <c r="H663" s="533" t="s">
        <v>812</v>
      </c>
      <c r="I663" s="126" t="str">
        <f>VLOOKUP(H663,Presupuesto!$B$11:$C$565,2,0)</f>
        <v>PRENDA DE VESTIR</v>
      </c>
      <c r="J663" s="96" t="str">
        <f t="shared" si="52"/>
        <v>Estudiantes y Graduados</v>
      </c>
      <c r="K663" s="96" t="s">
        <v>413</v>
      </c>
    </row>
    <row r="664" spans="3:11" x14ac:dyDescent="0.25">
      <c r="C664" s="140" t="s">
        <v>2199</v>
      </c>
      <c r="D664" s="410">
        <v>250</v>
      </c>
      <c r="E664" s="411">
        <v>40</v>
      </c>
      <c r="F664" s="95">
        <f t="shared" si="51"/>
        <v>10000</v>
      </c>
      <c r="G664" s="541" t="s">
        <v>130</v>
      </c>
      <c r="H664" s="533" t="s">
        <v>812</v>
      </c>
      <c r="I664" s="126" t="str">
        <f>VLOOKUP(H664,Presupuesto!$B$11:$C$565,2,0)</f>
        <v>PRENDA DE VESTIR</v>
      </c>
      <c r="J664" s="96" t="str">
        <f t="shared" si="52"/>
        <v>Estudiantes y Graduados</v>
      </c>
      <c r="K664" s="96" t="s">
        <v>413</v>
      </c>
    </row>
    <row r="665" spans="3:11" x14ac:dyDescent="0.25">
      <c r="C665" s="140" t="s">
        <v>1797</v>
      </c>
      <c r="D665" s="410">
        <v>10</v>
      </c>
      <c r="E665" s="411">
        <v>350</v>
      </c>
      <c r="F665" s="95">
        <f t="shared" si="51"/>
        <v>3500</v>
      </c>
      <c r="G665" s="541" t="s">
        <v>130</v>
      </c>
      <c r="H665" s="533" t="s">
        <v>992</v>
      </c>
      <c r="I665" s="126" t="str">
        <f>VLOOKUP(H665,Presupuesto!$B$11:$C$565,2,0)</f>
        <v>EQUIPOS VARIOS DE OFICINA</v>
      </c>
      <c r="J665" s="96" t="str">
        <f t="shared" si="52"/>
        <v>Estudiantes y Graduados</v>
      </c>
      <c r="K665" s="96" t="s">
        <v>402</v>
      </c>
    </row>
    <row r="666" spans="3:11" x14ac:dyDescent="0.25">
      <c r="C666" s="140" t="s">
        <v>1798</v>
      </c>
      <c r="D666" s="410">
        <v>30</v>
      </c>
      <c r="E666" s="411">
        <v>175</v>
      </c>
      <c r="F666" s="95">
        <f t="shared" si="51"/>
        <v>5250</v>
      </c>
      <c r="G666" s="541" t="s">
        <v>130</v>
      </c>
      <c r="H666" s="533" t="s">
        <v>987</v>
      </c>
      <c r="I666" s="126" t="str">
        <f>VLOOKUP(H666,Presupuesto!$B$11:$C$565,2,0)</f>
        <v>MUEBLES VARIOS DE OFICINA</v>
      </c>
      <c r="J666" s="96" t="str">
        <f t="shared" si="52"/>
        <v>Estudiantes y Graduados</v>
      </c>
      <c r="K666" s="96" t="s">
        <v>413</v>
      </c>
    </row>
    <row r="667" spans="3:11" x14ac:dyDescent="0.25">
      <c r="C667" s="140" t="s">
        <v>1799</v>
      </c>
      <c r="D667" s="410">
        <v>30</v>
      </c>
      <c r="E667" s="411">
        <v>175</v>
      </c>
      <c r="F667" s="95">
        <f t="shared" si="51"/>
        <v>5250</v>
      </c>
      <c r="G667" s="541" t="s">
        <v>130</v>
      </c>
      <c r="H667" s="533" t="s">
        <v>987</v>
      </c>
      <c r="I667" s="126" t="str">
        <f>VLOOKUP(H667,Presupuesto!$B$11:$C$565,2,0)</f>
        <v>MUEBLES VARIOS DE OFICINA</v>
      </c>
      <c r="J667" s="96" t="str">
        <f t="shared" si="52"/>
        <v>Estudiantes y Graduados</v>
      </c>
      <c r="K667" s="96" t="s">
        <v>413</v>
      </c>
    </row>
    <row r="668" spans="3:11" x14ac:dyDescent="0.25">
      <c r="C668" s="140" t="s">
        <v>2200</v>
      </c>
      <c r="D668" s="410">
        <v>30</v>
      </c>
      <c r="E668" s="411">
        <v>150</v>
      </c>
      <c r="F668" s="95">
        <f t="shared" si="51"/>
        <v>4500</v>
      </c>
      <c r="G668" s="541" t="s">
        <v>130</v>
      </c>
      <c r="H668" s="533" t="s">
        <v>315</v>
      </c>
      <c r="I668" s="126" t="str">
        <f>VLOOKUP(H668,Presupuesto!$B$11:$C$565,2,0)</f>
        <v>ACABADOS Y TEXTILES</v>
      </c>
      <c r="J668" s="96" t="str">
        <f t="shared" si="52"/>
        <v>Estudiantes y Graduados</v>
      </c>
      <c r="K668" s="96" t="s">
        <v>413</v>
      </c>
    </row>
    <row r="669" spans="3:11" x14ac:dyDescent="0.25">
      <c r="C669" s="140" t="s">
        <v>2201</v>
      </c>
      <c r="D669" s="410">
        <v>10000</v>
      </c>
      <c r="E669" s="411">
        <v>1</v>
      </c>
      <c r="F669" s="95">
        <f t="shared" si="51"/>
        <v>10000</v>
      </c>
      <c r="G669" s="541" t="s">
        <v>130</v>
      </c>
      <c r="H669" s="533" t="s">
        <v>647</v>
      </c>
      <c r="I669" s="126" t="str">
        <f>VLOOKUP(H669,Presupuesto!$B$11:$C$565,2,0)</f>
        <v>ALQUILERES DE EQUIPO Y MAQUINARIA DE PRODUCCION</v>
      </c>
      <c r="J669" s="96" t="str">
        <f t="shared" si="52"/>
        <v>Estudiantes y Graduados</v>
      </c>
      <c r="K669" s="96" t="s">
        <v>413</v>
      </c>
    </row>
    <row r="670" spans="3:11" x14ac:dyDescent="0.25">
      <c r="C670" s="140" t="s">
        <v>2202</v>
      </c>
      <c r="D670" s="410">
        <v>800</v>
      </c>
      <c r="E670" s="411">
        <v>16</v>
      </c>
      <c r="F670" s="95">
        <f t="shared" si="51"/>
        <v>12800</v>
      </c>
      <c r="G670" s="541" t="s">
        <v>130</v>
      </c>
      <c r="H670" s="533" t="s">
        <v>715</v>
      </c>
      <c r="I670" s="126" t="str">
        <f>VLOOKUP(H670,Presupuesto!$B$11:$C$565,2,0)</f>
        <v>SERVICIO DE TRANSPORTE EVENTUALES</v>
      </c>
      <c r="J670" s="96" t="str">
        <f t="shared" si="52"/>
        <v>Estudiantes y Graduados</v>
      </c>
      <c r="K670" s="96" t="s">
        <v>413</v>
      </c>
    </row>
    <row r="671" spans="3:11" x14ac:dyDescent="0.25">
      <c r="C671" s="140" t="s">
        <v>1772</v>
      </c>
      <c r="D671" s="410">
        <v>18</v>
      </c>
      <c r="E671" s="411">
        <v>600</v>
      </c>
      <c r="F671" s="95">
        <f t="shared" si="51"/>
        <v>10800</v>
      </c>
      <c r="G671" s="541" t="s">
        <v>130</v>
      </c>
      <c r="H671" s="533" t="s">
        <v>735</v>
      </c>
      <c r="I671" s="126" t="str">
        <f>VLOOKUP(H671,Presupuesto!$B$11:$C$565,2,0)</f>
        <v>PUBLICIDAD Y PROPAGANDA</v>
      </c>
      <c r="J671" s="96" t="str">
        <f t="shared" si="52"/>
        <v>Estudiantes y Graduados</v>
      </c>
      <c r="K671" s="96" t="s">
        <v>413</v>
      </c>
    </row>
    <row r="672" spans="3:11" x14ac:dyDescent="0.25">
      <c r="C672" s="140" t="s">
        <v>2203</v>
      </c>
      <c r="D672" s="410">
        <v>875</v>
      </c>
      <c r="E672" s="411">
        <v>6</v>
      </c>
      <c r="F672" s="95">
        <f t="shared" si="51"/>
        <v>5250</v>
      </c>
      <c r="G672" s="541" t="s">
        <v>130</v>
      </c>
      <c r="H672" s="533" t="s">
        <v>735</v>
      </c>
      <c r="I672" s="126" t="str">
        <f>VLOOKUP(H672,Presupuesto!$B$11:$C$565,2,0)</f>
        <v>PUBLICIDAD Y PROPAGANDA</v>
      </c>
      <c r="J672" s="96" t="str">
        <f t="shared" si="52"/>
        <v>Estudiantes y Graduados</v>
      </c>
      <c r="K672" s="96" t="s">
        <v>413</v>
      </c>
    </row>
    <row r="673" spans="3:11" x14ac:dyDescent="0.25">
      <c r="C673" s="140" t="s">
        <v>2204</v>
      </c>
      <c r="D673" s="410">
        <v>2000</v>
      </c>
      <c r="E673" s="411">
        <v>1</v>
      </c>
      <c r="F673" s="95">
        <f t="shared" si="51"/>
        <v>2000</v>
      </c>
      <c r="G673" s="541" t="s">
        <v>130</v>
      </c>
      <c r="H673" s="533" t="s">
        <v>735</v>
      </c>
      <c r="I673" s="126" t="str">
        <f>VLOOKUP(H673,Presupuesto!$B$11:$C$565,2,0)</f>
        <v>PUBLICIDAD Y PROPAGANDA</v>
      </c>
      <c r="J673" s="96" t="str">
        <f t="shared" si="52"/>
        <v>Estudiantes y Graduados</v>
      </c>
      <c r="K673" s="96" t="s">
        <v>413</v>
      </c>
    </row>
    <row r="674" spans="3:11" x14ac:dyDescent="0.25">
      <c r="C674" s="140" t="s">
        <v>1804</v>
      </c>
      <c r="D674" s="410">
        <v>8</v>
      </c>
      <c r="E674" s="411">
        <v>280</v>
      </c>
      <c r="F674" s="95">
        <f t="shared" si="51"/>
        <v>2240</v>
      </c>
      <c r="G674" s="541" t="s">
        <v>130</v>
      </c>
      <c r="H674" s="533" t="s">
        <v>849</v>
      </c>
      <c r="I674" s="126" t="str">
        <f>VLOOKUP(H674,Presupuesto!$B$11:$C$565,2,0)</f>
        <v>CUEROS Y PIELES</v>
      </c>
      <c r="J674" s="96" t="str">
        <f t="shared" si="52"/>
        <v>Estudiantes y Graduados</v>
      </c>
      <c r="K674" s="96" t="s">
        <v>413</v>
      </c>
    </row>
    <row r="675" spans="3:11" x14ac:dyDescent="0.25">
      <c r="C675" s="140" t="s">
        <v>1805</v>
      </c>
      <c r="D675" s="410">
        <v>3000</v>
      </c>
      <c r="E675" s="411">
        <v>1</v>
      </c>
      <c r="F675" s="95">
        <f t="shared" si="51"/>
        <v>3000</v>
      </c>
      <c r="G675" s="541" t="s">
        <v>130</v>
      </c>
      <c r="H675" s="533" t="s">
        <v>784</v>
      </c>
      <c r="I675" s="126" t="str">
        <f>VLOOKUP(H675,Presupuesto!$B$11:$C$565,2,0)</f>
        <v>SERVICIOS CEREMONIAL Y PROTOCOLO</v>
      </c>
      <c r="J675" s="96" t="str">
        <f t="shared" si="52"/>
        <v>Estudiantes y Graduados</v>
      </c>
      <c r="K675" s="96" t="s">
        <v>413</v>
      </c>
    </row>
    <row r="676" spans="3:11" x14ac:dyDescent="0.25">
      <c r="C676" s="140" t="s">
        <v>1806</v>
      </c>
      <c r="D676" s="410">
        <v>700</v>
      </c>
      <c r="E676" s="411">
        <v>1</v>
      </c>
      <c r="F676" s="95">
        <f t="shared" si="51"/>
        <v>700</v>
      </c>
      <c r="G676" s="541" t="s">
        <v>130</v>
      </c>
      <c r="H676" s="533" t="s">
        <v>299</v>
      </c>
      <c r="I676" s="126" t="str">
        <f>VLOOKUP(H676,Presupuesto!$B$11:$C$565,2,0)</f>
        <v>OTROS SERVICIOS COMERCIALES Y FINANCIEROS N.C.</v>
      </c>
      <c r="J676" s="96" t="str">
        <f t="shared" si="52"/>
        <v>Estudiantes y Graduados</v>
      </c>
      <c r="K676" s="96" t="s">
        <v>413</v>
      </c>
    </row>
    <row r="677" spans="3:11" x14ac:dyDescent="0.25">
      <c r="C677" s="140" t="s">
        <v>1807</v>
      </c>
      <c r="D677" s="410">
        <v>350</v>
      </c>
      <c r="E677" s="411">
        <v>2</v>
      </c>
      <c r="F677" s="95">
        <f t="shared" si="51"/>
        <v>700</v>
      </c>
      <c r="G677" s="541" t="s">
        <v>130</v>
      </c>
      <c r="H677" s="533" t="s">
        <v>299</v>
      </c>
      <c r="I677" s="126" t="str">
        <f>VLOOKUP(H677,Presupuesto!$B$11:$C$565,2,0)</f>
        <v>OTROS SERVICIOS COMERCIALES Y FINANCIEROS N.C.</v>
      </c>
      <c r="J677" s="96" t="str">
        <f t="shared" si="52"/>
        <v>Estudiantes y Graduados</v>
      </c>
      <c r="K677" s="96" t="s">
        <v>413</v>
      </c>
    </row>
    <row r="678" spans="3:11" x14ac:dyDescent="0.25">
      <c r="C678" s="140" t="s">
        <v>1808</v>
      </c>
      <c r="D678" s="410">
        <v>1000</v>
      </c>
      <c r="E678" s="411">
        <v>1</v>
      </c>
      <c r="F678" s="95">
        <f t="shared" si="51"/>
        <v>1000</v>
      </c>
      <c r="G678" s="541" t="s">
        <v>130</v>
      </c>
      <c r="H678" s="533" t="s">
        <v>784</v>
      </c>
      <c r="I678" s="126" t="str">
        <f>VLOOKUP(H678,Presupuesto!$B$11:$C$565,2,0)</f>
        <v>SERVICIOS CEREMONIAL Y PROTOCOLO</v>
      </c>
      <c r="J678" s="96" t="str">
        <f t="shared" si="52"/>
        <v>Estudiantes y Graduados</v>
      </c>
      <c r="K678" s="96" t="s">
        <v>413</v>
      </c>
    </row>
    <row r="679" spans="3:11" x14ac:dyDescent="0.25">
      <c r="C679" s="140" t="s">
        <v>2205</v>
      </c>
      <c r="D679" s="410">
        <v>32</v>
      </c>
      <c r="E679" s="411">
        <v>100</v>
      </c>
      <c r="F679" s="95">
        <f t="shared" si="51"/>
        <v>3200</v>
      </c>
      <c r="G679" s="541" t="s">
        <v>130</v>
      </c>
      <c r="H679" s="533" t="s">
        <v>959</v>
      </c>
      <c r="I679" s="126" t="str">
        <f>VLOOKUP(H679,Presupuesto!$B$11:$C$565,2,0)</f>
        <v>OTROS RESPUESTOS Y ACCESORIOS MENORES</v>
      </c>
      <c r="J679" s="96" t="str">
        <f t="shared" si="52"/>
        <v>Estudiantes y Graduados</v>
      </c>
      <c r="K679" s="96" t="s">
        <v>413</v>
      </c>
    </row>
    <row r="680" spans="3:11" x14ac:dyDescent="0.25">
      <c r="C680" s="140" t="s">
        <v>2206</v>
      </c>
      <c r="D680" s="410">
        <v>10</v>
      </c>
      <c r="E680" s="411">
        <v>200</v>
      </c>
      <c r="F680" s="95">
        <f t="shared" si="51"/>
        <v>2000</v>
      </c>
      <c r="G680" s="541" t="s">
        <v>130</v>
      </c>
      <c r="H680" s="533" t="s">
        <v>959</v>
      </c>
      <c r="I680" s="126" t="str">
        <f>VLOOKUP(H680,Presupuesto!$B$11:$C$565,2,0)</f>
        <v>OTROS RESPUESTOS Y ACCESORIOS MENORES</v>
      </c>
      <c r="J680" s="96" t="str">
        <f t="shared" si="52"/>
        <v>Estudiantes y Graduados</v>
      </c>
      <c r="K680" s="96" t="s">
        <v>413</v>
      </c>
    </row>
    <row r="681" spans="3:11" x14ac:dyDescent="0.25">
      <c r="C681" s="140" t="s">
        <v>1809</v>
      </c>
      <c r="D681" s="410">
        <v>90</v>
      </c>
      <c r="E681" s="411">
        <v>20</v>
      </c>
      <c r="F681" s="95">
        <f t="shared" si="51"/>
        <v>1800</v>
      </c>
      <c r="G681" s="541" t="s">
        <v>130</v>
      </c>
      <c r="H681" s="533" t="s">
        <v>796</v>
      </c>
      <c r="I681" s="126" t="str">
        <f>VLOOKUP(H681,Presupuesto!$B$11:$C$565,2,0)</f>
        <v>ALIMENTOS B EBIDAS PARA PERSONAS</v>
      </c>
      <c r="J681" s="96" t="str">
        <f t="shared" si="52"/>
        <v>Estudiantes y Graduados</v>
      </c>
      <c r="K681" s="96" t="s">
        <v>413</v>
      </c>
    </row>
    <row r="682" spans="3:11" x14ac:dyDescent="0.25">
      <c r="C682" s="140" t="s">
        <v>2207</v>
      </c>
      <c r="D682" s="410">
        <v>1000</v>
      </c>
      <c r="E682" s="411">
        <v>2</v>
      </c>
      <c r="F682" s="95">
        <f t="shared" si="51"/>
        <v>2000</v>
      </c>
      <c r="G682" s="541" t="s">
        <v>130</v>
      </c>
      <c r="H682" s="533" t="s">
        <v>325</v>
      </c>
      <c r="I682" s="126" t="str">
        <f>VLOOKUP(H682,Presupuesto!$B$11:$C$565,2,0)</f>
        <v>COMBUSTIBLES Y LUBRICANTES</v>
      </c>
      <c r="J682" s="96" t="str">
        <f t="shared" si="52"/>
        <v>Estudiantes y Graduados</v>
      </c>
      <c r="K682" s="96" t="s">
        <v>413</v>
      </c>
    </row>
    <row r="683" spans="3:11" x14ac:dyDescent="0.25">
      <c r="C683" s="140" t="s">
        <v>1810</v>
      </c>
      <c r="D683" s="410">
        <v>491.63</v>
      </c>
      <c r="E683" s="411">
        <v>10</v>
      </c>
      <c r="F683" s="95">
        <f t="shared" si="51"/>
        <v>4916.3</v>
      </c>
      <c r="G683" s="541" t="s">
        <v>130</v>
      </c>
      <c r="H683" s="533" t="s">
        <v>747</v>
      </c>
      <c r="I683" s="126" t="str">
        <f>VLOOKUP(H683,Presupuesto!$B$11:$C$565,2,0)</f>
        <v>OTROS SERVICIOS COMERCIALES Y FINANCIEROS</v>
      </c>
      <c r="J683" s="96" t="str">
        <f t="shared" si="52"/>
        <v>Estudiantes y Graduados</v>
      </c>
      <c r="K683" s="96" t="s">
        <v>413</v>
      </c>
    </row>
    <row r="684" spans="3:11" x14ac:dyDescent="0.25">
      <c r="C684" s="140" t="s">
        <v>1811</v>
      </c>
      <c r="D684" s="410">
        <v>360</v>
      </c>
      <c r="E684" s="411">
        <v>6</v>
      </c>
      <c r="F684" s="95">
        <f t="shared" si="51"/>
        <v>2160</v>
      </c>
      <c r="G684" s="541" t="s">
        <v>1473</v>
      </c>
      <c r="H684" s="533" t="s">
        <v>959</v>
      </c>
      <c r="I684" s="126" t="str">
        <f>VLOOKUP(H684,Presupuesto!$B$11:$C$565,2,0)</f>
        <v>OTROS RESPUESTOS Y ACCESORIOS MENORES</v>
      </c>
      <c r="J684" s="96" t="str">
        <f t="shared" si="52"/>
        <v>Estudiantes y Graduados</v>
      </c>
      <c r="K684" s="96" t="s">
        <v>413</v>
      </c>
    </row>
    <row r="685" spans="3:11" x14ac:dyDescent="0.25">
      <c r="C685" s="140" t="s">
        <v>1812</v>
      </c>
      <c r="D685" s="410">
        <v>450</v>
      </c>
      <c r="E685" s="411">
        <v>6</v>
      </c>
      <c r="F685" s="95">
        <f t="shared" si="51"/>
        <v>2700</v>
      </c>
      <c r="G685" s="541" t="s">
        <v>1473</v>
      </c>
      <c r="H685" s="533" t="s">
        <v>959</v>
      </c>
      <c r="I685" s="126" t="str">
        <f>VLOOKUP(H685,Presupuesto!$B$11:$C$565,2,0)</f>
        <v>OTROS RESPUESTOS Y ACCESORIOS MENORES</v>
      </c>
      <c r="J685" s="96" t="str">
        <f t="shared" si="52"/>
        <v>Estudiantes y Graduados</v>
      </c>
      <c r="K685" s="96" t="s">
        <v>413</v>
      </c>
    </row>
    <row r="686" spans="3:11" x14ac:dyDescent="0.25">
      <c r="C686" s="140" t="s">
        <v>1813</v>
      </c>
      <c r="D686" s="410">
        <v>500</v>
      </c>
      <c r="E686" s="411">
        <v>1</v>
      </c>
      <c r="F686" s="95">
        <f t="shared" si="51"/>
        <v>500</v>
      </c>
      <c r="G686" s="541" t="s">
        <v>130</v>
      </c>
      <c r="H686" s="533" t="s">
        <v>647</v>
      </c>
      <c r="I686" s="126" t="str">
        <f>VLOOKUP(H686,Presupuesto!$B$11:$C$565,2,0)</f>
        <v>ALQUILERES DE EQUIPO Y MAQUINARIA DE PRODUCCION</v>
      </c>
      <c r="J686" s="96" t="str">
        <f t="shared" si="52"/>
        <v>Estudiantes y Graduados</v>
      </c>
      <c r="K686" s="96" t="s">
        <v>413</v>
      </c>
    </row>
    <row r="687" spans="3:11" x14ac:dyDescent="0.25">
      <c r="C687" s="140" t="s">
        <v>1814</v>
      </c>
      <c r="D687" s="410">
        <v>5000</v>
      </c>
      <c r="E687" s="411">
        <v>1</v>
      </c>
      <c r="F687" s="95">
        <f t="shared" si="51"/>
        <v>5000</v>
      </c>
      <c r="G687" s="541" t="s">
        <v>130</v>
      </c>
      <c r="H687" s="533" t="s">
        <v>747</v>
      </c>
      <c r="I687" s="126" t="str">
        <f>VLOOKUP(H687,Presupuesto!$B$11:$C$565,2,0)</f>
        <v>OTROS SERVICIOS COMERCIALES Y FINANCIEROS</v>
      </c>
      <c r="J687" s="96" t="str">
        <f t="shared" si="52"/>
        <v>Estudiantes y Graduados</v>
      </c>
      <c r="K687" s="96" t="s">
        <v>413</v>
      </c>
    </row>
    <row r="688" spans="3:11" x14ac:dyDescent="0.25">
      <c r="C688" s="140" t="s">
        <v>1815</v>
      </c>
      <c r="D688" s="410">
        <v>1500</v>
      </c>
      <c r="E688" s="411">
        <v>1</v>
      </c>
      <c r="F688" s="95">
        <f t="shared" si="51"/>
        <v>1500</v>
      </c>
      <c r="G688" s="541" t="s">
        <v>130</v>
      </c>
      <c r="H688" s="533" t="s">
        <v>952</v>
      </c>
      <c r="I688" s="126" t="str">
        <f>VLOOKUP(H688,Presupuesto!$B$11:$C$565,2,0)</f>
        <v>UTENCILIOS DE COCINA Y COMEDOR</v>
      </c>
      <c r="J688" s="96" t="str">
        <f t="shared" si="52"/>
        <v>Estudiantes y Graduados</v>
      </c>
      <c r="K688" s="96" t="s">
        <v>413</v>
      </c>
    </row>
    <row r="689" spans="3:11" x14ac:dyDescent="0.25">
      <c r="C689" s="140" t="s">
        <v>2208</v>
      </c>
      <c r="D689" s="410">
        <v>300</v>
      </c>
      <c r="E689" s="411">
        <v>10</v>
      </c>
      <c r="F689" s="95">
        <f t="shared" si="51"/>
        <v>3000</v>
      </c>
      <c r="G689" s="541" t="s">
        <v>130</v>
      </c>
      <c r="H689" s="533" t="s">
        <v>715</v>
      </c>
      <c r="I689" s="126" t="str">
        <f>VLOOKUP(H689,Presupuesto!$B$11:$C$565,2,0)</f>
        <v>SERVICIO DE TRANSPORTE EVENTUALES</v>
      </c>
      <c r="J689" s="96" t="str">
        <f t="shared" si="52"/>
        <v>Estudiantes y Graduados</v>
      </c>
      <c r="K689" s="96" t="s">
        <v>413</v>
      </c>
    </row>
    <row r="690" spans="3:11" x14ac:dyDescent="0.25">
      <c r="C690" s="140" t="s">
        <v>2209</v>
      </c>
      <c r="D690" s="410">
        <v>500</v>
      </c>
      <c r="E690" s="411">
        <v>2</v>
      </c>
      <c r="F690" s="95">
        <f t="shared" si="51"/>
        <v>1000</v>
      </c>
      <c r="G690" s="541" t="s">
        <v>130</v>
      </c>
      <c r="H690" s="533" t="s">
        <v>721</v>
      </c>
      <c r="I690" s="126" t="str">
        <f>VLOOKUP(H690,Presupuesto!$B$11:$C$565,2,0)</f>
        <v>SERVICIOS DE IMPRENTA PUBLIC.Y REPRODUCCION</v>
      </c>
      <c r="J690" s="96" t="str">
        <f t="shared" si="52"/>
        <v>Estudiantes y Graduados</v>
      </c>
      <c r="K690" s="96" t="s">
        <v>404</v>
      </c>
    </row>
    <row r="691" spans="3:11" x14ac:dyDescent="0.25">
      <c r="C691" s="140" t="s">
        <v>2210</v>
      </c>
      <c r="D691" s="410">
        <v>0.45</v>
      </c>
      <c r="E691" s="411">
        <v>6000</v>
      </c>
      <c r="F691" s="95">
        <f t="shared" si="51"/>
        <v>2700</v>
      </c>
      <c r="G691" s="541" t="s">
        <v>130</v>
      </c>
      <c r="H691" s="533" t="s">
        <v>721</v>
      </c>
      <c r="I691" s="126" t="str">
        <f>VLOOKUP(H691,Presupuesto!$B$11:$C$565,2,0)</f>
        <v>SERVICIOS DE IMPRENTA PUBLIC.Y REPRODUCCION</v>
      </c>
      <c r="J691" s="96" t="str">
        <f t="shared" si="52"/>
        <v>Estudiantes y Graduados</v>
      </c>
      <c r="K691" s="96" t="s">
        <v>413</v>
      </c>
    </row>
    <row r="692" spans="3:11" x14ac:dyDescent="0.25">
      <c r="C692" s="140" t="s">
        <v>2211</v>
      </c>
      <c r="D692" s="410">
        <v>0.45</v>
      </c>
      <c r="E692" s="411">
        <v>5000</v>
      </c>
      <c r="F692" s="95">
        <f t="shared" si="51"/>
        <v>2250</v>
      </c>
      <c r="G692" s="541" t="s">
        <v>130</v>
      </c>
      <c r="H692" s="533" t="s">
        <v>721</v>
      </c>
      <c r="I692" s="126" t="str">
        <f>VLOOKUP(H692,Presupuesto!$B$11:$C$565,2,0)</f>
        <v>SERVICIOS DE IMPRENTA PUBLIC.Y REPRODUCCION</v>
      </c>
      <c r="J692" s="96" t="str">
        <f t="shared" si="52"/>
        <v>Estudiantes y Graduados</v>
      </c>
      <c r="K692" s="96" t="s">
        <v>413</v>
      </c>
    </row>
    <row r="693" spans="3:11" x14ac:dyDescent="0.25">
      <c r="C693" s="140"/>
      <c r="D693" s="410"/>
      <c r="E693" s="411"/>
      <c r="F693" s="95">
        <f t="shared" si="51"/>
        <v>0</v>
      </c>
      <c r="G693" s="156"/>
      <c r="H693" s="141"/>
      <c r="I693" s="126" t="e">
        <f>VLOOKUP(H693,Presupuesto!$B$11:$C$565,2,0)</f>
        <v>#N/A</v>
      </c>
      <c r="J693" s="96" t="str">
        <f t="shared" si="52"/>
        <v>Estudiantes y Graduados</v>
      </c>
      <c r="K693" s="96" t="s">
        <v>413</v>
      </c>
    </row>
    <row r="694" spans="3:11" ht="15.75" thickBot="1" x14ac:dyDescent="0.3">
      <c r="C694" s="142"/>
      <c r="D694" s="412"/>
      <c r="E694" s="413"/>
      <c r="F694" s="101">
        <f t="shared" si="51"/>
        <v>0</v>
      </c>
      <c r="G694" s="157"/>
      <c r="H694" s="143"/>
      <c r="I694" s="128" t="e">
        <f>VLOOKUP(H694,Presupuesto!$B$11:$C$565,2,0)</f>
        <v>#N/A</v>
      </c>
      <c r="J694" s="102" t="str">
        <f>$J$642</f>
        <v>Estudiantes y Graduados</v>
      </c>
      <c r="K694" s="120" t="s">
        <v>395</v>
      </c>
    </row>
    <row r="695" spans="3:11" x14ac:dyDescent="0.25">
      <c r="D695" s="544"/>
      <c r="E695" s="544"/>
      <c r="F695" s="544"/>
      <c r="G695" s="545"/>
      <c r="H695" s="544"/>
    </row>
    <row r="696" spans="3:11" x14ac:dyDescent="0.25">
      <c r="D696" s="544"/>
      <c r="E696" s="544"/>
      <c r="F696" s="544"/>
      <c r="G696" s="545"/>
      <c r="H696" s="544"/>
    </row>
    <row r="697" spans="3:11" x14ac:dyDescent="0.25">
      <c r="D697" s="544"/>
      <c r="E697" s="544"/>
      <c r="F697" s="544"/>
      <c r="G697" s="545"/>
      <c r="H697" s="544"/>
    </row>
    <row r="698" spans="3:11" x14ac:dyDescent="0.25">
      <c r="D698" s="544"/>
      <c r="E698" s="544"/>
      <c r="F698" s="544"/>
      <c r="G698" s="545"/>
      <c r="H698" s="544"/>
    </row>
    <row r="699" spans="3:11" x14ac:dyDescent="0.25">
      <c r="D699" s="544"/>
      <c r="E699" s="544"/>
      <c r="F699" s="544"/>
      <c r="G699" s="545"/>
      <c r="H699" s="544"/>
    </row>
    <row r="700" spans="3:11" x14ac:dyDescent="0.25">
      <c r="D700" s="544"/>
      <c r="E700" s="544"/>
      <c r="F700" s="544"/>
      <c r="G700" s="545"/>
      <c r="H700" s="544"/>
    </row>
    <row r="701" spans="3:11" x14ac:dyDescent="0.25">
      <c r="D701" s="544"/>
      <c r="E701" s="544"/>
      <c r="F701" s="544"/>
      <c r="G701" s="545"/>
      <c r="H701" s="544"/>
    </row>
    <row r="702" spans="3:11" x14ac:dyDescent="0.25">
      <c r="D702" s="544"/>
      <c r="E702" s="544"/>
      <c r="F702" s="544"/>
      <c r="G702" s="545"/>
      <c r="H702" s="544"/>
    </row>
    <row r="703" spans="3:11" x14ac:dyDescent="0.25">
      <c r="D703" s="544"/>
      <c r="E703" s="544"/>
      <c r="F703" s="544"/>
      <c r="G703" s="545"/>
      <c r="H703" s="544"/>
    </row>
    <row r="704" spans="3:11" x14ac:dyDescent="0.25">
      <c r="D704" s="544"/>
      <c r="E704" s="544"/>
      <c r="F704" s="544"/>
      <c r="G704" s="545"/>
      <c r="H704" s="544"/>
    </row>
    <row r="705" spans="4:8" x14ac:dyDescent="0.25">
      <c r="D705" s="544"/>
      <c r="E705" s="544"/>
      <c r="F705" s="544"/>
      <c r="G705" s="545"/>
      <c r="H705" s="544"/>
    </row>
    <row r="706" spans="4:8" x14ac:dyDescent="0.25">
      <c r="D706" s="544"/>
      <c r="E706" s="544"/>
      <c r="F706" s="544"/>
      <c r="G706" s="545"/>
      <c r="H706" s="544"/>
    </row>
    <row r="707" spans="4:8" x14ac:dyDescent="0.25">
      <c r="D707" s="544"/>
      <c r="E707" s="544"/>
      <c r="F707" s="544"/>
      <c r="G707" s="545"/>
      <c r="H707" s="544"/>
    </row>
    <row r="708" spans="4:8" x14ac:dyDescent="0.25">
      <c r="D708" s="544"/>
      <c r="E708" s="544"/>
      <c r="F708" s="544"/>
      <c r="G708" s="545"/>
      <c r="H708" s="544"/>
    </row>
    <row r="709" spans="4:8" x14ac:dyDescent="0.25">
      <c r="D709" s="544"/>
      <c r="E709" s="544"/>
      <c r="F709" s="544"/>
      <c r="G709" s="545"/>
      <c r="H709" s="544"/>
    </row>
    <row r="710" spans="4:8" x14ac:dyDescent="0.25">
      <c r="D710" s="544"/>
      <c r="E710" s="544"/>
      <c r="F710" s="544"/>
      <c r="G710" s="545"/>
      <c r="H710" s="544"/>
    </row>
    <row r="711" spans="4:8" x14ac:dyDescent="0.25">
      <c r="D711" s="544"/>
      <c r="E711" s="544"/>
      <c r="F711" s="544"/>
      <c r="G711" s="545"/>
      <c r="H711" s="544"/>
    </row>
    <row r="712" spans="4:8" x14ac:dyDescent="0.25">
      <c r="D712" s="544"/>
      <c r="E712" s="544"/>
      <c r="F712" s="544"/>
      <c r="G712" s="545"/>
      <c r="H712" s="544"/>
    </row>
    <row r="713" spans="4:8" x14ac:dyDescent="0.25">
      <c r="D713" s="544"/>
      <c r="E713" s="544"/>
      <c r="F713" s="544"/>
      <c r="G713" s="545"/>
      <c r="H713" s="544"/>
    </row>
    <row r="714" spans="4:8" x14ac:dyDescent="0.25">
      <c r="D714" s="544"/>
      <c r="E714" s="544"/>
      <c r="F714" s="544"/>
      <c r="G714" s="545"/>
      <c r="H714" s="544"/>
    </row>
    <row r="715" spans="4:8" x14ac:dyDescent="0.25">
      <c r="D715" s="544"/>
      <c r="E715" s="544"/>
      <c r="F715" s="544"/>
      <c r="G715" s="545"/>
      <c r="H715" s="544"/>
    </row>
    <row r="716" spans="4:8" x14ac:dyDescent="0.25">
      <c r="D716" s="544"/>
      <c r="E716" s="544"/>
      <c r="F716" s="544"/>
      <c r="G716" s="545"/>
      <c r="H716" s="544"/>
    </row>
    <row r="717" spans="4:8" x14ac:dyDescent="0.25">
      <c r="D717" s="544"/>
      <c r="E717" s="544"/>
      <c r="F717" s="544"/>
      <c r="G717" s="545"/>
      <c r="H717" s="544"/>
    </row>
    <row r="718" spans="4:8" x14ac:dyDescent="0.25">
      <c r="D718" s="544"/>
      <c r="E718" s="544"/>
      <c r="F718" s="544"/>
      <c r="G718" s="545"/>
      <c r="H718" s="544"/>
    </row>
    <row r="719" spans="4:8" x14ac:dyDescent="0.25">
      <c r="D719" s="544"/>
      <c r="E719" s="544"/>
      <c r="F719" s="544"/>
      <c r="G719" s="545"/>
      <c r="H719" s="544"/>
    </row>
    <row r="720" spans="4:8" x14ac:dyDescent="0.25">
      <c r="D720" s="544"/>
      <c r="E720" s="544"/>
      <c r="F720" s="544"/>
      <c r="G720" s="545"/>
      <c r="H720" s="544"/>
    </row>
    <row r="721" spans="4:8" x14ac:dyDescent="0.25">
      <c r="D721" s="544"/>
      <c r="E721" s="544"/>
      <c r="F721" s="544"/>
      <c r="G721" s="545"/>
      <c r="H721" s="544"/>
    </row>
    <row r="722" spans="4:8" x14ac:dyDescent="0.25">
      <c r="D722" s="544"/>
      <c r="E722" s="544"/>
      <c r="F722" s="544"/>
      <c r="G722" s="545"/>
      <c r="H722" s="544"/>
    </row>
    <row r="723" spans="4:8" x14ac:dyDescent="0.25">
      <c r="D723" s="544"/>
      <c r="E723" s="544"/>
      <c r="F723" s="544"/>
      <c r="G723" s="545"/>
      <c r="H723" s="544"/>
    </row>
    <row r="724" spans="4:8" x14ac:dyDescent="0.25">
      <c r="D724" s="544"/>
      <c r="E724" s="544"/>
      <c r="F724" s="544"/>
      <c r="G724" s="545"/>
      <c r="H724" s="544"/>
    </row>
    <row r="725" spans="4:8" x14ac:dyDescent="0.25">
      <c r="D725" s="544"/>
      <c r="E725" s="544"/>
      <c r="F725" s="544"/>
      <c r="G725" s="545"/>
      <c r="H725" s="544"/>
    </row>
    <row r="726" spans="4:8" x14ac:dyDescent="0.25">
      <c r="D726" s="544"/>
      <c r="E726" s="544"/>
      <c r="F726" s="544"/>
      <c r="G726" s="545"/>
      <c r="H726" s="544"/>
    </row>
    <row r="727" spans="4:8" x14ac:dyDescent="0.25">
      <c r="D727" s="544"/>
      <c r="E727" s="544"/>
      <c r="F727" s="544"/>
      <c r="G727" s="545"/>
      <c r="H727" s="544"/>
    </row>
    <row r="728" spans="4:8" x14ac:dyDescent="0.25">
      <c r="D728" s="544"/>
      <c r="E728" s="544"/>
      <c r="F728" s="544"/>
      <c r="G728" s="545"/>
      <c r="H728" s="544"/>
    </row>
    <row r="729" spans="4:8" x14ac:dyDescent="0.25">
      <c r="D729" s="544"/>
      <c r="E729" s="544"/>
      <c r="F729" s="544"/>
      <c r="G729" s="545"/>
      <c r="H729" s="544"/>
    </row>
    <row r="730" spans="4:8" x14ac:dyDescent="0.25">
      <c r="D730" s="544"/>
      <c r="E730" s="544"/>
      <c r="F730" s="544"/>
      <c r="G730" s="545"/>
      <c r="H730" s="544"/>
    </row>
    <row r="731" spans="4:8" x14ac:dyDescent="0.25">
      <c r="D731" s="544"/>
      <c r="E731" s="544"/>
      <c r="F731" s="544"/>
      <c r="G731" s="545"/>
      <c r="H731" s="544"/>
    </row>
    <row r="732" spans="4:8" x14ac:dyDescent="0.25">
      <c r="D732" s="544"/>
      <c r="E732" s="544"/>
      <c r="F732" s="544"/>
      <c r="G732" s="545"/>
      <c r="H732" s="544"/>
    </row>
    <row r="733" spans="4:8" x14ac:dyDescent="0.25">
      <c r="D733" s="544"/>
      <c r="E733" s="544"/>
      <c r="F733" s="544"/>
      <c r="G733" s="545"/>
      <c r="H733" s="544"/>
    </row>
    <row r="734" spans="4:8" x14ac:dyDescent="0.25">
      <c r="D734" s="544"/>
      <c r="E734" s="544"/>
      <c r="F734" s="544"/>
      <c r="G734" s="545"/>
      <c r="H734" s="544"/>
    </row>
    <row r="735" spans="4:8" x14ac:dyDescent="0.25">
      <c r="D735" s="544"/>
      <c r="E735" s="544"/>
      <c r="F735" s="544"/>
      <c r="G735" s="545"/>
      <c r="H735" s="544"/>
    </row>
    <row r="736" spans="4:8" x14ac:dyDescent="0.25">
      <c r="D736" s="544"/>
      <c r="E736" s="544"/>
      <c r="F736" s="544"/>
      <c r="G736" s="545"/>
      <c r="H736" s="544"/>
    </row>
    <row r="737" spans="4:8" x14ac:dyDescent="0.25">
      <c r="D737" s="544"/>
      <c r="E737" s="544"/>
      <c r="F737" s="544"/>
      <c r="G737" s="545"/>
      <c r="H737" s="544"/>
    </row>
    <row r="738" spans="4:8" x14ac:dyDescent="0.25">
      <c r="D738" s="544"/>
      <c r="E738" s="544"/>
      <c r="F738" s="544"/>
      <c r="G738" s="545"/>
      <c r="H738" s="544"/>
    </row>
    <row r="739" spans="4:8" x14ac:dyDescent="0.25">
      <c r="D739" s="544"/>
      <c r="E739" s="544"/>
      <c r="F739" s="544"/>
      <c r="G739" s="545"/>
      <c r="H739" s="544"/>
    </row>
    <row r="740" spans="4:8" x14ac:dyDescent="0.25">
      <c r="D740" s="544"/>
      <c r="E740" s="544"/>
      <c r="F740" s="544"/>
      <c r="G740" s="545"/>
      <c r="H740" s="544"/>
    </row>
    <row r="741" spans="4:8" x14ac:dyDescent="0.25">
      <c r="D741" s="544"/>
      <c r="E741" s="544"/>
      <c r="F741" s="544"/>
      <c r="G741" s="545"/>
      <c r="H741" s="544"/>
    </row>
    <row r="742" spans="4:8" x14ac:dyDescent="0.25">
      <c r="D742" s="544"/>
      <c r="E742" s="544"/>
      <c r="F742" s="544"/>
      <c r="G742" s="545"/>
      <c r="H742" s="544"/>
    </row>
    <row r="743" spans="4:8" x14ac:dyDescent="0.25">
      <c r="D743" s="544"/>
      <c r="E743" s="544"/>
      <c r="F743" s="544"/>
      <c r="G743" s="545"/>
      <c r="H743" s="544"/>
    </row>
    <row r="744" spans="4:8" x14ac:dyDescent="0.25">
      <c r="D744" s="544"/>
      <c r="E744" s="544"/>
      <c r="F744" s="544"/>
      <c r="G744" s="545"/>
      <c r="H744" s="544"/>
    </row>
    <row r="745" spans="4:8" x14ac:dyDescent="0.25">
      <c r="D745" s="544"/>
      <c r="E745" s="544"/>
      <c r="F745" s="544"/>
      <c r="G745" s="545"/>
      <c r="H745" s="544"/>
    </row>
    <row r="746" spans="4:8" x14ac:dyDescent="0.25">
      <c r="D746" s="544"/>
      <c r="E746" s="544"/>
      <c r="F746" s="544"/>
      <c r="G746" s="545"/>
      <c r="H746" s="544"/>
    </row>
    <row r="747" spans="4:8" x14ac:dyDescent="0.25">
      <c r="D747" s="544"/>
      <c r="E747" s="544"/>
      <c r="F747" s="544"/>
      <c r="G747" s="545"/>
      <c r="H747" s="544"/>
    </row>
    <row r="748" spans="4:8" x14ac:dyDescent="0.25">
      <c r="D748" s="544"/>
      <c r="E748" s="544"/>
      <c r="F748" s="544"/>
      <c r="G748" s="545"/>
      <c r="H748" s="544"/>
    </row>
    <row r="749" spans="4:8" x14ac:dyDescent="0.25">
      <c r="D749" s="544"/>
      <c r="E749" s="544"/>
      <c r="F749" s="544"/>
      <c r="G749" s="545"/>
      <c r="H749" s="544"/>
    </row>
    <row r="750" spans="4:8" x14ac:dyDescent="0.25">
      <c r="D750" s="544"/>
      <c r="E750" s="544"/>
      <c r="F750" s="544"/>
      <c r="G750" s="545"/>
      <c r="H750" s="544"/>
    </row>
    <row r="751" spans="4:8" x14ac:dyDescent="0.25">
      <c r="D751" s="544"/>
      <c r="E751" s="544"/>
      <c r="F751" s="544"/>
      <c r="G751" s="545"/>
      <c r="H751" s="544"/>
    </row>
    <row r="752" spans="4:8" x14ac:dyDescent="0.25">
      <c r="D752" s="544"/>
      <c r="E752" s="544"/>
      <c r="F752" s="544"/>
      <c r="G752" s="545"/>
      <c r="H752" s="544"/>
    </row>
    <row r="753" spans="4:8" x14ac:dyDescent="0.25">
      <c r="D753" s="544"/>
      <c r="E753" s="544"/>
      <c r="F753" s="544"/>
      <c r="G753" s="545"/>
      <c r="H753" s="544"/>
    </row>
    <row r="754" spans="4:8" x14ac:dyDescent="0.25">
      <c r="D754" s="544"/>
      <c r="E754" s="544"/>
      <c r="F754" s="544"/>
      <c r="G754" s="545"/>
      <c r="H754" s="544"/>
    </row>
    <row r="755" spans="4:8" x14ac:dyDescent="0.25">
      <c r="D755" s="544"/>
      <c r="E755" s="544"/>
      <c r="F755" s="544"/>
      <c r="G755" s="545"/>
      <c r="H755" s="544"/>
    </row>
    <row r="756" spans="4:8" x14ac:dyDescent="0.25">
      <c r="D756" s="544"/>
      <c r="E756" s="544"/>
      <c r="F756" s="544"/>
      <c r="G756" s="545"/>
      <c r="H756" s="544"/>
    </row>
    <row r="757" spans="4:8" x14ac:dyDescent="0.25">
      <c r="D757" s="544"/>
      <c r="E757" s="544"/>
      <c r="F757" s="544"/>
      <c r="G757" s="545"/>
      <c r="H757" s="544"/>
    </row>
    <row r="758" spans="4:8" x14ac:dyDescent="0.25">
      <c r="D758" s="544"/>
      <c r="E758" s="544"/>
      <c r="F758" s="544"/>
      <c r="G758" s="545"/>
      <c r="H758" s="544"/>
    </row>
    <row r="759" spans="4:8" x14ac:dyDescent="0.25">
      <c r="D759" s="544"/>
      <c r="E759" s="544"/>
      <c r="F759" s="544"/>
      <c r="G759" s="545"/>
      <c r="H759" s="544"/>
    </row>
    <row r="760" spans="4:8" x14ac:dyDescent="0.25">
      <c r="D760" s="544"/>
      <c r="E760" s="544"/>
      <c r="F760" s="544"/>
      <c r="G760" s="545"/>
      <c r="H760" s="544"/>
    </row>
    <row r="761" spans="4:8" x14ac:dyDescent="0.25">
      <c r="D761" s="544"/>
      <c r="E761" s="544"/>
      <c r="F761" s="544"/>
      <c r="G761" s="545"/>
      <c r="H761" s="544"/>
    </row>
    <row r="762" spans="4:8" x14ac:dyDescent="0.25">
      <c r="D762" s="544"/>
      <c r="E762" s="544"/>
      <c r="F762" s="544"/>
      <c r="G762" s="545"/>
      <c r="H762" s="544"/>
    </row>
    <row r="763" spans="4:8" x14ac:dyDescent="0.25">
      <c r="D763" s="544"/>
      <c r="E763" s="544"/>
      <c r="F763" s="544"/>
      <c r="G763" s="545"/>
      <c r="H763" s="544"/>
    </row>
    <row r="764" spans="4:8" x14ac:dyDescent="0.25">
      <c r="D764" s="544"/>
      <c r="E764" s="544"/>
      <c r="F764" s="544"/>
      <c r="G764" s="545"/>
      <c r="H764" s="544"/>
    </row>
    <row r="765" spans="4:8" x14ac:dyDescent="0.25">
      <c r="D765" s="544"/>
      <c r="E765" s="544"/>
      <c r="F765" s="544"/>
      <c r="G765" s="545"/>
      <c r="H765" s="544"/>
    </row>
    <row r="766" spans="4:8" x14ac:dyDescent="0.25">
      <c r="D766" s="544"/>
      <c r="E766" s="544"/>
      <c r="F766" s="544"/>
      <c r="G766" s="545"/>
      <c r="H766" s="544"/>
    </row>
    <row r="767" spans="4:8" x14ac:dyDescent="0.25">
      <c r="D767" s="544"/>
      <c r="E767" s="544"/>
      <c r="F767" s="544"/>
      <c r="G767" s="545"/>
      <c r="H767" s="544"/>
    </row>
    <row r="768" spans="4:8" x14ac:dyDescent="0.25">
      <c r="D768" s="544"/>
      <c r="E768" s="544"/>
      <c r="F768" s="544"/>
      <c r="G768" s="545"/>
      <c r="H768" s="544"/>
    </row>
    <row r="769" spans="4:8" x14ac:dyDescent="0.25">
      <c r="D769" s="544"/>
      <c r="E769" s="544"/>
      <c r="F769" s="544"/>
      <c r="G769" s="545"/>
      <c r="H769" s="544"/>
    </row>
    <row r="770" spans="4:8" x14ac:dyDescent="0.25">
      <c r="D770" s="544"/>
      <c r="E770" s="544"/>
      <c r="F770" s="544"/>
      <c r="G770" s="545"/>
      <c r="H770" s="544"/>
    </row>
    <row r="771" spans="4:8" x14ac:dyDescent="0.25">
      <c r="D771" s="544"/>
      <c r="E771" s="544"/>
      <c r="F771" s="544"/>
      <c r="G771" s="545"/>
      <c r="H771" s="544"/>
    </row>
    <row r="772" spans="4:8" x14ac:dyDescent="0.25">
      <c r="D772" s="544"/>
      <c r="E772" s="544"/>
      <c r="F772" s="544"/>
      <c r="G772" s="545"/>
      <c r="H772" s="544"/>
    </row>
    <row r="773" spans="4:8" x14ac:dyDescent="0.25">
      <c r="D773" s="544"/>
      <c r="E773" s="544"/>
      <c r="F773" s="544"/>
      <c r="G773" s="545"/>
      <c r="H773" s="544"/>
    </row>
    <row r="774" spans="4:8" x14ac:dyDescent="0.25">
      <c r="D774" s="544"/>
      <c r="E774" s="544"/>
      <c r="F774" s="544"/>
      <c r="G774" s="545"/>
      <c r="H774" s="544"/>
    </row>
    <row r="775" spans="4:8" x14ac:dyDescent="0.25">
      <c r="D775" s="544"/>
      <c r="E775" s="544"/>
      <c r="F775" s="544"/>
      <c r="G775" s="545"/>
      <c r="H775" s="544"/>
    </row>
    <row r="776" spans="4:8" x14ac:dyDescent="0.25">
      <c r="D776" s="544"/>
      <c r="E776" s="544"/>
      <c r="F776" s="544"/>
      <c r="G776" s="545"/>
      <c r="H776" s="544"/>
    </row>
    <row r="777" spans="4:8" x14ac:dyDescent="0.25">
      <c r="D777" s="544"/>
      <c r="E777" s="544"/>
      <c r="F777" s="544"/>
      <c r="G777" s="545"/>
      <c r="H777" s="544"/>
    </row>
    <row r="778" spans="4:8" x14ac:dyDescent="0.25">
      <c r="D778" s="544"/>
      <c r="E778" s="544"/>
      <c r="F778" s="544"/>
      <c r="G778" s="545"/>
      <c r="H778" s="544"/>
    </row>
    <row r="779" spans="4:8" x14ac:dyDescent="0.25">
      <c r="D779" s="544"/>
      <c r="E779" s="544"/>
      <c r="F779" s="544"/>
      <c r="G779" s="545"/>
      <c r="H779" s="544"/>
    </row>
    <row r="780" spans="4:8" x14ac:dyDescent="0.25">
      <c r="D780" s="544"/>
      <c r="E780" s="544"/>
      <c r="F780" s="544"/>
      <c r="G780" s="545"/>
      <c r="H780" s="544"/>
    </row>
    <row r="781" spans="4:8" x14ac:dyDescent="0.25">
      <c r="D781" s="544"/>
      <c r="E781" s="544"/>
      <c r="F781" s="544"/>
      <c r="G781" s="545"/>
      <c r="H781" s="544"/>
    </row>
    <row r="782" spans="4:8" x14ac:dyDescent="0.25">
      <c r="D782" s="544"/>
      <c r="E782" s="544"/>
      <c r="F782" s="544"/>
      <c r="G782" s="545"/>
      <c r="H782" s="544"/>
    </row>
    <row r="783" spans="4:8" x14ac:dyDescent="0.25">
      <c r="D783" s="544"/>
      <c r="E783" s="544"/>
      <c r="F783" s="544"/>
      <c r="G783" s="545"/>
      <c r="H783" s="544"/>
    </row>
    <row r="784" spans="4:8" x14ac:dyDescent="0.25">
      <c r="D784" s="544"/>
      <c r="E784" s="544"/>
      <c r="F784" s="544"/>
      <c r="G784" s="545"/>
      <c r="H784" s="544"/>
    </row>
    <row r="785" spans="4:8" x14ac:dyDescent="0.25">
      <c r="D785" s="544"/>
      <c r="E785" s="544"/>
      <c r="F785" s="544"/>
      <c r="G785" s="545"/>
      <c r="H785" s="544"/>
    </row>
    <row r="786" spans="4:8" x14ac:dyDescent="0.25">
      <c r="D786" s="544"/>
      <c r="E786" s="544"/>
      <c r="F786" s="544"/>
      <c r="G786" s="545"/>
      <c r="H786" s="544"/>
    </row>
  </sheetData>
  <autoFilter ref="C7:K785"/>
  <dataValidations xWindow="833" yWindow="412" count="7">
    <dataValidation type="list" allowBlank="1" showInputMessage="1" showErrorMessage="1" errorTitle="¡Ingreso Inválido!" error="Seleccione una opción de la lista." promptTitle="Tipo de Presupuesto" prompt="Seleccione una opción de la lista." sqref="G17:G725">
      <formula1>$R$2:$S$2</formula1>
    </dataValidation>
    <dataValidation type="list" allowBlank="1" showInputMessage="1" showErrorMessage="1" errorTitle="¡Ingreso Inválido!" error="Seleccione una opción de la lista" promptTitle="Mes Requerido" prompt="Seleccione el mes en el que requiere el recurso." sqref="K438:K444 K507:K511 K521:K528 K539:K553 K564:K574 K585:K609 K622:K631 K54:K58 K71:K78 K91:K97 K110:K116 K129:K139 K152:K155 K168:K171 K183:K187 K17:K24 K37:K41 K198:K202 K213:K214 K227:K228 K239:K257 K268:K274 K285:K291 K302:K318 K329:K342 K644:K678 K353:K427 K455:K499 K691:K725">
      <formula1>$U$2:$AF$2</formula1>
    </dataValidation>
    <dataValidation type="list" allowBlank="1" showInputMessage="1" showErrorMessage="1" errorTitle="¡Ingreso Inválido!" error="Seleccione una opción de la lista." promptTitle="Dimensión Estratégica" prompt="Seleccione una opción de la lista." sqref="J521:J528 J539:J553 J564:J574 J585:J609 J622:J631 J71:J78 J91:J97 J110:J116 J129:J139 J455:J499 J152:J155 J168:J171 J183:J187 J507:J511 J17:J24 J37:J41 J54:J58 J213:J214 J227:J228 J239:J257 J268:J274 J285:J291 J302:J318 J329:J342 J644:J678 J438:J444 J198:J202 J691:J725">
      <formula1>$A$2:$N$2</formula1>
    </dataValidation>
    <dataValidation type="list" allowBlank="1" showInputMessage="1" showErrorMessage="1" errorTitle="¡Ingreso Invalido!" error="Seleccione una opción de la lista." promptTitle="Categoria/Zona de Viáticos" prompt="Seleccione una opción de la lista" sqref="C521 C539 C564 C585 C622 C71 C91 C110 C129 C152 C168 C183 C198 C213 C644 C239 C268 C285 C302 C329 C353:C403 C405:C426 C691">
      <formula1>$AH$2:$BU$2</formula1>
    </dataValidation>
    <dataValidation type="list" allowBlank="1" showInputMessage="1" showErrorMessage="1" errorTitle="¡Ingreso Inválido!" error="Verifique el valor ingresado." promptTitle="Ingrese el Objeto de Gasto" prompt="Ingrese el Objeto de Gasto" sqref="H693:H725">
      <formula1>$A$1:$UI$1</formula1>
    </dataValidation>
    <dataValidation type="list" allowBlank="1" showInputMessage="1" showErrorMessage="1" errorTitle="¡Ingreso Inválido!" error="Seleccione una opción de la lista." promptTitle="Dimensión Estratégica" prompt="Seleccione una opción de la lista." sqref="J353:J427">
      <formula1>$A$2:$K$2</formula1>
    </dataValidation>
    <dataValidation type="list" allowBlank="1" showInputMessage="1" showErrorMessage="1" sqref="H17:H692">
      <formula1>$1:$1</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52"/>
  <sheetViews>
    <sheetView showGridLines="0" topLeftCell="C4" zoomScale="86" zoomScaleNormal="86" workbookViewId="0">
      <selection activeCell="D53" sqref="D53:F53"/>
    </sheetView>
  </sheetViews>
  <sheetFormatPr baseColWidth="10" defaultColWidth="11.5703125" defaultRowHeight="15" x14ac:dyDescent="0.25"/>
  <cols>
    <col min="1" max="1" width="1.85546875" style="85" customWidth="1"/>
    <col min="2" max="2" width="7.85546875" style="85" customWidth="1"/>
    <col min="3" max="3" width="46.7109375" style="85" bestFit="1" customWidth="1"/>
    <col min="4" max="4" width="31.7109375" style="85" customWidth="1"/>
    <col min="5" max="5" width="18.5703125" style="85" customWidth="1"/>
    <col min="6" max="6" width="21.85546875" style="85" customWidth="1"/>
    <col min="7" max="7" width="16.5703125" style="76" customWidth="1"/>
    <col min="8" max="8" width="18.28515625" style="85" customWidth="1"/>
    <col min="9" max="9" width="43.28515625" style="85"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x14ac:dyDescent="0.25">
      <c r="A1" s="182" t="s">
        <v>252</v>
      </c>
      <c r="B1" s="185" t="s">
        <v>253</v>
      </c>
      <c r="C1" s="176" t="s">
        <v>254</v>
      </c>
      <c r="D1" s="176" t="s">
        <v>500</v>
      </c>
      <c r="E1" s="176" t="s">
        <v>502</v>
      </c>
      <c r="F1" s="176" t="s">
        <v>504</v>
      </c>
      <c r="G1" s="176" t="s">
        <v>506</v>
      </c>
      <c r="H1" s="176" t="s">
        <v>508</v>
      </c>
      <c r="I1" s="176" t="s">
        <v>510</v>
      </c>
      <c r="J1" s="176" t="s">
        <v>255</v>
      </c>
      <c r="K1" s="176" t="s">
        <v>513</v>
      </c>
      <c r="L1" s="176" t="s">
        <v>256</v>
      </c>
      <c r="M1" s="176" t="s">
        <v>515</v>
      </c>
      <c r="N1" s="176" t="s">
        <v>517</v>
      </c>
      <c r="O1" s="176" t="s">
        <v>519</v>
      </c>
      <c r="P1" s="176" t="s">
        <v>257</v>
      </c>
      <c r="Q1" s="176" t="s">
        <v>520</v>
      </c>
      <c r="R1" s="176" t="s">
        <v>523</v>
      </c>
      <c r="S1" s="176" t="s">
        <v>258</v>
      </c>
      <c r="T1" s="176" t="s">
        <v>525</v>
      </c>
      <c r="U1" s="176" t="s">
        <v>259</v>
      </c>
      <c r="V1" s="176" t="s">
        <v>526</v>
      </c>
      <c r="W1" s="176" t="s">
        <v>527</v>
      </c>
      <c r="X1" s="176" t="s">
        <v>531</v>
      </c>
      <c r="Y1" s="176" t="s">
        <v>275</v>
      </c>
      <c r="Z1" s="176" t="s">
        <v>532</v>
      </c>
      <c r="AA1" s="176" t="s">
        <v>534</v>
      </c>
      <c r="AB1" s="176" t="s">
        <v>536</v>
      </c>
      <c r="AC1" s="176" t="s">
        <v>276</v>
      </c>
      <c r="AD1" s="176" t="s">
        <v>538</v>
      </c>
      <c r="AE1" s="176" t="s">
        <v>540</v>
      </c>
      <c r="AF1" s="176" t="s">
        <v>542</v>
      </c>
      <c r="AG1" s="176" t="s">
        <v>544</v>
      </c>
      <c r="AH1" s="176" t="s">
        <v>251</v>
      </c>
      <c r="AI1" s="176" t="s">
        <v>546</v>
      </c>
      <c r="AJ1" s="185" t="s">
        <v>260</v>
      </c>
      <c r="AK1" s="176" t="s">
        <v>548</v>
      </c>
      <c r="AL1" s="176" t="s">
        <v>261</v>
      </c>
      <c r="AM1" s="176" t="s">
        <v>550</v>
      </c>
      <c r="AN1" s="176" t="s">
        <v>552</v>
      </c>
      <c r="AO1" s="176" t="s">
        <v>262</v>
      </c>
      <c r="AP1" s="176" t="s">
        <v>554</v>
      </c>
      <c r="AQ1" s="176" t="s">
        <v>556</v>
      </c>
      <c r="AR1" s="176" t="s">
        <v>263</v>
      </c>
      <c r="AS1" s="176" t="s">
        <v>557</v>
      </c>
      <c r="AT1" s="176" t="s">
        <v>559</v>
      </c>
      <c r="AU1" s="176" t="s">
        <v>560</v>
      </c>
      <c r="AV1" s="176" t="s">
        <v>561</v>
      </c>
      <c r="AW1" s="176" t="s">
        <v>563</v>
      </c>
      <c r="AX1" s="176" t="s">
        <v>565</v>
      </c>
      <c r="AY1" s="176" t="s">
        <v>566</v>
      </c>
      <c r="AZ1" s="176" t="s">
        <v>264</v>
      </c>
      <c r="BA1" s="176" t="s">
        <v>568</v>
      </c>
      <c r="BB1" s="176" t="s">
        <v>570</v>
      </c>
      <c r="BC1" s="176" t="s">
        <v>572</v>
      </c>
      <c r="BD1" s="176" t="s">
        <v>574</v>
      </c>
      <c r="BE1" s="176" t="s">
        <v>576</v>
      </c>
      <c r="BF1" s="176" t="s">
        <v>578</v>
      </c>
      <c r="BG1" s="176" t="s">
        <v>580</v>
      </c>
      <c r="BH1" s="176" t="s">
        <v>582</v>
      </c>
      <c r="BI1" s="176" t="s">
        <v>277</v>
      </c>
      <c r="BJ1" s="176" t="s">
        <v>584</v>
      </c>
      <c r="BK1" s="176" t="s">
        <v>586</v>
      </c>
      <c r="BL1" s="176" t="s">
        <v>588</v>
      </c>
      <c r="BM1" s="176" t="s">
        <v>590</v>
      </c>
      <c r="BN1" s="176" t="s">
        <v>592</v>
      </c>
      <c r="BO1" s="176" t="s">
        <v>594</v>
      </c>
      <c r="BP1" s="176" t="s">
        <v>596</v>
      </c>
      <c r="BQ1" s="176" t="s">
        <v>598</v>
      </c>
      <c r="BR1" s="176" t="s">
        <v>600</v>
      </c>
      <c r="BS1" s="176" t="s">
        <v>602</v>
      </c>
      <c r="BT1" s="185" t="s">
        <v>265</v>
      </c>
      <c r="BU1" s="176" t="s">
        <v>266</v>
      </c>
      <c r="BV1" s="176" t="s">
        <v>604</v>
      </c>
      <c r="BW1" s="176" t="s">
        <v>267</v>
      </c>
      <c r="BX1" s="176" t="s">
        <v>606</v>
      </c>
      <c r="BY1" s="176" t="s">
        <v>608</v>
      </c>
      <c r="BZ1" s="185" t="s">
        <v>268</v>
      </c>
      <c r="CA1" s="176" t="s">
        <v>269</v>
      </c>
      <c r="CB1" s="176" t="s">
        <v>610</v>
      </c>
      <c r="CC1" s="176" t="s">
        <v>270</v>
      </c>
      <c r="CD1" s="176" t="s">
        <v>612</v>
      </c>
      <c r="CE1" s="176" t="s">
        <v>614</v>
      </c>
      <c r="CF1" s="176" t="s">
        <v>616</v>
      </c>
      <c r="CG1" s="185" t="s">
        <v>271</v>
      </c>
      <c r="CH1" s="176" t="s">
        <v>622</v>
      </c>
      <c r="CI1" s="176" t="s">
        <v>624</v>
      </c>
      <c r="CJ1" s="176" t="s">
        <v>272</v>
      </c>
      <c r="CK1" s="176" t="s">
        <v>618</v>
      </c>
      <c r="CL1" s="176" t="s">
        <v>620</v>
      </c>
      <c r="CM1" s="176" t="s">
        <v>273</v>
      </c>
      <c r="CN1" s="176" t="s">
        <v>626</v>
      </c>
      <c r="CO1" s="176" t="s">
        <v>274</v>
      </c>
      <c r="CP1" s="176" t="s">
        <v>627</v>
      </c>
      <c r="CQ1" s="173" t="s">
        <v>278</v>
      </c>
      <c r="CR1" s="185" t="s">
        <v>279</v>
      </c>
      <c r="CS1" s="176" t="s">
        <v>628</v>
      </c>
      <c r="CT1" s="176" t="s">
        <v>629</v>
      </c>
      <c r="CU1" s="176" t="s">
        <v>631</v>
      </c>
      <c r="CV1" s="176" t="s">
        <v>280</v>
      </c>
      <c r="CW1" s="176" t="s">
        <v>633</v>
      </c>
      <c r="CX1" s="176" t="s">
        <v>635</v>
      </c>
      <c r="CY1" s="176" t="s">
        <v>637</v>
      </c>
      <c r="CZ1" s="176" t="s">
        <v>639</v>
      </c>
      <c r="DA1" s="176" t="s">
        <v>641</v>
      </c>
      <c r="DB1" s="176" t="s">
        <v>643</v>
      </c>
      <c r="DC1" s="185" t="s">
        <v>281</v>
      </c>
      <c r="DD1" s="176" t="s">
        <v>282</v>
      </c>
      <c r="DE1" s="176" t="s">
        <v>645</v>
      </c>
      <c r="DF1" s="176" t="s">
        <v>283</v>
      </c>
      <c r="DG1" s="176" t="s">
        <v>647</v>
      </c>
      <c r="DH1" s="176" t="s">
        <v>649</v>
      </c>
      <c r="DI1" s="176" t="s">
        <v>651</v>
      </c>
      <c r="DJ1" s="176" t="s">
        <v>653</v>
      </c>
      <c r="DK1" s="176" t="s">
        <v>655</v>
      </c>
      <c r="DL1" s="176" t="s">
        <v>657</v>
      </c>
      <c r="DM1" s="176" t="s">
        <v>659</v>
      </c>
      <c r="DN1" s="176" t="s">
        <v>284</v>
      </c>
      <c r="DO1" s="176" t="s">
        <v>661</v>
      </c>
      <c r="DP1" s="176" t="s">
        <v>663</v>
      </c>
      <c r="DQ1" s="176" t="s">
        <v>665</v>
      </c>
      <c r="DR1" s="185" t="s">
        <v>285</v>
      </c>
      <c r="DS1" s="176" t="s">
        <v>667</v>
      </c>
      <c r="DT1" s="176" t="s">
        <v>286</v>
      </c>
      <c r="DU1" s="176" t="s">
        <v>669</v>
      </c>
      <c r="DV1" s="176" t="s">
        <v>287</v>
      </c>
      <c r="DW1" s="176" t="s">
        <v>671</v>
      </c>
      <c r="DX1" s="176" t="s">
        <v>673</v>
      </c>
      <c r="DY1" s="176" t="s">
        <v>675</v>
      </c>
      <c r="DZ1" s="176" t="s">
        <v>677</v>
      </c>
      <c r="EA1" s="176" t="s">
        <v>679</v>
      </c>
      <c r="EB1" s="176" t="s">
        <v>681</v>
      </c>
      <c r="EC1" s="176" t="s">
        <v>683</v>
      </c>
      <c r="ED1" s="176" t="s">
        <v>685</v>
      </c>
      <c r="EE1" s="176" t="s">
        <v>687</v>
      </c>
      <c r="EF1" s="176" t="s">
        <v>689</v>
      </c>
      <c r="EG1" s="176" t="s">
        <v>691</v>
      </c>
      <c r="EH1" s="185" t="s">
        <v>288</v>
      </c>
      <c r="EI1" s="176" t="s">
        <v>693</v>
      </c>
      <c r="EJ1" s="176" t="s">
        <v>289</v>
      </c>
      <c r="EK1" s="176" t="s">
        <v>695</v>
      </c>
      <c r="EL1" s="176" t="s">
        <v>697</v>
      </c>
      <c r="EM1" s="176" t="s">
        <v>290</v>
      </c>
      <c r="EN1" s="176" t="s">
        <v>699</v>
      </c>
      <c r="EO1" s="176" t="s">
        <v>701</v>
      </c>
      <c r="EP1" s="176" t="s">
        <v>291</v>
      </c>
      <c r="EQ1" s="176" t="s">
        <v>703</v>
      </c>
      <c r="ER1" s="176" t="s">
        <v>705</v>
      </c>
      <c r="ES1" s="176" t="s">
        <v>707</v>
      </c>
      <c r="ET1" s="176" t="s">
        <v>292</v>
      </c>
      <c r="EU1" s="176" t="s">
        <v>709</v>
      </c>
      <c r="EV1" s="176" t="s">
        <v>711</v>
      </c>
      <c r="EW1" s="185" t="s">
        <v>293</v>
      </c>
      <c r="EX1" s="176" t="s">
        <v>294</v>
      </c>
      <c r="EY1" s="176" t="s">
        <v>713</v>
      </c>
      <c r="EZ1" s="176" t="s">
        <v>715</v>
      </c>
      <c r="FA1" s="176" t="s">
        <v>717</v>
      </c>
      <c r="FB1" s="176" t="s">
        <v>719</v>
      </c>
      <c r="FC1" s="176" t="s">
        <v>295</v>
      </c>
      <c r="FD1" s="176" t="s">
        <v>721</v>
      </c>
      <c r="FE1" s="176" t="s">
        <v>723</v>
      </c>
      <c r="FF1" s="176" t="s">
        <v>725</v>
      </c>
      <c r="FG1" s="176" t="s">
        <v>727</v>
      </c>
      <c r="FH1" s="176" t="s">
        <v>729</v>
      </c>
      <c r="FI1" s="176" t="s">
        <v>296</v>
      </c>
      <c r="FJ1" s="176" t="s">
        <v>732</v>
      </c>
      <c r="FK1" s="176" t="s">
        <v>297</v>
      </c>
      <c r="FL1" s="176" t="s">
        <v>735</v>
      </c>
      <c r="FM1" s="176" t="s">
        <v>736</v>
      </c>
      <c r="FN1" s="176" t="s">
        <v>738</v>
      </c>
      <c r="FO1" s="176" t="s">
        <v>298</v>
      </c>
      <c r="FP1" s="176" t="s">
        <v>741</v>
      </c>
      <c r="FQ1" s="176" t="s">
        <v>742</v>
      </c>
      <c r="FR1" s="176" t="s">
        <v>744</v>
      </c>
      <c r="FS1" s="176" t="s">
        <v>299</v>
      </c>
      <c r="FT1" s="176" t="s">
        <v>747</v>
      </c>
      <c r="FU1" s="176" t="s">
        <v>749</v>
      </c>
      <c r="FV1" s="176" t="s">
        <v>751</v>
      </c>
      <c r="FW1" s="185" t="s">
        <v>300</v>
      </c>
      <c r="FX1" s="185" t="s">
        <v>301</v>
      </c>
      <c r="FY1" s="176" t="s">
        <v>307</v>
      </c>
      <c r="FZ1" s="176" t="s">
        <v>753</v>
      </c>
      <c r="GA1" s="176" t="s">
        <v>755</v>
      </c>
      <c r="GB1" s="176" t="s">
        <v>757</v>
      </c>
      <c r="GC1" s="176" t="s">
        <v>759</v>
      </c>
      <c r="GD1" s="176" t="s">
        <v>761</v>
      </c>
      <c r="GE1" s="176" t="s">
        <v>763</v>
      </c>
      <c r="GF1" s="185" t="s">
        <v>302</v>
      </c>
      <c r="GG1" s="176" t="s">
        <v>308</v>
      </c>
      <c r="GH1" s="176" t="s">
        <v>765</v>
      </c>
      <c r="GI1" s="176" t="s">
        <v>767</v>
      </c>
      <c r="GJ1" s="176" t="s">
        <v>768</v>
      </c>
      <c r="GK1" s="176" t="s">
        <v>309</v>
      </c>
      <c r="GL1" s="176" t="s">
        <v>771</v>
      </c>
      <c r="GM1" s="176" t="s">
        <v>772</v>
      </c>
      <c r="GN1" s="185" t="s">
        <v>303</v>
      </c>
      <c r="GO1" s="176" t="s">
        <v>304</v>
      </c>
      <c r="GP1" s="176" t="s">
        <v>774</v>
      </c>
      <c r="GQ1" s="176" t="s">
        <v>776</v>
      </c>
      <c r="GR1" s="176" t="s">
        <v>778</v>
      </c>
      <c r="GS1" s="176" t="s">
        <v>780</v>
      </c>
      <c r="GT1" s="176" t="s">
        <v>782</v>
      </c>
      <c r="GU1" s="185" t="s">
        <v>305</v>
      </c>
      <c r="GV1" s="176" t="s">
        <v>306</v>
      </c>
      <c r="GW1" s="176" t="s">
        <v>784</v>
      </c>
      <c r="GX1" s="176" t="s">
        <v>786</v>
      </c>
      <c r="GY1" s="176" t="s">
        <v>788</v>
      </c>
      <c r="GZ1" s="176" t="s">
        <v>790</v>
      </c>
      <c r="HA1" s="176" t="s">
        <v>792</v>
      </c>
      <c r="HB1" s="176" t="s">
        <v>794</v>
      </c>
      <c r="HC1" s="173" t="s">
        <v>310</v>
      </c>
      <c r="HD1" s="185" t="s">
        <v>311</v>
      </c>
      <c r="HE1" s="176" t="s">
        <v>312</v>
      </c>
      <c r="HF1" s="176" t="s">
        <v>796</v>
      </c>
      <c r="HG1" s="176" t="s">
        <v>798</v>
      </c>
      <c r="HH1" s="176" t="s">
        <v>800</v>
      </c>
      <c r="HI1" s="176" t="s">
        <v>802</v>
      </c>
      <c r="HJ1" s="176" t="s">
        <v>313</v>
      </c>
      <c r="HK1" s="176" t="s">
        <v>805</v>
      </c>
      <c r="HL1" s="176" t="s">
        <v>330</v>
      </c>
      <c r="HM1" s="176" t="s">
        <v>843</v>
      </c>
      <c r="HN1" s="176" t="s">
        <v>845</v>
      </c>
      <c r="HO1" s="176" t="s">
        <v>847</v>
      </c>
      <c r="HP1" s="185" t="s">
        <v>314</v>
      </c>
      <c r="HQ1" s="176" t="s">
        <v>807</v>
      </c>
      <c r="HR1" s="176" t="s">
        <v>809</v>
      </c>
      <c r="HS1" s="176" t="s">
        <v>315</v>
      </c>
      <c r="HT1" s="176" t="s">
        <v>812</v>
      </c>
      <c r="HU1" s="176" t="s">
        <v>814</v>
      </c>
      <c r="HV1" s="176" t="s">
        <v>815</v>
      </c>
      <c r="HW1" s="176" t="s">
        <v>817</v>
      </c>
      <c r="HX1" s="185" t="s">
        <v>316</v>
      </c>
      <c r="HY1" s="176" t="s">
        <v>819</v>
      </c>
      <c r="HZ1" s="176" t="s">
        <v>821</v>
      </c>
      <c r="IA1" s="176" t="s">
        <v>823</v>
      </c>
      <c r="IB1" s="176" t="s">
        <v>317</v>
      </c>
      <c r="IC1" s="176" t="s">
        <v>825</v>
      </c>
      <c r="ID1" s="176" t="s">
        <v>827</v>
      </c>
      <c r="IE1" s="176" t="s">
        <v>318</v>
      </c>
      <c r="IF1" s="176" t="s">
        <v>829</v>
      </c>
      <c r="IG1" s="176" t="s">
        <v>831</v>
      </c>
      <c r="IH1" s="176" t="s">
        <v>319</v>
      </c>
      <c r="II1" s="176" t="s">
        <v>833</v>
      </c>
      <c r="IJ1" s="176" t="s">
        <v>835</v>
      </c>
      <c r="IK1" s="176" t="s">
        <v>837</v>
      </c>
      <c r="IL1" s="176" t="s">
        <v>839</v>
      </c>
      <c r="IM1" s="176" t="s">
        <v>320</v>
      </c>
      <c r="IN1" s="176" t="s">
        <v>841</v>
      </c>
      <c r="IO1" s="185" t="s">
        <v>321</v>
      </c>
      <c r="IP1" s="176" t="s">
        <v>849</v>
      </c>
      <c r="IQ1" s="176" t="s">
        <v>851</v>
      </c>
      <c r="IR1" s="176" t="s">
        <v>322</v>
      </c>
      <c r="IS1" s="176" t="s">
        <v>853</v>
      </c>
      <c r="IT1" s="176" t="s">
        <v>855</v>
      </c>
      <c r="IU1" s="176" t="s">
        <v>857</v>
      </c>
      <c r="IV1" s="185" t="s">
        <v>323</v>
      </c>
      <c r="IW1" s="176" t="s">
        <v>859</v>
      </c>
      <c r="IX1" s="176" t="s">
        <v>324</v>
      </c>
      <c r="IY1" s="176" t="s">
        <v>862</v>
      </c>
      <c r="IZ1" s="176" t="s">
        <v>864</v>
      </c>
      <c r="JA1" s="176" t="s">
        <v>866</v>
      </c>
      <c r="JB1" s="176" t="s">
        <v>868</v>
      </c>
      <c r="JC1" s="176" t="s">
        <v>870</v>
      </c>
      <c r="JD1" s="176" t="s">
        <v>872</v>
      </c>
      <c r="JE1" s="176" t="s">
        <v>325</v>
      </c>
      <c r="JF1" s="176" t="s">
        <v>875</v>
      </c>
      <c r="JG1" s="176" t="s">
        <v>877</v>
      </c>
      <c r="JH1" s="176" t="s">
        <v>879</v>
      </c>
      <c r="JI1" s="176" t="s">
        <v>881</v>
      </c>
      <c r="JJ1" s="176" t="s">
        <v>883</v>
      </c>
      <c r="JK1" s="176" t="s">
        <v>885</v>
      </c>
      <c r="JL1" s="176" t="s">
        <v>887</v>
      </c>
      <c r="JM1" s="176" t="s">
        <v>889</v>
      </c>
      <c r="JN1" s="176" t="s">
        <v>326</v>
      </c>
      <c r="JO1" s="176" t="s">
        <v>892</v>
      </c>
      <c r="JP1" s="176" t="s">
        <v>894</v>
      </c>
      <c r="JQ1" s="176" t="s">
        <v>896</v>
      </c>
      <c r="JR1" s="176" t="s">
        <v>898</v>
      </c>
      <c r="JS1" s="176" t="s">
        <v>899</v>
      </c>
      <c r="JT1" s="176" t="s">
        <v>901</v>
      </c>
      <c r="JU1" s="176" t="s">
        <v>903</v>
      </c>
      <c r="JV1" s="176" t="s">
        <v>905</v>
      </c>
      <c r="JW1" s="176" t="s">
        <v>907</v>
      </c>
      <c r="JX1" s="176" t="s">
        <v>909</v>
      </c>
      <c r="JY1" s="176" t="s">
        <v>911</v>
      </c>
      <c r="JZ1" s="176" t="s">
        <v>913</v>
      </c>
      <c r="KA1" s="176" t="s">
        <v>915</v>
      </c>
      <c r="KB1" s="176" t="s">
        <v>917</v>
      </c>
      <c r="KC1" s="176" t="s">
        <v>919</v>
      </c>
      <c r="KD1" s="176" t="s">
        <v>921</v>
      </c>
      <c r="KE1" s="176" t="s">
        <v>923</v>
      </c>
      <c r="KF1" s="176" t="s">
        <v>925</v>
      </c>
      <c r="KG1" s="176" t="s">
        <v>927</v>
      </c>
      <c r="KH1" s="176" t="s">
        <v>929</v>
      </c>
      <c r="KI1" s="176" t="s">
        <v>931</v>
      </c>
      <c r="KJ1" s="176" t="s">
        <v>933</v>
      </c>
      <c r="KK1" s="176" t="s">
        <v>935</v>
      </c>
      <c r="KL1" s="176" t="s">
        <v>937</v>
      </c>
      <c r="KM1" s="176" t="s">
        <v>939</v>
      </c>
      <c r="KN1" s="176" t="s">
        <v>941</v>
      </c>
      <c r="KO1" s="185" t="s">
        <v>327</v>
      </c>
      <c r="KP1" s="176" t="s">
        <v>943</v>
      </c>
      <c r="KQ1" s="176" t="s">
        <v>328</v>
      </c>
      <c r="KR1" s="176" t="s">
        <v>946</v>
      </c>
      <c r="KS1" s="176" t="s">
        <v>948</v>
      </c>
      <c r="KT1" s="176" t="s">
        <v>950</v>
      </c>
      <c r="KU1" s="176" t="s">
        <v>952</v>
      </c>
      <c r="KV1" s="176" t="s">
        <v>329</v>
      </c>
      <c r="KW1" s="176" t="s">
        <v>955</v>
      </c>
      <c r="KX1" s="176" t="s">
        <v>957</v>
      </c>
      <c r="KY1" s="176" t="s">
        <v>959</v>
      </c>
      <c r="KZ1" s="176" t="s">
        <v>961</v>
      </c>
      <c r="LA1" s="176" t="s">
        <v>963</v>
      </c>
      <c r="LB1" s="176" t="s">
        <v>965</v>
      </c>
      <c r="LC1" s="176" t="s">
        <v>967</v>
      </c>
      <c r="LD1" s="173" t="s">
        <v>331</v>
      </c>
      <c r="LE1" s="185" t="s">
        <v>332</v>
      </c>
      <c r="LF1" s="176" t="s">
        <v>333</v>
      </c>
      <c r="LG1" s="176" t="s">
        <v>347</v>
      </c>
      <c r="LH1" s="176" t="s">
        <v>969</v>
      </c>
      <c r="LI1" s="176" t="s">
        <v>971</v>
      </c>
      <c r="LJ1" s="176" t="s">
        <v>973</v>
      </c>
      <c r="LK1" s="176" t="s">
        <v>975</v>
      </c>
      <c r="LL1" s="176" t="s">
        <v>348</v>
      </c>
      <c r="LM1" s="176" t="s">
        <v>977</v>
      </c>
      <c r="LN1" s="176" t="s">
        <v>349</v>
      </c>
      <c r="LO1" s="176" t="s">
        <v>979</v>
      </c>
      <c r="LP1" s="176" t="s">
        <v>334</v>
      </c>
      <c r="LQ1" s="176" t="s">
        <v>981</v>
      </c>
      <c r="LR1" s="176" t="s">
        <v>350</v>
      </c>
      <c r="LS1" s="176" t="s">
        <v>983</v>
      </c>
      <c r="LT1" s="176" t="s">
        <v>985</v>
      </c>
      <c r="LU1" s="176" t="s">
        <v>351</v>
      </c>
      <c r="LV1" s="185" t="s">
        <v>335</v>
      </c>
      <c r="LW1" s="176" t="s">
        <v>336</v>
      </c>
      <c r="LX1" s="176" t="s">
        <v>987</v>
      </c>
      <c r="LY1" s="176" t="s">
        <v>989</v>
      </c>
      <c r="LZ1" s="176" t="s">
        <v>990</v>
      </c>
      <c r="MA1" s="176" t="s">
        <v>992</v>
      </c>
      <c r="MB1" s="176" t="s">
        <v>993</v>
      </c>
      <c r="MC1" s="176" t="s">
        <v>995</v>
      </c>
      <c r="MD1" s="176" t="s">
        <v>997</v>
      </c>
      <c r="ME1" s="176" t="s">
        <v>999</v>
      </c>
      <c r="MF1" s="176" t="s">
        <v>1001</v>
      </c>
      <c r="MG1" s="176" t="s">
        <v>337</v>
      </c>
      <c r="MH1" s="176" t="s">
        <v>1004</v>
      </c>
      <c r="MI1" s="176" t="s">
        <v>1005</v>
      </c>
      <c r="MJ1" s="176" t="s">
        <v>1007</v>
      </c>
      <c r="MK1" s="176" t="s">
        <v>338</v>
      </c>
      <c r="ML1" s="176" t="s">
        <v>1010</v>
      </c>
      <c r="MM1" s="176" t="s">
        <v>1011</v>
      </c>
      <c r="MN1" s="176" t="s">
        <v>1013</v>
      </c>
      <c r="MO1" s="176" t="s">
        <v>1015</v>
      </c>
      <c r="MP1" s="176" t="s">
        <v>339</v>
      </c>
      <c r="MQ1" s="176" t="s">
        <v>1018</v>
      </c>
      <c r="MR1" s="176" t="s">
        <v>1020</v>
      </c>
      <c r="MS1" s="176" t="s">
        <v>1022</v>
      </c>
      <c r="MT1" s="176" t="s">
        <v>1024</v>
      </c>
      <c r="MU1" s="176" t="s">
        <v>340</v>
      </c>
      <c r="MV1" s="176" t="s">
        <v>1027</v>
      </c>
      <c r="MW1" s="176" t="s">
        <v>1029</v>
      </c>
      <c r="MX1" s="176" t="s">
        <v>1031</v>
      </c>
      <c r="MY1" s="176" t="s">
        <v>1033</v>
      </c>
      <c r="MZ1" s="176" t="s">
        <v>1035</v>
      </c>
      <c r="NA1" s="176" t="s">
        <v>1037</v>
      </c>
      <c r="NB1" s="176" t="s">
        <v>1039</v>
      </c>
      <c r="NC1" s="176" t="s">
        <v>1041</v>
      </c>
      <c r="ND1" s="176" t="s">
        <v>1043</v>
      </c>
      <c r="NE1" s="176" t="s">
        <v>1045</v>
      </c>
      <c r="NF1" s="176" t="s">
        <v>1047</v>
      </c>
      <c r="NG1" s="176" t="s">
        <v>1048</v>
      </c>
      <c r="NH1" s="185" t="s">
        <v>341</v>
      </c>
      <c r="NI1" s="176" t="s">
        <v>342</v>
      </c>
      <c r="NJ1" s="176" t="s">
        <v>1050</v>
      </c>
      <c r="NK1" s="176" t="s">
        <v>1052</v>
      </c>
      <c r="NL1" s="176" t="s">
        <v>1054</v>
      </c>
      <c r="NM1" s="176" t="s">
        <v>1056</v>
      </c>
      <c r="NN1" s="185" t="s">
        <v>343</v>
      </c>
      <c r="NO1" s="176" t="s">
        <v>344</v>
      </c>
      <c r="NP1" s="176" t="s">
        <v>1057</v>
      </c>
      <c r="NQ1" s="176" t="s">
        <v>345</v>
      </c>
      <c r="NR1" s="176" t="s">
        <v>1059</v>
      </c>
      <c r="NS1" s="176" t="s">
        <v>1061</v>
      </c>
      <c r="NT1" s="176" t="s">
        <v>346</v>
      </c>
      <c r="NU1" s="176" t="s">
        <v>1063</v>
      </c>
      <c r="NV1" s="173" t="s">
        <v>352</v>
      </c>
      <c r="NW1" s="185" t="s">
        <v>353</v>
      </c>
      <c r="NX1" s="176" t="s">
        <v>354</v>
      </c>
      <c r="NY1" s="176" t="s">
        <v>1066</v>
      </c>
      <c r="NZ1" s="176" t="s">
        <v>1068</v>
      </c>
      <c r="OA1" s="176" t="s">
        <v>355</v>
      </c>
      <c r="OB1" s="176" t="s">
        <v>365</v>
      </c>
      <c r="OC1" s="176" t="s">
        <v>1070</v>
      </c>
      <c r="OD1" s="176" t="s">
        <v>1072</v>
      </c>
      <c r="OE1" s="176" t="s">
        <v>1074</v>
      </c>
      <c r="OF1" s="176" t="s">
        <v>1076</v>
      </c>
      <c r="OG1" s="176" t="s">
        <v>1078</v>
      </c>
      <c r="OH1" s="176" t="s">
        <v>1080</v>
      </c>
      <c r="OI1" s="176" t="s">
        <v>1082</v>
      </c>
      <c r="OJ1" s="176" t="s">
        <v>1084</v>
      </c>
      <c r="OK1" s="176" t="s">
        <v>1086</v>
      </c>
      <c r="OL1" s="176" t="s">
        <v>1088</v>
      </c>
      <c r="OM1" s="176" t="s">
        <v>1090</v>
      </c>
      <c r="ON1" s="176" t="s">
        <v>1092</v>
      </c>
      <c r="OO1" s="176" t="s">
        <v>1094</v>
      </c>
      <c r="OP1" s="176" t="s">
        <v>1096</v>
      </c>
      <c r="OQ1" s="176" t="s">
        <v>1098</v>
      </c>
      <c r="OR1" s="176" t="s">
        <v>1100</v>
      </c>
      <c r="OS1" s="176" t="s">
        <v>1102</v>
      </c>
      <c r="OT1" s="176" t="s">
        <v>1104</v>
      </c>
      <c r="OU1" s="176" t="s">
        <v>1106</v>
      </c>
      <c r="OV1" s="176" t="s">
        <v>1108</v>
      </c>
      <c r="OW1" s="176" t="s">
        <v>1110</v>
      </c>
      <c r="OX1" s="176" t="s">
        <v>1112</v>
      </c>
      <c r="OY1" s="176" t="s">
        <v>366</v>
      </c>
      <c r="OZ1" s="176" t="s">
        <v>1115</v>
      </c>
      <c r="PA1" s="176" t="s">
        <v>1117</v>
      </c>
      <c r="PB1" s="176" t="s">
        <v>1118</v>
      </c>
      <c r="PC1" s="176" t="s">
        <v>1120</v>
      </c>
      <c r="PD1" s="176" t="s">
        <v>1122</v>
      </c>
      <c r="PE1" s="176" t="s">
        <v>1124</v>
      </c>
      <c r="PF1" s="176" t="s">
        <v>1126</v>
      </c>
      <c r="PG1" s="176" t="s">
        <v>1128</v>
      </c>
      <c r="PH1" s="176" t="s">
        <v>1130</v>
      </c>
      <c r="PI1" s="176" t="s">
        <v>1132</v>
      </c>
      <c r="PJ1" s="176" t="s">
        <v>1134</v>
      </c>
      <c r="PK1" s="176" t="s">
        <v>1136</v>
      </c>
      <c r="PL1" s="176" t="s">
        <v>1138</v>
      </c>
      <c r="PM1" s="176" t="s">
        <v>1140</v>
      </c>
      <c r="PN1" s="176" t="s">
        <v>1142</v>
      </c>
      <c r="PO1" s="176" t="s">
        <v>1144</v>
      </c>
      <c r="PP1" s="176" t="s">
        <v>1146</v>
      </c>
      <c r="PQ1" s="176" t="s">
        <v>1148</v>
      </c>
      <c r="PR1" s="176" t="s">
        <v>1150</v>
      </c>
      <c r="PS1" s="176" t="s">
        <v>1152</v>
      </c>
      <c r="PT1" s="176" t="s">
        <v>1154</v>
      </c>
      <c r="PU1" s="176" t="s">
        <v>1156</v>
      </c>
      <c r="PV1" s="176" t="s">
        <v>1158</v>
      </c>
      <c r="PW1" s="176" t="s">
        <v>1160</v>
      </c>
      <c r="PX1" s="176" t="s">
        <v>1162</v>
      </c>
      <c r="PY1" s="176" t="s">
        <v>1164</v>
      </c>
      <c r="PZ1" s="176" t="s">
        <v>356</v>
      </c>
      <c r="QA1" s="176" t="s">
        <v>1166</v>
      </c>
      <c r="QB1" s="176" t="s">
        <v>1168</v>
      </c>
      <c r="QC1" s="176" t="s">
        <v>1170</v>
      </c>
      <c r="QD1" s="176" t="s">
        <v>1172</v>
      </c>
      <c r="QE1" s="176" t="s">
        <v>1174</v>
      </c>
      <c r="QF1" s="185" t="s">
        <v>357</v>
      </c>
      <c r="QG1" s="176" t="s">
        <v>358</v>
      </c>
      <c r="QH1" s="176" t="s">
        <v>1176</v>
      </c>
      <c r="QI1" s="176" t="s">
        <v>1178</v>
      </c>
      <c r="QJ1" s="176" t="s">
        <v>1180</v>
      </c>
      <c r="QK1" s="176" t="s">
        <v>1182</v>
      </c>
      <c r="QL1" s="176" t="s">
        <v>1184</v>
      </c>
      <c r="QM1" s="176" t="s">
        <v>1186</v>
      </c>
      <c r="QN1" s="185" t="s">
        <v>359</v>
      </c>
      <c r="QO1" s="176" t="s">
        <v>1188</v>
      </c>
      <c r="QP1" s="176" t="s">
        <v>360</v>
      </c>
      <c r="QQ1" s="176" t="s">
        <v>367</v>
      </c>
      <c r="QR1" s="176" t="s">
        <v>1190</v>
      </c>
      <c r="QS1" s="176" t="s">
        <v>1192</v>
      </c>
      <c r="QT1" s="176" t="s">
        <v>1194</v>
      </c>
      <c r="QU1" s="176" t="s">
        <v>1196</v>
      </c>
      <c r="QV1" s="176" t="s">
        <v>1198</v>
      </c>
      <c r="QW1" s="176" t="s">
        <v>1200</v>
      </c>
      <c r="QX1" s="176" t="s">
        <v>1202</v>
      </c>
      <c r="QY1" s="176" t="s">
        <v>1204</v>
      </c>
      <c r="QZ1" s="176" t="s">
        <v>1206</v>
      </c>
      <c r="RA1" s="176" t="s">
        <v>1208</v>
      </c>
      <c r="RB1" s="176" t="s">
        <v>1210</v>
      </c>
      <c r="RC1" s="176" t="s">
        <v>1212</v>
      </c>
      <c r="RD1" s="176" t="s">
        <v>1214</v>
      </c>
      <c r="RE1" s="176" t="s">
        <v>1216</v>
      </c>
      <c r="RF1" s="185" t="s">
        <v>361</v>
      </c>
      <c r="RG1" s="176" t="s">
        <v>362</v>
      </c>
      <c r="RH1" s="176" t="s">
        <v>1218</v>
      </c>
      <c r="RI1" s="176" t="s">
        <v>1220</v>
      </c>
      <c r="RJ1" s="185" t="s">
        <v>363</v>
      </c>
      <c r="RK1" s="176" t="s">
        <v>364</v>
      </c>
      <c r="RL1" s="176" t="s">
        <v>1222</v>
      </c>
      <c r="RM1" s="176" t="s">
        <v>1223</v>
      </c>
      <c r="RN1" s="176" t="s">
        <v>1224</v>
      </c>
      <c r="RO1" s="176" t="s">
        <v>1225</v>
      </c>
      <c r="RP1" s="176" t="s">
        <v>1227</v>
      </c>
      <c r="RQ1" s="176" t="s">
        <v>1228</v>
      </c>
      <c r="RR1" s="176" t="s">
        <v>1230</v>
      </c>
      <c r="RS1" s="176" t="s">
        <v>1231</v>
      </c>
      <c r="RT1" s="173" t="s">
        <v>368</v>
      </c>
      <c r="RU1" s="185" t="s">
        <v>369</v>
      </c>
      <c r="RV1" s="176" t="s">
        <v>370</v>
      </c>
      <c r="RW1" s="176" t="s">
        <v>1233</v>
      </c>
      <c r="RX1" s="176" t="s">
        <v>1235</v>
      </c>
      <c r="RY1" s="176" t="s">
        <v>371</v>
      </c>
      <c r="RZ1" s="176" t="s">
        <v>1237</v>
      </c>
      <c r="SA1" s="176" t="s">
        <v>1239</v>
      </c>
      <c r="SB1" s="176" t="s">
        <v>1241</v>
      </c>
      <c r="SC1" s="176" t="s">
        <v>1243</v>
      </c>
      <c r="SD1" s="185" t="s">
        <v>372</v>
      </c>
      <c r="SE1" s="176" t="s">
        <v>373</v>
      </c>
      <c r="SF1" s="176" t="s">
        <v>1245</v>
      </c>
      <c r="SG1" s="176" t="s">
        <v>1247</v>
      </c>
      <c r="SH1" s="176" t="s">
        <v>1249</v>
      </c>
      <c r="SI1" s="176" t="s">
        <v>1251</v>
      </c>
      <c r="SJ1" s="176" t="s">
        <v>1253</v>
      </c>
      <c r="SK1" s="176" t="s">
        <v>1255</v>
      </c>
      <c r="SL1" s="176" t="s">
        <v>1257</v>
      </c>
      <c r="SM1" s="176" t="s">
        <v>1259</v>
      </c>
      <c r="SN1" s="176" t="s">
        <v>1261</v>
      </c>
      <c r="SO1" s="176" t="s">
        <v>1263</v>
      </c>
      <c r="SP1" s="176" t="s">
        <v>1265</v>
      </c>
      <c r="SQ1" s="176" t="s">
        <v>1267</v>
      </c>
      <c r="SR1" s="176" t="s">
        <v>1269</v>
      </c>
      <c r="SS1" s="176" t="s">
        <v>1271</v>
      </c>
      <c r="ST1" s="176" t="s">
        <v>1273</v>
      </c>
      <c r="SU1" s="173" t="s">
        <v>374</v>
      </c>
      <c r="SV1" s="185" t="s">
        <v>375</v>
      </c>
      <c r="SW1" s="176" t="s">
        <v>376</v>
      </c>
      <c r="SX1" s="176" t="s">
        <v>1275</v>
      </c>
      <c r="SY1" s="176" t="s">
        <v>1277</v>
      </c>
      <c r="SZ1" s="176" t="s">
        <v>1279</v>
      </c>
      <c r="TA1" s="176" t="s">
        <v>1281</v>
      </c>
      <c r="TB1" s="176" t="s">
        <v>1283</v>
      </c>
      <c r="TC1" s="176" t="s">
        <v>377</v>
      </c>
      <c r="TD1" s="176" t="s">
        <v>1285</v>
      </c>
      <c r="TE1" s="176" t="s">
        <v>1287</v>
      </c>
      <c r="TF1" s="176" t="s">
        <v>1289</v>
      </c>
      <c r="TG1" s="176" t="s">
        <v>1291</v>
      </c>
      <c r="TH1" s="176" t="s">
        <v>1293</v>
      </c>
      <c r="TI1" s="176" t="s">
        <v>1295</v>
      </c>
      <c r="TJ1" s="185" t="s">
        <v>378</v>
      </c>
      <c r="TK1" s="176" t="s">
        <v>379</v>
      </c>
      <c r="TL1" s="176" t="s">
        <v>380</v>
      </c>
      <c r="TM1" s="176" t="s">
        <v>1297</v>
      </c>
      <c r="TN1" s="176" t="s">
        <v>1299</v>
      </c>
      <c r="TO1" s="176" t="s">
        <v>1300</v>
      </c>
      <c r="TP1" s="176" t="s">
        <v>1302</v>
      </c>
      <c r="TQ1" s="176" t="s">
        <v>1304</v>
      </c>
      <c r="TR1" s="176" t="s">
        <v>1306</v>
      </c>
      <c r="TS1" s="176" t="s">
        <v>1308</v>
      </c>
      <c r="TT1" s="176" t="s">
        <v>1310</v>
      </c>
      <c r="TU1" s="176" t="s">
        <v>1312</v>
      </c>
      <c r="TV1" s="176" t="s">
        <v>1314</v>
      </c>
      <c r="TW1" s="176" t="s">
        <v>1316</v>
      </c>
      <c r="TX1" s="176" t="s">
        <v>1318</v>
      </c>
      <c r="TY1" s="176" t="s">
        <v>1320</v>
      </c>
      <c r="TZ1" s="176" t="s">
        <v>1322</v>
      </c>
      <c r="UA1" s="176" t="s">
        <v>1324</v>
      </c>
      <c r="UB1" s="176" t="s">
        <v>1326</v>
      </c>
      <c r="UC1" s="173" t="s">
        <v>1328</v>
      </c>
      <c r="UD1" s="176" t="s">
        <v>1330</v>
      </c>
      <c r="UE1" s="176" t="s">
        <v>1332</v>
      </c>
      <c r="UF1" s="176" t="s">
        <v>1334</v>
      </c>
      <c r="UG1" s="176" t="s">
        <v>1336</v>
      </c>
      <c r="UH1" s="176" t="s">
        <v>1338</v>
      </c>
      <c r="UI1" s="179"/>
    </row>
    <row r="2" spans="1:555" s="118" customFormat="1" hidden="1" x14ac:dyDescent="0.25">
      <c r="A2" s="118" t="s">
        <v>1371</v>
      </c>
      <c r="B2" s="118" t="s">
        <v>1373</v>
      </c>
      <c r="C2" s="118" t="s">
        <v>474</v>
      </c>
      <c r="D2" s="118" t="s">
        <v>1372</v>
      </c>
      <c r="E2" s="118" t="s">
        <v>1374</v>
      </c>
      <c r="F2" s="118" t="s">
        <v>475</v>
      </c>
      <c r="G2" s="155" t="s">
        <v>1375</v>
      </c>
      <c r="H2" s="118" t="s">
        <v>1376</v>
      </c>
      <c r="I2" s="118" t="s">
        <v>1377</v>
      </c>
      <c r="J2" s="118" t="s">
        <v>1378</v>
      </c>
      <c r="K2" s="118" t="s">
        <v>1379</v>
      </c>
      <c r="L2" s="118" t="s">
        <v>1380</v>
      </c>
      <c r="M2" s="118" t="s">
        <v>1381</v>
      </c>
      <c r="N2" s="118" t="s">
        <v>1382</v>
      </c>
      <c r="R2" s="118" t="s">
        <v>130</v>
      </c>
      <c r="S2" s="118" t="s">
        <v>1473</v>
      </c>
      <c r="U2" s="118" t="s">
        <v>395</v>
      </c>
      <c r="V2" s="118" t="s">
        <v>413</v>
      </c>
      <c r="W2" s="118" t="s">
        <v>396</v>
      </c>
      <c r="X2" s="118" t="s">
        <v>397</v>
      </c>
      <c r="Y2" s="118" t="s">
        <v>398</v>
      </c>
      <c r="Z2" s="118" t="s">
        <v>399</v>
      </c>
      <c r="AA2" s="118" t="s">
        <v>400</v>
      </c>
      <c r="AB2" s="118" t="s">
        <v>401</v>
      </c>
      <c r="AC2" s="118" t="s">
        <v>402</v>
      </c>
      <c r="AD2" s="118" t="s">
        <v>403</v>
      </c>
      <c r="AE2" s="118" t="s">
        <v>404</v>
      </c>
      <c r="AF2" s="118" t="s">
        <v>405</v>
      </c>
      <c r="AH2" s="118" t="s">
        <v>423</v>
      </c>
      <c r="AI2" s="118" t="s">
        <v>424</v>
      </c>
      <c r="AJ2" s="118" t="s">
        <v>425</v>
      </c>
      <c r="AK2" s="118" t="s">
        <v>426</v>
      </c>
      <c r="AL2" s="118" t="s">
        <v>427</v>
      </c>
      <c r="AM2" s="118" t="s">
        <v>430</v>
      </c>
      <c r="AN2" s="118" t="s">
        <v>428</v>
      </c>
      <c r="AO2" s="118" t="s">
        <v>429</v>
      </c>
      <c r="AP2" s="118" t="s">
        <v>431</v>
      </c>
      <c r="AQ2" s="118" t="s">
        <v>432</v>
      </c>
      <c r="AR2" s="118" t="s">
        <v>433</v>
      </c>
      <c r="AS2" s="118" t="s">
        <v>434</v>
      </c>
      <c r="AT2" s="118" t="s">
        <v>435</v>
      </c>
      <c r="AU2" s="118" t="s">
        <v>436</v>
      </c>
      <c r="AV2" s="118" t="s">
        <v>437</v>
      </c>
      <c r="AW2" s="118" t="s">
        <v>438</v>
      </c>
      <c r="AX2" s="118" t="s">
        <v>439</v>
      </c>
      <c r="AY2" s="118" t="s">
        <v>440</v>
      </c>
      <c r="AZ2" s="118" t="s">
        <v>441</v>
      </c>
      <c r="BA2" s="118" t="s">
        <v>442</v>
      </c>
      <c r="BB2" s="118" t="s">
        <v>443</v>
      </c>
      <c r="BC2" s="118" t="s">
        <v>444</v>
      </c>
      <c r="BD2" s="118" t="s">
        <v>445</v>
      </c>
      <c r="BE2" s="118" t="s">
        <v>446</v>
      </c>
      <c r="BF2" s="118" t="s">
        <v>447</v>
      </c>
      <c r="BG2" s="118" t="s">
        <v>448</v>
      </c>
      <c r="BH2" s="118" t="s">
        <v>449</v>
      </c>
      <c r="BI2" s="118" t="s">
        <v>450</v>
      </c>
      <c r="BJ2" s="118" t="s">
        <v>451</v>
      </c>
      <c r="BK2" s="118" t="s">
        <v>452</v>
      </c>
      <c r="BL2" s="118" t="s">
        <v>453</v>
      </c>
      <c r="BM2" s="118" t="s">
        <v>454</v>
      </c>
      <c r="BN2" s="118" t="s">
        <v>455</v>
      </c>
      <c r="BO2" s="118" t="s">
        <v>456</v>
      </c>
      <c r="BP2" s="118" t="s">
        <v>457</v>
      </c>
      <c r="BQ2" s="118" t="s">
        <v>458</v>
      </c>
      <c r="BR2" s="118" t="s">
        <v>459</v>
      </c>
      <c r="BS2" s="118" t="s">
        <v>460</v>
      </c>
      <c r="BT2" s="118" t="s">
        <v>461</v>
      </c>
      <c r="BU2" s="118" t="s">
        <v>462</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x14ac:dyDescent="0.3"/>
    <row r="5" spans="1:555" ht="27" thickBot="1" x14ac:dyDescent="0.3">
      <c r="C5" s="86" t="s">
        <v>389</v>
      </c>
      <c r="D5" s="193">
        <f>SUMIF(C:C,$C$10,D:D)</f>
        <v>56122040</v>
      </c>
    </row>
    <row r="6" spans="1:555" x14ac:dyDescent="0.25">
      <c r="C6" s="103"/>
      <c r="D6" s="103"/>
      <c r="E6" s="103"/>
      <c r="F6" s="103"/>
      <c r="G6" s="77"/>
      <c r="H6" s="103"/>
      <c r="I6" s="103"/>
    </row>
    <row r="7" spans="1:555" x14ac:dyDescent="0.25">
      <c r="C7" s="103"/>
      <c r="D7" s="103"/>
      <c r="E7" s="103"/>
      <c r="F7" s="103"/>
      <c r="G7" s="77"/>
      <c r="H7" s="103"/>
      <c r="I7" s="103"/>
    </row>
    <row r="8" spans="1:555" x14ac:dyDescent="0.25">
      <c r="C8" s="103"/>
      <c r="D8" s="103"/>
      <c r="E8" s="103"/>
      <c r="F8" s="103"/>
      <c r="G8" s="77"/>
      <c r="H8" s="103"/>
      <c r="I8" s="103"/>
    </row>
    <row r="9" spans="1:555" ht="15.75" thickBot="1" x14ac:dyDescent="0.3">
      <c r="C9" s="103"/>
      <c r="D9" s="103"/>
      <c r="E9" s="103"/>
      <c r="F9" s="103"/>
      <c r="G9" s="77"/>
      <c r="H9" s="103"/>
      <c r="I9" s="103"/>
      <c r="K9" s="171"/>
    </row>
    <row r="10" spans="1:555" ht="15.75" thickBot="1" x14ac:dyDescent="0.3">
      <c r="C10" s="152" t="s">
        <v>51</v>
      </c>
      <c r="D10" s="104">
        <f>SUM(F17:F51)</f>
        <v>56122040</v>
      </c>
      <c r="F10" s="70"/>
      <c r="G10" s="78"/>
      <c r="H10" s="70"/>
      <c r="I10" s="70"/>
    </row>
    <row r="11" spans="1:555" x14ac:dyDescent="0.25">
      <c r="B11" s="93"/>
      <c r="C11" s="70"/>
      <c r="D11" s="31"/>
      <c r="E11" s="93"/>
      <c r="F11" s="93"/>
      <c r="G11" s="93"/>
      <c r="H11" s="75"/>
      <c r="I11" s="75"/>
      <c r="J11" s="75"/>
      <c r="K11" s="108"/>
    </row>
    <row r="12" spans="1:555" x14ac:dyDescent="0.25">
      <c r="B12" s="93"/>
      <c r="C12" s="70"/>
      <c r="D12" s="31"/>
      <c r="E12" s="93"/>
      <c r="F12" s="93"/>
      <c r="G12" s="93"/>
      <c r="H12" s="75"/>
      <c r="I12" s="75"/>
      <c r="J12" s="75"/>
      <c r="K12" s="108"/>
    </row>
    <row r="13" spans="1:555" ht="15.75" x14ac:dyDescent="0.25">
      <c r="B13" s="93"/>
      <c r="C13" s="200" t="s">
        <v>393</v>
      </c>
      <c r="D13" s="201" t="s">
        <v>1688</v>
      </c>
      <c r="E13" s="93"/>
      <c r="F13" s="93"/>
      <c r="G13" s="93"/>
      <c r="H13" s="75"/>
      <c r="I13" s="75"/>
      <c r="J13" s="75"/>
      <c r="K13" s="108"/>
    </row>
    <row r="14" spans="1:555" ht="18.75" x14ac:dyDescent="0.25">
      <c r="B14" s="93"/>
      <c r="C14" s="210"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1.Promocion de los diferentes estimulos educativos que ofrece PASEE                                       2. Recepcion, pre selección                  3.Selección de estudiantes.                                              4.Adjudicación.  5. Jornadas de Inducción</v>
      </c>
      <c r="D14" s="31"/>
      <c r="E14" s="93"/>
      <c r="F14" s="93"/>
      <c r="G14" s="93"/>
      <c r="H14" s="75"/>
      <c r="I14" s="75"/>
      <c r="J14" s="75"/>
      <c r="K14" s="108"/>
    </row>
    <row r="15" spans="1:555" ht="15.75" thickBot="1" x14ac:dyDescent="0.3">
      <c r="F15" s="93"/>
      <c r="G15" s="75"/>
      <c r="H15" s="75"/>
      <c r="I15" s="75"/>
    </row>
    <row r="16" spans="1:555" ht="30.75" thickBot="1" x14ac:dyDescent="0.3">
      <c r="C16" s="134" t="s">
        <v>44</v>
      </c>
      <c r="D16" s="472" t="s">
        <v>53</v>
      </c>
      <c r="E16" s="166" t="s">
        <v>55</v>
      </c>
      <c r="F16" s="131" t="s">
        <v>27</v>
      </c>
      <c r="G16" s="129" t="s">
        <v>132</v>
      </c>
      <c r="H16" s="132" t="s">
        <v>46</v>
      </c>
      <c r="I16" s="129" t="s">
        <v>133</v>
      </c>
      <c r="J16" s="129" t="s">
        <v>411</v>
      </c>
      <c r="K16" s="129" t="s">
        <v>412</v>
      </c>
      <c r="L16" s="129" t="s">
        <v>468</v>
      </c>
    </row>
    <row r="17" spans="3:12" x14ac:dyDescent="0.25">
      <c r="C17" s="480" t="s">
        <v>1747</v>
      </c>
      <c r="D17" s="475">
        <v>1716</v>
      </c>
      <c r="E17" s="476">
        <v>1840</v>
      </c>
      <c r="F17" s="126">
        <f t="shared" ref="F17:F51" si="0">D17*E17</f>
        <v>3157440</v>
      </c>
      <c r="G17" s="156" t="s">
        <v>130</v>
      </c>
      <c r="H17" s="137" t="s">
        <v>1070</v>
      </c>
      <c r="I17" s="126" t="str">
        <f>VLOOKUP(H17,Presupuesto!$B$11:$C$565,2,0)</f>
        <v>BECAS</v>
      </c>
      <c r="J17" s="217" t="s">
        <v>1374</v>
      </c>
      <c r="K17" s="96" t="s">
        <v>395</v>
      </c>
      <c r="L17" s="96"/>
    </row>
    <row r="18" spans="3:12" x14ac:dyDescent="0.25">
      <c r="C18" s="480" t="s">
        <v>1748</v>
      </c>
      <c r="D18" s="475">
        <v>440</v>
      </c>
      <c r="E18" s="476">
        <v>1840</v>
      </c>
      <c r="F18" s="126">
        <f t="shared" si="0"/>
        <v>809600</v>
      </c>
      <c r="G18" s="156" t="s">
        <v>130</v>
      </c>
      <c r="H18" s="137" t="s">
        <v>1070</v>
      </c>
      <c r="I18" s="126" t="str">
        <f>VLOOKUP(H18,Presupuesto!$B$11:$C$565,2,0)</f>
        <v>BECAS</v>
      </c>
      <c r="J18" s="96" t="str">
        <f>$J$17</f>
        <v>Estudiantes y Graduados</v>
      </c>
      <c r="K18" s="96" t="s">
        <v>395</v>
      </c>
      <c r="L18" s="96"/>
    </row>
    <row r="19" spans="3:12" x14ac:dyDescent="0.25">
      <c r="C19" s="480" t="s">
        <v>1749</v>
      </c>
      <c r="D19" s="475">
        <v>275</v>
      </c>
      <c r="E19" s="476">
        <v>3000</v>
      </c>
      <c r="F19" s="126">
        <f t="shared" si="0"/>
        <v>825000</v>
      </c>
      <c r="G19" s="156" t="s">
        <v>130</v>
      </c>
      <c r="H19" s="137" t="s">
        <v>1070</v>
      </c>
      <c r="I19" s="126" t="str">
        <f>VLOOKUP(H19,Presupuesto!$B$11:$C$565,2,0)</f>
        <v>BECAS</v>
      </c>
      <c r="J19" s="96" t="str">
        <f t="shared" ref="J19:J51" si="1">$J$17</f>
        <v>Estudiantes y Graduados</v>
      </c>
      <c r="K19" s="96" t="s">
        <v>395</v>
      </c>
      <c r="L19" s="96"/>
    </row>
    <row r="20" spans="3:12" x14ac:dyDescent="0.25">
      <c r="C20" s="480" t="s">
        <v>1750</v>
      </c>
      <c r="D20" s="475">
        <v>2200</v>
      </c>
      <c r="E20" s="476">
        <v>2000</v>
      </c>
      <c r="F20" s="126">
        <f t="shared" si="0"/>
        <v>4400000</v>
      </c>
      <c r="G20" s="156" t="s">
        <v>130</v>
      </c>
      <c r="H20" s="137" t="s">
        <v>1078</v>
      </c>
      <c r="I20" s="126" t="str">
        <f>VLOOKUP(H20,Presupuesto!$B$11:$C$565,2,0)</f>
        <v>BECAS EXCELENCIA ACADEMICA</v>
      </c>
      <c r="J20" s="96" t="str">
        <f t="shared" si="1"/>
        <v>Estudiantes y Graduados</v>
      </c>
      <c r="K20" s="96" t="s">
        <v>395</v>
      </c>
      <c r="L20" s="96"/>
    </row>
    <row r="21" spans="3:12" x14ac:dyDescent="0.25">
      <c r="C21" s="480" t="s">
        <v>1751</v>
      </c>
      <c r="D21" s="475">
        <v>7700</v>
      </c>
      <c r="E21" s="476">
        <v>1680</v>
      </c>
      <c r="F21" s="126">
        <f t="shared" si="0"/>
        <v>12936000</v>
      </c>
      <c r="G21" s="156" t="s">
        <v>130</v>
      </c>
      <c r="H21" s="137" t="s">
        <v>1078</v>
      </c>
      <c r="I21" s="126" t="str">
        <f>VLOOKUP(H21,Presupuesto!$B$11:$C$565,2,0)</f>
        <v>BECAS EXCELENCIA ACADEMICA</v>
      </c>
      <c r="J21" s="96" t="str">
        <f t="shared" si="1"/>
        <v>Estudiantes y Graduados</v>
      </c>
      <c r="K21" s="96" t="s">
        <v>395</v>
      </c>
      <c r="L21" s="96"/>
    </row>
    <row r="22" spans="3:12" x14ac:dyDescent="0.25">
      <c r="C22" s="480" t="s">
        <v>1089</v>
      </c>
      <c r="D22" s="475">
        <v>600</v>
      </c>
      <c r="E22" s="476">
        <v>1840</v>
      </c>
      <c r="F22" s="126">
        <f t="shared" si="0"/>
        <v>1104000</v>
      </c>
      <c r="G22" s="156" t="s">
        <v>130</v>
      </c>
      <c r="H22" s="137" t="s">
        <v>1088</v>
      </c>
      <c r="I22" s="126" t="str">
        <f>VLOOKUP(H22,Presupuesto!$B$11:$C$565,2,0)</f>
        <v>PRESTAMOS A ESTUDIANTES</v>
      </c>
      <c r="J22" s="96" t="str">
        <f t="shared" si="1"/>
        <v>Estudiantes y Graduados</v>
      </c>
      <c r="K22" s="96" t="s">
        <v>395</v>
      </c>
      <c r="L22" s="96"/>
    </row>
    <row r="23" spans="3:12" x14ac:dyDescent="0.25">
      <c r="C23" s="480" t="s">
        <v>1105</v>
      </c>
      <c r="D23" s="475">
        <v>5500</v>
      </c>
      <c r="E23" s="476">
        <v>5980</v>
      </c>
      <c r="F23" s="126">
        <f t="shared" si="0"/>
        <v>32890000</v>
      </c>
      <c r="G23" s="156" t="s">
        <v>130</v>
      </c>
      <c r="H23" s="137" t="s">
        <v>1104</v>
      </c>
      <c r="I23" s="126" t="str">
        <f>VLOOKUP(H23,Presupuesto!$B$11:$C$565,2,0)</f>
        <v>BECAS DE EQUIDAD</v>
      </c>
      <c r="J23" s="96" t="str">
        <f t="shared" si="1"/>
        <v>Estudiantes y Graduados</v>
      </c>
      <c r="K23" s="96" t="s">
        <v>395</v>
      </c>
      <c r="L23" s="96"/>
    </row>
    <row r="24" spans="3:12" hidden="1" x14ac:dyDescent="0.25">
      <c r="C24" s="477"/>
      <c r="D24" s="478"/>
      <c r="E24" s="479"/>
      <c r="F24" s="126">
        <f t="shared" si="0"/>
        <v>0</v>
      </c>
      <c r="G24" s="156"/>
      <c r="H24" s="137"/>
      <c r="I24" s="126" t="e">
        <f>VLOOKUP(H24,Presupuesto!$B$11:$C$565,2,0)</f>
        <v>#N/A</v>
      </c>
      <c r="J24" s="96" t="str">
        <f t="shared" si="1"/>
        <v>Estudiantes y Graduados</v>
      </c>
      <c r="K24" s="96" t="s">
        <v>395</v>
      </c>
      <c r="L24" s="96"/>
    </row>
    <row r="25" spans="3:12" hidden="1" x14ac:dyDescent="0.25">
      <c r="C25" s="477"/>
      <c r="D25" s="478"/>
      <c r="E25" s="479"/>
      <c r="F25" s="126">
        <f t="shared" si="0"/>
        <v>0</v>
      </c>
      <c r="G25" s="156"/>
      <c r="H25" s="137"/>
      <c r="I25" s="126" t="e">
        <f>VLOOKUP(H25,Presupuesto!$B$11:$C$565,2,0)</f>
        <v>#N/A</v>
      </c>
      <c r="J25" s="96" t="str">
        <f t="shared" si="1"/>
        <v>Estudiantes y Graduados</v>
      </c>
      <c r="K25" s="96" t="s">
        <v>395</v>
      </c>
      <c r="L25" s="96"/>
    </row>
    <row r="26" spans="3:12" hidden="1" x14ac:dyDescent="0.25">
      <c r="C26" s="477"/>
      <c r="D26" s="478"/>
      <c r="E26" s="479"/>
      <c r="F26" s="126">
        <f t="shared" si="0"/>
        <v>0</v>
      </c>
      <c r="G26" s="156"/>
      <c r="H26" s="137"/>
      <c r="I26" s="126" t="e">
        <f>VLOOKUP(H26,Presupuesto!$B$11:$C$565,2,0)</f>
        <v>#N/A</v>
      </c>
      <c r="J26" s="96" t="str">
        <f t="shared" si="1"/>
        <v>Estudiantes y Graduados</v>
      </c>
      <c r="K26" s="96" t="s">
        <v>395</v>
      </c>
      <c r="L26" s="96"/>
    </row>
    <row r="27" spans="3:12" hidden="1" x14ac:dyDescent="0.25">
      <c r="C27" s="477"/>
      <c r="D27" s="478"/>
      <c r="E27" s="479"/>
      <c r="F27" s="126">
        <f t="shared" si="0"/>
        <v>0</v>
      </c>
      <c r="G27" s="156"/>
      <c r="H27" s="137"/>
      <c r="I27" s="126" t="e">
        <f>VLOOKUP(H27,Presupuesto!$B$11:$C$565,2,0)</f>
        <v>#N/A</v>
      </c>
      <c r="J27" s="96" t="str">
        <f t="shared" si="1"/>
        <v>Estudiantes y Graduados</v>
      </c>
      <c r="K27" s="96" t="s">
        <v>395</v>
      </c>
      <c r="L27" s="96"/>
    </row>
    <row r="28" spans="3:12" hidden="1" x14ac:dyDescent="0.25">
      <c r="C28" s="477"/>
      <c r="D28" s="478"/>
      <c r="E28" s="479"/>
      <c r="F28" s="126">
        <f t="shared" si="0"/>
        <v>0</v>
      </c>
      <c r="G28" s="156"/>
      <c r="H28" s="137"/>
      <c r="I28" s="126" t="e">
        <f>VLOOKUP(H28,Presupuesto!$B$11:$C$565,2,0)</f>
        <v>#N/A</v>
      </c>
      <c r="J28" s="96" t="str">
        <f t="shared" si="1"/>
        <v>Estudiantes y Graduados</v>
      </c>
      <c r="K28" s="96" t="s">
        <v>395</v>
      </c>
      <c r="L28" s="96"/>
    </row>
    <row r="29" spans="3:12" hidden="1" x14ac:dyDescent="0.25">
      <c r="C29" s="477"/>
      <c r="D29" s="478"/>
      <c r="E29" s="479"/>
      <c r="F29" s="126">
        <f t="shared" si="0"/>
        <v>0</v>
      </c>
      <c r="G29" s="156"/>
      <c r="H29" s="137"/>
      <c r="I29" s="126" t="e">
        <f>VLOOKUP(H29,Presupuesto!$B$11:$C$565,2,0)</f>
        <v>#N/A</v>
      </c>
      <c r="J29" s="96" t="str">
        <f t="shared" si="1"/>
        <v>Estudiantes y Graduados</v>
      </c>
      <c r="K29" s="96" t="s">
        <v>395</v>
      </c>
      <c r="L29" s="96"/>
    </row>
    <row r="30" spans="3:12" hidden="1" x14ac:dyDescent="0.25">
      <c r="C30" s="477"/>
      <c r="D30" s="478"/>
      <c r="E30" s="479"/>
      <c r="F30" s="126">
        <f t="shared" si="0"/>
        <v>0</v>
      </c>
      <c r="G30" s="156"/>
      <c r="H30" s="137"/>
      <c r="I30" s="126" t="e">
        <f>VLOOKUP(H30,Presupuesto!$B$11:$C$565,2,0)</f>
        <v>#N/A</v>
      </c>
      <c r="J30" s="96" t="str">
        <f t="shared" si="1"/>
        <v>Estudiantes y Graduados</v>
      </c>
      <c r="K30" s="96" t="s">
        <v>395</v>
      </c>
      <c r="L30" s="96"/>
    </row>
    <row r="31" spans="3:12" hidden="1" x14ac:dyDescent="0.25">
      <c r="C31" s="477"/>
      <c r="D31" s="478"/>
      <c r="E31" s="479"/>
      <c r="F31" s="126">
        <f t="shared" si="0"/>
        <v>0</v>
      </c>
      <c r="G31" s="156"/>
      <c r="H31" s="137"/>
      <c r="I31" s="126" t="e">
        <f>VLOOKUP(H31,Presupuesto!$B$11:$C$565,2,0)</f>
        <v>#N/A</v>
      </c>
      <c r="J31" s="96" t="str">
        <f t="shared" si="1"/>
        <v>Estudiantes y Graduados</v>
      </c>
      <c r="K31" s="96" t="s">
        <v>395</v>
      </c>
      <c r="L31" s="96"/>
    </row>
    <row r="32" spans="3:12" hidden="1" x14ac:dyDescent="0.25">
      <c r="C32" s="477"/>
      <c r="D32" s="478"/>
      <c r="E32" s="479"/>
      <c r="F32" s="126">
        <f t="shared" si="0"/>
        <v>0</v>
      </c>
      <c r="G32" s="156"/>
      <c r="H32" s="137"/>
      <c r="I32" s="126" t="e">
        <f>VLOOKUP(H32,Presupuesto!$B$11:$C$565,2,0)</f>
        <v>#N/A</v>
      </c>
      <c r="J32" s="96" t="str">
        <f t="shared" si="1"/>
        <v>Estudiantes y Graduados</v>
      </c>
      <c r="K32" s="96" t="s">
        <v>395</v>
      </c>
      <c r="L32" s="96"/>
    </row>
    <row r="33" spans="3:12" hidden="1" x14ac:dyDescent="0.25">
      <c r="C33" s="477"/>
      <c r="D33" s="478"/>
      <c r="E33" s="479"/>
      <c r="F33" s="126">
        <f t="shared" si="0"/>
        <v>0</v>
      </c>
      <c r="G33" s="156"/>
      <c r="H33" s="137"/>
      <c r="I33" s="126" t="e">
        <f>VLOOKUP(H33,Presupuesto!$B$11:$C$565,2,0)</f>
        <v>#N/A</v>
      </c>
      <c r="J33" s="96" t="str">
        <f t="shared" si="1"/>
        <v>Estudiantes y Graduados</v>
      </c>
      <c r="K33" s="96" t="s">
        <v>395</v>
      </c>
      <c r="L33" s="96"/>
    </row>
    <row r="34" spans="3:12" hidden="1" x14ac:dyDescent="0.25">
      <c r="C34" s="477"/>
      <c r="D34" s="478"/>
      <c r="E34" s="479"/>
      <c r="F34" s="126">
        <f t="shared" si="0"/>
        <v>0</v>
      </c>
      <c r="G34" s="156"/>
      <c r="H34" s="137"/>
      <c r="I34" s="126" t="e">
        <f>VLOOKUP(H34,Presupuesto!$B$11:$C$565,2,0)</f>
        <v>#N/A</v>
      </c>
      <c r="J34" s="96" t="str">
        <f t="shared" si="1"/>
        <v>Estudiantes y Graduados</v>
      </c>
      <c r="K34" s="96" t="s">
        <v>395</v>
      </c>
      <c r="L34" s="96"/>
    </row>
    <row r="35" spans="3:12" hidden="1" x14ac:dyDescent="0.25">
      <c r="C35" s="477"/>
      <c r="D35" s="478"/>
      <c r="E35" s="479"/>
      <c r="F35" s="126">
        <f t="shared" si="0"/>
        <v>0</v>
      </c>
      <c r="G35" s="156"/>
      <c r="H35" s="137"/>
      <c r="I35" s="126" t="e">
        <f>VLOOKUP(H35,Presupuesto!$B$11:$C$565,2,0)</f>
        <v>#N/A</v>
      </c>
      <c r="J35" s="96" t="str">
        <f t="shared" si="1"/>
        <v>Estudiantes y Graduados</v>
      </c>
      <c r="K35" s="96" t="s">
        <v>395</v>
      </c>
      <c r="L35" s="96"/>
    </row>
    <row r="36" spans="3:12" hidden="1" x14ac:dyDescent="0.25">
      <c r="C36" s="477"/>
      <c r="D36" s="478"/>
      <c r="E36" s="479"/>
      <c r="F36" s="126">
        <f t="shared" si="0"/>
        <v>0</v>
      </c>
      <c r="G36" s="156"/>
      <c r="H36" s="137"/>
      <c r="I36" s="126" t="e">
        <f>VLOOKUP(H36,Presupuesto!$B$11:$C$565,2,0)</f>
        <v>#N/A</v>
      </c>
      <c r="J36" s="96" t="str">
        <f t="shared" si="1"/>
        <v>Estudiantes y Graduados</v>
      </c>
      <c r="K36" s="96" t="s">
        <v>395</v>
      </c>
      <c r="L36" s="96"/>
    </row>
    <row r="37" spans="3:12" hidden="1" x14ac:dyDescent="0.25">
      <c r="C37" s="477"/>
      <c r="D37" s="478"/>
      <c r="E37" s="479"/>
      <c r="F37" s="126">
        <f t="shared" si="0"/>
        <v>0</v>
      </c>
      <c r="G37" s="156"/>
      <c r="H37" s="137"/>
      <c r="I37" s="126" t="e">
        <f>VLOOKUP(H37,Presupuesto!$B$11:$C$565,2,0)</f>
        <v>#N/A</v>
      </c>
      <c r="J37" s="96" t="str">
        <f t="shared" si="1"/>
        <v>Estudiantes y Graduados</v>
      </c>
      <c r="K37" s="96" t="s">
        <v>395</v>
      </c>
      <c r="L37" s="96"/>
    </row>
    <row r="38" spans="3:12" hidden="1" x14ac:dyDescent="0.25">
      <c r="C38" s="477"/>
      <c r="D38" s="478"/>
      <c r="E38" s="479"/>
      <c r="F38" s="126">
        <f t="shared" si="0"/>
        <v>0</v>
      </c>
      <c r="G38" s="156"/>
      <c r="H38" s="137"/>
      <c r="I38" s="126" t="e">
        <f>VLOOKUP(H38,Presupuesto!$B$11:$C$565,2,0)</f>
        <v>#N/A</v>
      </c>
      <c r="J38" s="96" t="str">
        <f t="shared" si="1"/>
        <v>Estudiantes y Graduados</v>
      </c>
      <c r="K38" s="96" t="s">
        <v>395</v>
      </c>
      <c r="L38" s="96"/>
    </row>
    <row r="39" spans="3:12" hidden="1" x14ac:dyDescent="0.25">
      <c r="C39" s="477"/>
      <c r="D39" s="478"/>
      <c r="E39" s="479"/>
      <c r="F39" s="126">
        <f t="shared" si="0"/>
        <v>0</v>
      </c>
      <c r="G39" s="156"/>
      <c r="H39" s="139"/>
      <c r="I39" s="126" t="e">
        <f>VLOOKUP(H39,Presupuesto!$B$11:$C$565,2,0)</f>
        <v>#N/A</v>
      </c>
      <c r="J39" s="96" t="str">
        <f t="shared" si="1"/>
        <v>Estudiantes y Graduados</v>
      </c>
      <c r="K39" s="96" t="s">
        <v>395</v>
      </c>
      <c r="L39" s="96"/>
    </row>
    <row r="40" spans="3:12" hidden="1" x14ac:dyDescent="0.25">
      <c r="C40" s="477"/>
      <c r="D40" s="478"/>
      <c r="E40" s="479"/>
      <c r="F40" s="126">
        <f t="shared" si="0"/>
        <v>0</v>
      </c>
      <c r="G40" s="156"/>
      <c r="H40" s="139"/>
      <c r="I40" s="126" t="e">
        <f>VLOOKUP(H40,Presupuesto!$B$11:$C$565,2,0)</f>
        <v>#N/A</v>
      </c>
      <c r="J40" s="96" t="str">
        <f t="shared" si="1"/>
        <v>Estudiantes y Graduados</v>
      </c>
      <c r="K40" s="96" t="s">
        <v>395</v>
      </c>
      <c r="L40" s="96"/>
    </row>
    <row r="41" spans="3:12" hidden="1" x14ac:dyDescent="0.25">
      <c r="C41" s="477"/>
      <c r="D41" s="478"/>
      <c r="E41" s="479"/>
      <c r="F41" s="126">
        <f t="shared" si="0"/>
        <v>0</v>
      </c>
      <c r="G41" s="156"/>
      <c r="H41" s="139"/>
      <c r="I41" s="126" t="e">
        <f>VLOOKUP(H41,Presupuesto!$B$11:$C$565,2,0)</f>
        <v>#N/A</v>
      </c>
      <c r="J41" s="96" t="str">
        <f t="shared" si="1"/>
        <v>Estudiantes y Graduados</v>
      </c>
      <c r="K41" s="96" t="s">
        <v>395</v>
      </c>
      <c r="L41" s="96"/>
    </row>
    <row r="42" spans="3:12" hidden="1" x14ac:dyDescent="0.25">
      <c r="C42" s="477"/>
      <c r="D42" s="478"/>
      <c r="E42" s="479"/>
      <c r="F42" s="126">
        <f t="shared" si="0"/>
        <v>0</v>
      </c>
      <c r="G42" s="156"/>
      <c r="H42" s="139"/>
      <c r="I42" s="126" t="e">
        <f>VLOOKUP(H42,Presupuesto!$B$11:$C$565,2,0)</f>
        <v>#N/A</v>
      </c>
      <c r="J42" s="96" t="str">
        <f t="shared" si="1"/>
        <v>Estudiantes y Graduados</v>
      </c>
      <c r="K42" s="96" t="s">
        <v>395</v>
      </c>
      <c r="L42" s="96"/>
    </row>
    <row r="43" spans="3:12" hidden="1" x14ac:dyDescent="0.25">
      <c r="C43" s="477"/>
      <c r="D43" s="478"/>
      <c r="E43" s="479"/>
      <c r="F43" s="126">
        <f t="shared" si="0"/>
        <v>0</v>
      </c>
      <c r="G43" s="156"/>
      <c r="H43" s="139"/>
      <c r="I43" s="126" t="e">
        <f>VLOOKUP(H43,Presupuesto!$B$11:$C$565,2,0)</f>
        <v>#N/A</v>
      </c>
      <c r="J43" s="96" t="str">
        <f t="shared" si="1"/>
        <v>Estudiantes y Graduados</v>
      </c>
      <c r="K43" s="96" t="s">
        <v>395</v>
      </c>
      <c r="L43" s="96"/>
    </row>
    <row r="44" spans="3:12" hidden="1" x14ac:dyDescent="0.25">
      <c r="C44" s="477"/>
      <c r="D44" s="478"/>
      <c r="E44" s="479"/>
      <c r="F44" s="126">
        <f t="shared" si="0"/>
        <v>0</v>
      </c>
      <c r="G44" s="156"/>
      <c r="H44" s="139"/>
      <c r="I44" s="126" t="e">
        <f>VLOOKUP(H44,Presupuesto!$B$11:$C$565,2,0)</f>
        <v>#N/A</v>
      </c>
      <c r="J44" s="96" t="str">
        <f t="shared" si="1"/>
        <v>Estudiantes y Graduados</v>
      </c>
      <c r="K44" s="96" t="s">
        <v>395</v>
      </c>
      <c r="L44" s="96"/>
    </row>
    <row r="45" spans="3:12" hidden="1" x14ac:dyDescent="0.25">
      <c r="C45" s="477"/>
      <c r="D45" s="478"/>
      <c r="E45" s="479"/>
      <c r="F45" s="126">
        <f t="shared" si="0"/>
        <v>0</v>
      </c>
      <c r="G45" s="156"/>
      <c r="H45" s="139"/>
      <c r="I45" s="126" t="e">
        <f>VLOOKUP(H45,Presupuesto!$B$11:$C$565,2,0)</f>
        <v>#N/A</v>
      </c>
      <c r="J45" s="96" t="str">
        <f t="shared" si="1"/>
        <v>Estudiantes y Graduados</v>
      </c>
      <c r="K45" s="96" t="s">
        <v>395</v>
      </c>
      <c r="L45" s="96"/>
    </row>
    <row r="46" spans="3:12" hidden="1" x14ac:dyDescent="0.25">
      <c r="C46" s="477"/>
      <c r="D46" s="478"/>
      <c r="E46" s="479"/>
      <c r="F46" s="126">
        <f t="shared" si="0"/>
        <v>0</v>
      </c>
      <c r="G46" s="156"/>
      <c r="H46" s="139"/>
      <c r="I46" s="126" t="e">
        <f>VLOOKUP(H46,Presupuesto!$B$11:$C$565,2,0)</f>
        <v>#N/A</v>
      </c>
      <c r="J46" s="96" t="str">
        <f t="shared" si="1"/>
        <v>Estudiantes y Graduados</v>
      </c>
      <c r="K46" s="96" t="s">
        <v>395</v>
      </c>
      <c r="L46" s="96"/>
    </row>
    <row r="47" spans="3:12" hidden="1" x14ac:dyDescent="0.25">
      <c r="C47" s="477"/>
      <c r="D47" s="478"/>
      <c r="E47" s="479"/>
      <c r="F47" s="126">
        <f t="shared" si="0"/>
        <v>0</v>
      </c>
      <c r="G47" s="156"/>
      <c r="H47" s="141"/>
      <c r="I47" s="126" t="e">
        <f>VLOOKUP(H47,Presupuesto!$B$11:$C$565,2,0)</f>
        <v>#N/A</v>
      </c>
      <c r="J47" s="96" t="str">
        <f t="shared" si="1"/>
        <v>Estudiantes y Graduados</v>
      </c>
      <c r="K47" s="96" t="s">
        <v>395</v>
      </c>
      <c r="L47" s="96"/>
    </row>
    <row r="48" spans="3:12" hidden="1" x14ac:dyDescent="0.25">
      <c r="C48" s="477"/>
      <c r="D48" s="478"/>
      <c r="E48" s="479"/>
      <c r="F48" s="126">
        <f t="shared" si="0"/>
        <v>0</v>
      </c>
      <c r="G48" s="156"/>
      <c r="H48" s="141"/>
      <c r="I48" s="126" t="e">
        <f>VLOOKUP(H48,Presupuesto!$B$11:$C$565,2,0)</f>
        <v>#N/A</v>
      </c>
      <c r="J48" s="96" t="str">
        <f t="shared" si="1"/>
        <v>Estudiantes y Graduados</v>
      </c>
      <c r="K48" s="96" t="s">
        <v>395</v>
      </c>
      <c r="L48" s="96"/>
    </row>
    <row r="49" spans="3:12" hidden="1" x14ac:dyDescent="0.25">
      <c r="C49" s="477"/>
      <c r="D49" s="478"/>
      <c r="E49" s="479"/>
      <c r="F49" s="126">
        <f t="shared" si="0"/>
        <v>0</v>
      </c>
      <c r="G49" s="156"/>
      <c r="H49" s="141"/>
      <c r="I49" s="126" t="e">
        <f>VLOOKUP(H49,Presupuesto!$B$11:$C$565,2,0)</f>
        <v>#N/A</v>
      </c>
      <c r="J49" s="96" t="str">
        <f t="shared" si="1"/>
        <v>Estudiantes y Graduados</v>
      </c>
      <c r="K49" s="96" t="s">
        <v>395</v>
      </c>
      <c r="L49" s="96"/>
    </row>
    <row r="50" spans="3:12" hidden="1" x14ac:dyDescent="0.25">
      <c r="C50" s="477"/>
      <c r="D50" s="478"/>
      <c r="E50" s="479"/>
      <c r="F50" s="126">
        <f t="shared" si="0"/>
        <v>0</v>
      </c>
      <c r="G50" s="156"/>
      <c r="H50" s="141"/>
      <c r="I50" s="126" t="e">
        <f>VLOOKUP(H50,Presupuesto!$B$11:$C$565,2,0)</f>
        <v>#N/A</v>
      </c>
      <c r="J50" s="96" t="str">
        <f t="shared" si="1"/>
        <v>Estudiantes y Graduados</v>
      </c>
      <c r="K50" s="96" t="s">
        <v>395</v>
      </c>
      <c r="L50" s="96"/>
    </row>
    <row r="51" spans="3:12" ht="15.75" thickBot="1" x14ac:dyDescent="0.3">
      <c r="C51" s="477"/>
      <c r="D51" s="478"/>
      <c r="E51" s="479"/>
      <c r="F51" s="128">
        <f t="shared" si="0"/>
        <v>0</v>
      </c>
      <c r="G51" s="157"/>
      <c r="H51" s="143"/>
      <c r="I51" s="128" t="e">
        <f>VLOOKUP(H51,Presupuesto!$B$11:$C$565,2,0)</f>
        <v>#N/A</v>
      </c>
      <c r="J51" s="102" t="str">
        <f t="shared" si="1"/>
        <v>Estudiantes y Graduados</v>
      </c>
      <c r="K51" s="96" t="s">
        <v>395</v>
      </c>
      <c r="L51" s="120"/>
    </row>
    <row r="52" spans="3:12" x14ac:dyDescent="0.25">
      <c r="F52" s="90"/>
      <c r="G52" s="89"/>
      <c r="H52" s="90"/>
      <c r="I52" s="90"/>
    </row>
  </sheetData>
  <dataValidations count="4">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52"/>
  <sheetViews>
    <sheetView showGridLines="0" topLeftCell="A19" zoomScale="86" zoomScaleNormal="86" zoomScaleSheetLayoutView="80" workbookViewId="0">
      <selection activeCell="D12" sqref="D12"/>
    </sheetView>
  </sheetViews>
  <sheetFormatPr baseColWidth="10" defaultColWidth="11.5703125" defaultRowHeight="15" x14ac:dyDescent="0.25"/>
  <cols>
    <col min="1" max="1" width="3" style="85" customWidth="1"/>
    <col min="2" max="2" width="7.85546875" style="85" customWidth="1"/>
    <col min="3" max="3" width="51.7109375" style="85" customWidth="1"/>
    <col min="4" max="4" width="26.85546875" style="85" bestFit="1" customWidth="1"/>
    <col min="5" max="5" width="36.7109375" style="85" bestFit="1" customWidth="1"/>
    <col min="6" max="6" width="21.85546875" style="85" customWidth="1"/>
    <col min="7" max="7" width="16.5703125" style="76" customWidth="1"/>
    <col min="8" max="8" width="24.140625" style="85" bestFit="1" customWidth="1"/>
    <col min="9" max="9" width="36" style="85" bestFit="1"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x14ac:dyDescent="0.25">
      <c r="A1" s="182" t="s">
        <v>252</v>
      </c>
      <c r="B1" s="185" t="s">
        <v>253</v>
      </c>
      <c r="C1" s="176" t="s">
        <v>254</v>
      </c>
      <c r="D1" s="176" t="s">
        <v>500</v>
      </c>
      <c r="E1" s="176" t="s">
        <v>502</v>
      </c>
      <c r="F1" s="176" t="s">
        <v>504</v>
      </c>
      <c r="G1" s="176" t="s">
        <v>506</v>
      </c>
      <c r="H1" s="176" t="s">
        <v>508</v>
      </c>
      <c r="I1" s="176" t="s">
        <v>510</v>
      </c>
      <c r="J1" s="176" t="s">
        <v>255</v>
      </c>
      <c r="K1" s="176" t="s">
        <v>513</v>
      </c>
      <c r="L1" s="176" t="s">
        <v>256</v>
      </c>
      <c r="M1" s="176" t="s">
        <v>515</v>
      </c>
      <c r="N1" s="176" t="s">
        <v>517</v>
      </c>
      <c r="O1" s="176" t="s">
        <v>519</v>
      </c>
      <c r="P1" s="176" t="s">
        <v>257</v>
      </c>
      <c r="Q1" s="176" t="s">
        <v>520</v>
      </c>
      <c r="R1" s="176" t="s">
        <v>523</v>
      </c>
      <c r="S1" s="176" t="s">
        <v>258</v>
      </c>
      <c r="T1" s="176" t="s">
        <v>525</v>
      </c>
      <c r="U1" s="176" t="s">
        <v>259</v>
      </c>
      <c r="V1" s="176" t="s">
        <v>526</v>
      </c>
      <c r="W1" s="176" t="s">
        <v>527</v>
      </c>
      <c r="X1" s="176" t="s">
        <v>531</v>
      </c>
      <c r="Y1" s="176" t="s">
        <v>275</v>
      </c>
      <c r="Z1" s="176" t="s">
        <v>532</v>
      </c>
      <c r="AA1" s="176" t="s">
        <v>534</v>
      </c>
      <c r="AB1" s="176" t="s">
        <v>536</v>
      </c>
      <c r="AC1" s="176" t="s">
        <v>276</v>
      </c>
      <c r="AD1" s="176" t="s">
        <v>538</v>
      </c>
      <c r="AE1" s="176" t="s">
        <v>540</v>
      </c>
      <c r="AF1" s="176" t="s">
        <v>542</v>
      </c>
      <c r="AG1" s="176" t="s">
        <v>544</v>
      </c>
      <c r="AH1" s="176" t="s">
        <v>251</v>
      </c>
      <c r="AI1" s="176" t="s">
        <v>546</v>
      </c>
      <c r="AJ1" s="185" t="s">
        <v>260</v>
      </c>
      <c r="AK1" s="176" t="s">
        <v>548</v>
      </c>
      <c r="AL1" s="176" t="s">
        <v>261</v>
      </c>
      <c r="AM1" s="176" t="s">
        <v>550</v>
      </c>
      <c r="AN1" s="176" t="s">
        <v>552</v>
      </c>
      <c r="AO1" s="176" t="s">
        <v>262</v>
      </c>
      <c r="AP1" s="176" t="s">
        <v>554</v>
      </c>
      <c r="AQ1" s="176" t="s">
        <v>556</v>
      </c>
      <c r="AR1" s="176" t="s">
        <v>263</v>
      </c>
      <c r="AS1" s="176" t="s">
        <v>557</v>
      </c>
      <c r="AT1" s="176" t="s">
        <v>559</v>
      </c>
      <c r="AU1" s="176" t="s">
        <v>560</v>
      </c>
      <c r="AV1" s="176" t="s">
        <v>561</v>
      </c>
      <c r="AW1" s="176" t="s">
        <v>563</v>
      </c>
      <c r="AX1" s="176" t="s">
        <v>565</v>
      </c>
      <c r="AY1" s="176" t="s">
        <v>566</v>
      </c>
      <c r="AZ1" s="176" t="s">
        <v>264</v>
      </c>
      <c r="BA1" s="176" t="s">
        <v>568</v>
      </c>
      <c r="BB1" s="176" t="s">
        <v>570</v>
      </c>
      <c r="BC1" s="176" t="s">
        <v>572</v>
      </c>
      <c r="BD1" s="176" t="s">
        <v>574</v>
      </c>
      <c r="BE1" s="176" t="s">
        <v>576</v>
      </c>
      <c r="BF1" s="176" t="s">
        <v>578</v>
      </c>
      <c r="BG1" s="176" t="s">
        <v>580</v>
      </c>
      <c r="BH1" s="176" t="s">
        <v>582</v>
      </c>
      <c r="BI1" s="176" t="s">
        <v>277</v>
      </c>
      <c r="BJ1" s="176" t="s">
        <v>584</v>
      </c>
      <c r="BK1" s="176" t="s">
        <v>586</v>
      </c>
      <c r="BL1" s="176" t="s">
        <v>588</v>
      </c>
      <c r="BM1" s="176" t="s">
        <v>590</v>
      </c>
      <c r="BN1" s="176" t="s">
        <v>592</v>
      </c>
      <c r="BO1" s="176" t="s">
        <v>594</v>
      </c>
      <c r="BP1" s="176" t="s">
        <v>596</v>
      </c>
      <c r="BQ1" s="176" t="s">
        <v>598</v>
      </c>
      <c r="BR1" s="176" t="s">
        <v>600</v>
      </c>
      <c r="BS1" s="176" t="s">
        <v>602</v>
      </c>
      <c r="BT1" s="185" t="s">
        <v>265</v>
      </c>
      <c r="BU1" s="176" t="s">
        <v>266</v>
      </c>
      <c r="BV1" s="176" t="s">
        <v>604</v>
      </c>
      <c r="BW1" s="176" t="s">
        <v>267</v>
      </c>
      <c r="BX1" s="176" t="s">
        <v>606</v>
      </c>
      <c r="BY1" s="176" t="s">
        <v>608</v>
      </c>
      <c r="BZ1" s="185" t="s">
        <v>268</v>
      </c>
      <c r="CA1" s="176" t="s">
        <v>269</v>
      </c>
      <c r="CB1" s="176" t="s">
        <v>610</v>
      </c>
      <c r="CC1" s="176" t="s">
        <v>270</v>
      </c>
      <c r="CD1" s="176" t="s">
        <v>612</v>
      </c>
      <c r="CE1" s="176" t="s">
        <v>614</v>
      </c>
      <c r="CF1" s="176" t="s">
        <v>616</v>
      </c>
      <c r="CG1" s="185" t="s">
        <v>271</v>
      </c>
      <c r="CH1" s="176" t="s">
        <v>622</v>
      </c>
      <c r="CI1" s="176" t="s">
        <v>624</v>
      </c>
      <c r="CJ1" s="176" t="s">
        <v>272</v>
      </c>
      <c r="CK1" s="176" t="s">
        <v>618</v>
      </c>
      <c r="CL1" s="176" t="s">
        <v>620</v>
      </c>
      <c r="CM1" s="176" t="s">
        <v>273</v>
      </c>
      <c r="CN1" s="176" t="s">
        <v>626</v>
      </c>
      <c r="CO1" s="176" t="s">
        <v>274</v>
      </c>
      <c r="CP1" s="176" t="s">
        <v>627</v>
      </c>
      <c r="CQ1" s="173" t="s">
        <v>278</v>
      </c>
      <c r="CR1" s="185" t="s">
        <v>279</v>
      </c>
      <c r="CS1" s="176" t="s">
        <v>628</v>
      </c>
      <c r="CT1" s="176" t="s">
        <v>629</v>
      </c>
      <c r="CU1" s="176" t="s">
        <v>631</v>
      </c>
      <c r="CV1" s="176" t="s">
        <v>280</v>
      </c>
      <c r="CW1" s="176" t="s">
        <v>633</v>
      </c>
      <c r="CX1" s="176" t="s">
        <v>635</v>
      </c>
      <c r="CY1" s="176" t="s">
        <v>637</v>
      </c>
      <c r="CZ1" s="176" t="s">
        <v>639</v>
      </c>
      <c r="DA1" s="176" t="s">
        <v>641</v>
      </c>
      <c r="DB1" s="176" t="s">
        <v>643</v>
      </c>
      <c r="DC1" s="185" t="s">
        <v>281</v>
      </c>
      <c r="DD1" s="176" t="s">
        <v>282</v>
      </c>
      <c r="DE1" s="176" t="s">
        <v>645</v>
      </c>
      <c r="DF1" s="176" t="s">
        <v>283</v>
      </c>
      <c r="DG1" s="176" t="s">
        <v>647</v>
      </c>
      <c r="DH1" s="176" t="s">
        <v>649</v>
      </c>
      <c r="DI1" s="176" t="s">
        <v>651</v>
      </c>
      <c r="DJ1" s="176" t="s">
        <v>653</v>
      </c>
      <c r="DK1" s="176" t="s">
        <v>655</v>
      </c>
      <c r="DL1" s="176" t="s">
        <v>657</v>
      </c>
      <c r="DM1" s="176" t="s">
        <v>659</v>
      </c>
      <c r="DN1" s="176" t="s">
        <v>284</v>
      </c>
      <c r="DO1" s="176" t="s">
        <v>661</v>
      </c>
      <c r="DP1" s="176" t="s">
        <v>663</v>
      </c>
      <c r="DQ1" s="176" t="s">
        <v>665</v>
      </c>
      <c r="DR1" s="185" t="s">
        <v>285</v>
      </c>
      <c r="DS1" s="176" t="s">
        <v>667</v>
      </c>
      <c r="DT1" s="176" t="s">
        <v>286</v>
      </c>
      <c r="DU1" s="176" t="s">
        <v>669</v>
      </c>
      <c r="DV1" s="176" t="s">
        <v>287</v>
      </c>
      <c r="DW1" s="176" t="s">
        <v>671</v>
      </c>
      <c r="DX1" s="176" t="s">
        <v>673</v>
      </c>
      <c r="DY1" s="176" t="s">
        <v>675</v>
      </c>
      <c r="DZ1" s="176" t="s">
        <v>677</v>
      </c>
      <c r="EA1" s="176" t="s">
        <v>679</v>
      </c>
      <c r="EB1" s="176" t="s">
        <v>681</v>
      </c>
      <c r="EC1" s="176" t="s">
        <v>683</v>
      </c>
      <c r="ED1" s="176" t="s">
        <v>685</v>
      </c>
      <c r="EE1" s="176" t="s">
        <v>687</v>
      </c>
      <c r="EF1" s="176" t="s">
        <v>689</v>
      </c>
      <c r="EG1" s="176" t="s">
        <v>691</v>
      </c>
      <c r="EH1" s="185" t="s">
        <v>288</v>
      </c>
      <c r="EI1" s="176" t="s">
        <v>693</v>
      </c>
      <c r="EJ1" s="176" t="s">
        <v>289</v>
      </c>
      <c r="EK1" s="176" t="s">
        <v>695</v>
      </c>
      <c r="EL1" s="176" t="s">
        <v>697</v>
      </c>
      <c r="EM1" s="176" t="s">
        <v>290</v>
      </c>
      <c r="EN1" s="176" t="s">
        <v>699</v>
      </c>
      <c r="EO1" s="176" t="s">
        <v>701</v>
      </c>
      <c r="EP1" s="176" t="s">
        <v>291</v>
      </c>
      <c r="EQ1" s="176" t="s">
        <v>703</v>
      </c>
      <c r="ER1" s="176" t="s">
        <v>705</v>
      </c>
      <c r="ES1" s="176" t="s">
        <v>707</v>
      </c>
      <c r="ET1" s="176" t="s">
        <v>292</v>
      </c>
      <c r="EU1" s="176" t="s">
        <v>709</v>
      </c>
      <c r="EV1" s="176" t="s">
        <v>711</v>
      </c>
      <c r="EW1" s="185" t="s">
        <v>293</v>
      </c>
      <c r="EX1" s="176" t="s">
        <v>294</v>
      </c>
      <c r="EY1" s="176" t="s">
        <v>713</v>
      </c>
      <c r="EZ1" s="176" t="s">
        <v>715</v>
      </c>
      <c r="FA1" s="176" t="s">
        <v>717</v>
      </c>
      <c r="FB1" s="176" t="s">
        <v>719</v>
      </c>
      <c r="FC1" s="176" t="s">
        <v>295</v>
      </c>
      <c r="FD1" s="176" t="s">
        <v>721</v>
      </c>
      <c r="FE1" s="176" t="s">
        <v>723</v>
      </c>
      <c r="FF1" s="176" t="s">
        <v>725</v>
      </c>
      <c r="FG1" s="176" t="s">
        <v>727</v>
      </c>
      <c r="FH1" s="176" t="s">
        <v>729</v>
      </c>
      <c r="FI1" s="176" t="s">
        <v>296</v>
      </c>
      <c r="FJ1" s="176" t="s">
        <v>732</v>
      </c>
      <c r="FK1" s="176" t="s">
        <v>297</v>
      </c>
      <c r="FL1" s="176" t="s">
        <v>735</v>
      </c>
      <c r="FM1" s="176" t="s">
        <v>736</v>
      </c>
      <c r="FN1" s="176" t="s">
        <v>738</v>
      </c>
      <c r="FO1" s="176" t="s">
        <v>298</v>
      </c>
      <c r="FP1" s="176" t="s">
        <v>741</v>
      </c>
      <c r="FQ1" s="176" t="s">
        <v>742</v>
      </c>
      <c r="FR1" s="176" t="s">
        <v>744</v>
      </c>
      <c r="FS1" s="176" t="s">
        <v>299</v>
      </c>
      <c r="FT1" s="176" t="s">
        <v>747</v>
      </c>
      <c r="FU1" s="176" t="s">
        <v>749</v>
      </c>
      <c r="FV1" s="176" t="s">
        <v>751</v>
      </c>
      <c r="FW1" s="185" t="s">
        <v>300</v>
      </c>
      <c r="FX1" s="185" t="s">
        <v>301</v>
      </c>
      <c r="FY1" s="176" t="s">
        <v>307</v>
      </c>
      <c r="FZ1" s="176" t="s">
        <v>753</v>
      </c>
      <c r="GA1" s="176" t="s">
        <v>755</v>
      </c>
      <c r="GB1" s="176" t="s">
        <v>757</v>
      </c>
      <c r="GC1" s="176" t="s">
        <v>759</v>
      </c>
      <c r="GD1" s="176" t="s">
        <v>761</v>
      </c>
      <c r="GE1" s="176" t="s">
        <v>763</v>
      </c>
      <c r="GF1" s="185" t="s">
        <v>302</v>
      </c>
      <c r="GG1" s="176" t="s">
        <v>308</v>
      </c>
      <c r="GH1" s="176" t="s">
        <v>765</v>
      </c>
      <c r="GI1" s="176" t="s">
        <v>767</v>
      </c>
      <c r="GJ1" s="176" t="s">
        <v>768</v>
      </c>
      <c r="GK1" s="176" t="s">
        <v>309</v>
      </c>
      <c r="GL1" s="176" t="s">
        <v>771</v>
      </c>
      <c r="GM1" s="176" t="s">
        <v>772</v>
      </c>
      <c r="GN1" s="185" t="s">
        <v>303</v>
      </c>
      <c r="GO1" s="176" t="s">
        <v>304</v>
      </c>
      <c r="GP1" s="176" t="s">
        <v>774</v>
      </c>
      <c r="GQ1" s="176" t="s">
        <v>776</v>
      </c>
      <c r="GR1" s="176" t="s">
        <v>778</v>
      </c>
      <c r="GS1" s="176" t="s">
        <v>780</v>
      </c>
      <c r="GT1" s="176" t="s">
        <v>782</v>
      </c>
      <c r="GU1" s="185" t="s">
        <v>305</v>
      </c>
      <c r="GV1" s="176" t="s">
        <v>306</v>
      </c>
      <c r="GW1" s="176" t="s">
        <v>784</v>
      </c>
      <c r="GX1" s="176" t="s">
        <v>786</v>
      </c>
      <c r="GY1" s="176" t="s">
        <v>788</v>
      </c>
      <c r="GZ1" s="176" t="s">
        <v>790</v>
      </c>
      <c r="HA1" s="176" t="s">
        <v>792</v>
      </c>
      <c r="HB1" s="176" t="s">
        <v>794</v>
      </c>
      <c r="HC1" s="173" t="s">
        <v>310</v>
      </c>
      <c r="HD1" s="185" t="s">
        <v>311</v>
      </c>
      <c r="HE1" s="176" t="s">
        <v>312</v>
      </c>
      <c r="HF1" s="176" t="s">
        <v>796</v>
      </c>
      <c r="HG1" s="176" t="s">
        <v>798</v>
      </c>
      <c r="HH1" s="176" t="s">
        <v>800</v>
      </c>
      <c r="HI1" s="176" t="s">
        <v>802</v>
      </c>
      <c r="HJ1" s="176" t="s">
        <v>313</v>
      </c>
      <c r="HK1" s="176" t="s">
        <v>805</v>
      </c>
      <c r="HL1" s="176" t="s">
        <v>330</v>
      </c>
      <c r="HM1" s="176" t="s">
        <v>843</v>
      </c>
      <c r="HN1" s="176" t="s">
        <v>845</v>
      </c>
      <c r="HO1" s="176" t="s">
        <v>847</v>
      </c>
      <c r="HP1" s="185" t="s">
        <v>314</v>
      </c>
      <c r="HQ1" s="176" t="s">
        <v>807</v>
      </c>
      <c r="HR1" s="176" t="s">
        <v>809</v>
      </c>
      <c r="HS1" s="176" t="s">
        <v>315</v>
      </c>
      <c r="HT1" s="176" t="s">
        <v>812</v>
      </c>
      <c r="HU1" s="176" t="s">
        <v>814</v>
      </c>
      <c r="HV1" s="176" t="s">
        <v>815</v>
      </c>
      <c r="HW1" s="176" t="s">
        <v>817</v>
      </c>
      <c r="HX1" s="185" t="s">
        <v>316</v>
      </c>
      <c r="HY1" s="176" t="s">
        <v>819</v>
      </c>
      <c r="HZ1" s="176" t="s">
        <v>821</v>
      </c>
      <c r="IA1" s="176" t="s">
        <v>823</v>
      </c>
      <c r="IB1" s="176" t="s">
        <v>317</v>
      </c>
      <c r="IC1" s="176" t="s">
        <v>825</v>
      </c>
      <c r="ID1" s="176" t="s">
        <v>827</v>
      </c>
      <c r="IE1" s="176" t="s">
        <v>318</v>
      </c>
      <c r="IF1" s="176" t="s">
        <v>829</v>
      </c>
      <c r="IG1" s="176" t="s">
        <v>831</v>
      </c>
      <c r="IH1" s="176" t="s">
        <v>319</v>
      </c>
      <c r="II1" s="176" t="s">
        <v>833</v>
      </c>
      <c r="IJ1" s="176" t="s">
        <v>835</v>
      </c>
      <c r="IK1" s="176" t="s">
        <v>837</v>
      </c>
      <c r="IL1" s="176" t="s">
        <v>839</v>
      </c>
      <c r="IM1" s="176" t="s">
        <v>320</v>
      </c>
      <c r="IN1" s="176" t="s">
        <v>841</v>
      </c>
      <c r="IO1" s="185" t="s">
        <v>321</v>
      </c>
      <c r="IP1" s="176" t="s">
        <v>849</v>
      </c>
      <c r="IQ1" s="176" t="s">
        <v>851</v>
      </c>
      <c r="IR1" s="176" t="s">
        <v>322</v>
      </c>
      <c r="IS1" s="176" t="s">
        <v>853</v>
      </c>
      <c r="IT1" s="176" t="s">
        <v>855</v>
      </c>
      <c r="IU1" s="176" t="s">
        <v>857</v>
      </c>
      <c r="IV1" s="185" t="s">
        <v>323</v>
      </c>
      <c r="IW1" s="176" t="s">
        <v>859</v>
      </c>
      <c r="IX1" s="176" t="s">
        <v>324</v>
      </c>
      <c r="IY1" s="176" t="s">
        <v>862</v>
      </c>
      <c r="IZ1" s="176" t="s">
        <v>864</v>
      </c>
      <c r="JA1" s="176" t="s">
        <v>866</v>
      </c>
      <c r="JB1" s="176" t="s">
        <v>868</v>
      </c>
      <c r="JC1" s="176" t="s">
        <v>870</v>
      </c>
      <c r="JD1" s="176" t="s">
        <v>872</v>
      </c>
      <c r="JE1" s="176" t="s">
        <v>325</v>
      </c>
      <c r="JF1" s="176" t="s">
        <v>875</v>
      </c>
      <c r="JG1" s="176" t="s">
        <v>877</v>
      </c>
      <c r="JH1" s="176" t="s">
        <v>879</v>
      </c>
      <c r="JI1" s="176" t="s">
        <v>881</v>
      </c>
      <c r="JJ1" s="176" t="s">
        <v>883</v>
      </c>
      <c r="JK1" s="176" t="s">
        <v>885</v>
      </c>
      <c r="JL1" s="176" t="s">
        <v>887</v>
      </c>
      <c r="JM1" s="176" t="s">
        <v>889</v>
      </c>
      <c r="JN1" s="176" t="s">
        <v>326</v>
      </c>
      <c r="JO1" s="176" t="s">
        <v>892</v>
      </c>
      <c r="JP1" s="176" t="s">
        <v>894</v>
      </c>
      <c r="JQ1" s="176" t="s">
        <v>896</v>
      </c>
      <c r="JR1" s="176" t="s">
        <v>898</v>
      </c>
      <c r="JS1" s="176" t="s">
        <v>899</v>
      </c>
      <c r="JT1" s="176" t="s">
        <v>901</v>
      </c>
      <c r="JU1" s="176" t="s">
        <v>903</v>
      </c>
      <c r="JV1" s="176" t="s">
        <v>905</v>
      </c>
      <c r="JW1" s="176" t="s">
        <v>907</v>
      </c>
      <c r="JX1" s="176" t="s">
        <v>909</v>
      </c>
      <c r="JY1" s="176" t="s">
        <v>911</v>
      </c>
      <c r="JZ1" s="176" t="s">
        <v>913</v>
      </c>
      <c r="KA1" s="176" t="s">
        <v>915</v>
      </c>
      <c r="KB1" s="176" t="s">
        <v>917</v>
      </c>
      <c r="KC1" s="176" t="s">
        <v>919</v>
      </c>
      <c r="KD1" s="176" t="s">
        <v>921</v>
      </c>
      <c r="KE1" s="176" t="s">
        <v>923</v>
      </c>
      <c r="KF1" s="176" t="s">
        <v>925</v>
      </c>
      <c r="KG1" s="176" t="s">
        <v>927</v>
      </c>
      <c r="KH1" s="176" t="s">
        <v>929</v>
      </c>
      <c r="KI1" s="176" t="s">
        <v>931</v>
      </c>
      <c r="KJ1" s="176" t="s">
        <v>933</v>
      </c>
      <c r="KK1" s="176" t="s">
        <v>935</v>
      </c>
      <c r="KL1" s="176" t="s">
        <v>937</v>
      </c>
      <c r="KM1" s="176" t="s">
        <v>939</v>
      </c>
      <c r="KN1" s="176" t="s">
        <v>941</v>
      </c>
      <c r="KO1" s="185" t="s">
        <v>327</v>
      </c>
      <c r="KP1" s="176" t="s">
        <v>943</v>
      </c>
      <c r="KQ1" s="176" t="s">
        <v>328</v>
      </c>
      <c r="KR1" s="176" t="s">
        <v>946</v>
      </c>
      <c r="KS1" s="176" t="s">
        <v>948</v>
      </c>
      <c r="KT1" s="176" t="s">
        <v>950</v>
      </c>
      <c r="KU1" s="176" t="s">
        <v>952</v>
      </c>
      <c r="KV1" s="176" t="s">
        <v>329</v>
      </c>
      <c r="KW1" s="176" t="s">
        <v>955</v>
      </c>
      <c r="KX1" s="176" t="s">
        <v>957</v>
      </c>
      <c r="KY1" s="176" t="s">
        <v>959</v>
      </c>
      <c r="KZ1" s="176" t="s">
        <v>961</v>
      </c>
      <c r="LA1" s="176" t="s">
        <v>963</v>
      </c>
      <c r="LB1" s="176" t="s">
        <v>965</v>
      </c>
      <c r="LC1" s="176" t="s">
        <v>967</v>
      </c>
      <c r="LD1" s="173" t="s">
        <v>331</v>
      </c>
      <c r="LE1" s="185" t="s">
        <v>332</v>
      </c>
      <c r="LF1" s="176" t="s">
        <v>333</v>
      </c>
      <c r="LG1" s="176" t="s">
        <v>347</v>
      </c>
      <c r="LH1" s="176" t="s">
        <v>969</v>
      </c>
      <c r="LI1" s="176" t="s">
        <v>971</v>
      </c>
      <c r="LJ1" s="176" t="s">
        <v>973</v>
      </c>
      <c r="LK1" s="176" t="s">
        <v>975</v>
      </c>
      <c r="LL1" s="176" t="s">
        <v>348</v>
      </c>
      <c r="LM1" s="176" t="s">
        <v>977</v>
      </c>
      <c r="LN1" s="176" t="s">
        <v>349</v>
      </c>
      <c r="LO1" s="176" t="s">
        <v>979</v>
      </c>
      <c r="LP1" s="176" t="s">
        <v>334</v>
      </c>
      <c r="LQ1" s="176" t="s">
        <v>981</v>
      </c>
      <c r="LR1" s="176" t="s">
        <v>350</v>
      </c>
      <c r="LS1" s="176" t="s">
        <v>983</v>
      </c>
      <c r="LT1" s="176" t="s">
        <v>985</v>
      </c>
      <c r="LU1" s="176" t="s">
        <v>351</v>
      </c>
      <c r="LV1" s="185" t="s">
        <v>335</v>
      </c>
      <c r="LW1" s="176" t="s">
        <v>336</v>
      </c>
      <c r="LX1" s="176" t="s">
        <v>987</v>
      </c>
      <c r="LY1" s="176" t="s">
        <v>989</v>
      </c>
      <c r="LZ1" s="176" t="s">
        <v>990</v>
      </c>
      <c r="MA1" s="176" t="s">
        <v>992</v>
      </c>
      <c r="MB1" s="176" t="s">
        <v>993</v>
      </c>
      <c r="MC1" s="176" t="s">
        <v>995</v>
      </c>
      <c r="MD1" s="176" t="s">
        <v>997</v>
      </c>
      <c r="ME1" s="176" t="s">
        <v>999</v>
      </c>
      <c r="MF1" s="176" t="s">
        <v>1001</v>
      </c>
      <c r="MG1" s="176" t="s">
        <v>337</v>
      </c>
      <c r="MH1" s="176" t="s">
        <v>1004</v>
      </c>
      <c r="MI1" s="176" t="s">
        <v>1005</v>
      </c>
      <c r="MJ1" s="176" t="s">
        <v>1007</v>
      </c>
      <c r="MK1" s="176" t="s">
        <v>338</v>
      </c>
      <c r="ML1" s="176" t="s">
        <v>1010</v>
      </c>
      <c r="MM1" s="176" t="s">
        <v>1011</v>
      </c>
      <c r="MN1" s="176" t="s">
        <v>1013</v>
      </c>
      <c r="MO1" s="176" t="s">
        <v>1015</v>
      </c>
      <c r="MP1" s="176" t="s">
        <v>339</v>
      </c>
      <c r="MQ1" s="176" t="s">
        <v>1018</v>
      </c>
      <c r="MR1" s="176" t="s">
        <v>1020</v>
      </c>
      <c r="MS1" s="176" t="s">
        <v>1022</v>
      </c>
      <c r="MT1" s="176" t="s">
        <v>1024</v>
      </c>
      <c r="MU1" s="176" t="s">
        <v>340</v>
      </c>
      <c r="MV1" s="176" t="s">
        <v>1027</v>
      </c>
      <c r="MW1" s="176" t="s">
        <v>1029</v>
      </c>
      <c r="MX1" s="176" t="s">
        <v>1031</v>
      </c>
      <c r="MY1" s="176" t="s">
        <v>1033</v>
      </c>
      <c r="MZ1" s="176" t="s">
        <v>1035</v>
      </c>
      <c r="NA1" s="176" t="s">
        <v>1037</v>
      </c>
      <c r="NB1" s="176" t="s">
        <v>1039</v>
      </c>
      <c r="NC1" s="176" t="s">
        <v>1041</v>
      </c>
      <c r="ND1" s="176" t="s">
        <v>1043</v>
      </c>
      <c r="NE1" s="176" t="s">
        <v>1045</v>
      </c>
      <c r="NF1" s="176" t="s">
        <v>1047</v>
      </c>
      <c r="NG1" s="176" t="s">
        <v>1048</v>
      </c>
      <c r="NH1" s="185" t="s">
        <v>341</v>
      </c>
      <c r="NI1" s="176" t="s">
        <v>342</v>
      </c>
      <c r="NJ1" s="176" t="s">
        <v>1050</v>
      </c>
      <c r="NK1" s="176" t="s">
        <v>1052</v>
      </c>
      <c r="NL1" s="176" t="s">
        <v>1054</v>
      </c>
      <c r="NM1" s="176" t="s">
        <v>1056</v>
      </c>
      <c r="NN1" s="185" t="s">
        <v>343</v>
      </c>
      <c r="NO1" s="176" t="s">
        <v>344</v>
      </c>
      <c r="NP1" s="176" t="s">
        <v>1057</v>
      </c>
      <c r="NQ1" s="176" t="s">
        <v>345</v>
      </c>
      <c r="NR1" s="176" t="s">
        <v>1059</v>
      </c>
      <c r="NS1" s="176" t="s">
        <v>1061</v>
      </c>
      <c r="NT1" s="176" t="s">
        <v>346</v>
      </c>
      <c r="NU1" s="176" t="s">
        <v>1063</v>
      </c>
      <c r="NV1" s="173" t="s">
        <v>352</v>
      </c>
      <c r="NW1" s="185" t="s">
        <v>353</v>
      </c>
      <c r="NX1" s="176" t="s">
        <v>354</v>
      </c>
      <c r="NY1" s="176" t="s">
        <v>1066</v>
      </c>
      <c r="NZ1" s="176" t="s">
        <v>1068</v>
      </c>
      <c r="OA1" s="176" t="s">
        <v>355</v>
      </c>
      <c r="OB1" s="176" t="s">
        <v>365</v>
      </c>
      <c r="OC1" s="176" t="s">
        <v>1070</v>
      </c>
      <c r="OD1" s="176" t="s">
        <v>1072</v>
      </c>
      <c r="OE1" s="176" t="s">
        <v>1074</v>
      </c>
      <c r="OF1" s="176" t="s">
        <v>1076</v>
      </c>
      <c r="OG1" s="176" t="s">
        <v>1078</v>
      </c>
      <c r="OH1" s="176" t="s">
        <v>1080</v>
      </c>
      <c r="OI1" s="176" t="s">
        <v>1082</v>
      </c>
      <c r="OJ1" s="176" t="s">
        <v>1084</v>
      </c>
      <c r="OK1" s="176" t="s">
        <v>1086</v>
      </c>
      <c r="OL1" s="176" t="s">
        <v>1088</v>
      </c>
      <c r="OM1" s="176" t="s">
        <v>1090</v>
      </c>
      <c r="ON1" s="176" t="s">
        <v>1092</v>
      </c>
      <c r="OO1" s="176" t="s">
        <v>1094</v>
      </c>
      <c r="OP1" s="176" t="s">
        <v>1096</v>
      </c>
      <c r="OQ1" s="176" t="s">
        <v>1098</v>
      </c>
      <c r="OR1" s="176" t="s">
        <v>1100</v>
      </c>
      <c r="OS1" s="176" t="s">
        <v>1102</v>
      </c>
      <c r="OT1" s="176" t="s">
        <v>1104</v>
      </c>
      <c r="OU1" s="176" t="s">
        <v>1106</v>
      </c>
      <c r="OV1" s="176" t="s">
        <v>1108</v>
      </c>
      <c r="OW1" s="176" t="s">
        <v>1110</v>
      </c>
      <c r="OX1" s="176" t="s">
        <v>1112</v>
      </c>
      <c r="OY1" s="176" t="s">
        <v>366</v>
      </c>
      <c r="OZ1" s="176" t="s">
        <v>1115</v>
      </c>
      <c r="PA1" s="176" t="s">
        <v>1117</v>
      </c>
      <c r="PB1" s="176" t="s">
        <v>1118</v>
      </c>
      <c r="PC1" s="176" t="s">
        <v>1120</v>
      </c>
      <c r="PD1" s="176" t="s">
        <v>1122</v>
      </c>
      <c r="PE1" s="176" t="s">
        <v>1124</v>
      </c>
      <c r="PF1" s="176" t="s">
        <v>1126</v>
      </c>
      <c r="PG1" s="176" t="s">
        <v>1128</v>
      </c>
      <c r="PH1" s="176" t="s">
        <v>1130</v>
      </c>
      <c r="PI1" s="176" t="s">
        <v>1132</v>
      </c>
      <c r="PJ1" s="176" t="s">
        <v>1134</v>
      </c>
      <c r="PK1" s="176" t="s">
        <v>1136</v>
      </c>
      <c r="PL1" s="176" t="s">
        <v>1138</v>
      </c>
      <c r="PM1" s="176" t="s">
        <v>1140</v>
      </c>
      <c r="PN1" s="176" t="s">
        <v>1142</v>
      </c>
      <c r="PO1" s="176" t="s">
        <v>1144</v>
      </c>
      <c r="PP1" s="176" t="s">
        <v>1146</v>
      </c>
      <c r="PQ1" s="176" t="s">
        <v>1148</v>
      </c>
      <c r="PR1" s="176" t="s">
        <v>1150</v>
      </c>
      <c r="PS1" s="176" t="s">
        <v>1152</v>
      </c>
      <c r="PT1" s="176" t="s">
        <v>1154</v>
      </c>
      <c r="PU1" s="176" t="s">
        <v>1156</v>
      </c>
      <c r="PV1" s="176" t="s">
        <v>1158</v>
      </c>
      <c r="PW1" s="176" t="s">
        <v>1160</v>
      </c>
      <c r="PX1" s="176" t="s">
        <v>1162</v>
      </c>
      <c r="PY1" s="176" t="s">
        <v>1164</v>
      </c>
      <c r="PZ1" s="176" t="s">
        <v>356</v>
      </c>
      <c r="QA1" s="176" t="s">
        <v>1166</v>
      </c>
      <c r="QB1" s="176" t="s">
        <v>1168</v>
      </c>
      <c r="QC1" s="176" t="s">
        <v>1170</v>
      </c>
      <c r="QD1" s="176" t="s">
        <v>1172</v>
      </c>
      <c r="QE1" s="176" t="s">
        <v>1174</v>
      </c>
      <c r="QF1" s="185" t="s">
        <v>357</v>
      </c>
      <c r="QG1" s="176" t="s">
        <v>358</v>
      </c>
      <c r="QH1" s="176" t="s">
        <v>1176</v>
      </c>
      <c r="QI1" s="176" t="s">
        <v>1178</v>
      </c>
      <c r="QJ1" s="176" t="s">
        <v>1180</v>
      </c>
      <c r="QK1" s="176" t="s">
        <v>1182</v>
      </c>
      <c r="QL1" s="176" t="s">
        <v>1184</v>
      </c>
      <c r="QM1" s="176" t="s">
        <v>1186</v>
      </c>
      <c r="QN1" s="185" t="s">
        <v>359</v>
      </c>
      <c r="QO1" s="176" t="s">
        <v>1188</v>
      </c>
      <c r="QP1" s="176" t="s">
        <v>360</v>
      </c>
      <c r="QQ1" s="176" t="s">
        <v>367</v>
      </c>
      <c r="QR1" s="176" t="s">
        <v>1190</v>
      </c>
      <c r="QS1" s="176" t="s">
        <v>1192</v>
      </c>
      <c r="QT1" s="176" t="s">
        <v>1194</v>
      </c>
      <c r="QU1" s="176" t="s">
        <v>1196</v>
      </c>
      <c r="QV1" s="176" t="s">
        <v>1198</v>
      </c>
      <c r="QW1" s="176" t="s">
        <v>1200</v>
      </c>
      <c r="QX1" s="176" t="s">
        <v>1202</v>
      </c>
      <c r="QY1" s="176" t="s">
        <v>1204</v>
      </c>
      <c r="QZ1" s="176" t="s">
        <v>1206</v>
      </c>
      <c r="RA1" s="176" t="s">
        <v>1208</v>
      </c>
      <c r="RB1" s="176" t="s">
        <v>1210</v>
      </c>
      <c r="RC1" s="176" t="s">
        <v>1212</v>
      </c>
      <c r="RD1" s="176" t="s">
        <v>1214</v>
      </c>
      <c r="RE1" s="176" t="s">
        <v>1216</v>
      </c>
      <c r="RF1" s="185" t="s">
        <v>361</v>
      </c>
      <c r="RG1" s="176" t="s">
        <v>362</v>
      </c>
      <c r="RH1" s="176" t="s">
        <v>1218</v>
      </c>
      <c r="RI1" s="176" t="s">
        <v>1220</v>
      </c>
      <c r="RJ1" s="185" t="s">
        <v>363</v>
      </c>
      <c r="RK1" s="176" t="s">
        <v>364</v>
      </c>
      <c r="RL1" s="176" t="s">
        <v>1222</v>
      </c>
      <c r="RM1" s="176" t="s">
        <v>1223</v>
      </c>
      <c r="RN1" s="176" t="s">
        <v>1224</v>
      </c>
      <c r="RO1" s="176" t="s">
        <v>1225</v>
      </c>
      <c r="RP1" s="176" t="s">
        <v>1227</v>
      </c>
      <c r="RQ1" s="176" t="s">
        <v>1228</v>
      </c>
      <c r="RR1" s="176" t="s">
        <v>1230</v>
      </c>
      <c r="RS1" s="176" t="s">
        <v>1231</v>
      </c>
      <c r="RT1" s="173" t="s">
        <v>368</v>
      </c>
      <c r="RU1" s="185" t="s">
        <v>369</v>
      </c>
      <c r="RV1" s="176" t="s">
        <v>370</v>
      </c>
      <c r="RW1" s="176" t="s">
        <v>1233</v>
      </c>
      <c r="RX1" s="176" t="s">
        <v>1235</v>
      </c>
      <c r="RY1" s="176" t="s">
        <v>371</v>
      </c>
      <c r="RZ1" s="176" t="s">
        <v>1237</v>
      </c>
      <c r="SA1" s="176" t="s">
        <v>1239</v>
      </c>
      <c r="SB1" s="176" t="s">
        <v>1241</v>
      </c>
      <c r="SC1" s="176" t="s">
        <v>1243</v>
      </c>
      <c r="SD1" s="185" t="s">
        <v>372</v>
      </c>
      <c r="SE1" s="176" t="s">
        <v>373</v>
      </c>
      <c r="SF1" s="176" t="s">
        <v>1245</v>
      </c>
      <c r="SG1" s="176" t="s">
        <v>1247</v>
      </c>
      <c r="SH1" s="176" t="s">
        <v>1249</v>
      </c>
      <c r="SI1" s="176" t="s">
        <v>1251</v>
      </c>
      <c r="SJ1" s="176" t="s">
        <v>1253</v>
      </c>
      <c r="SK1" s="176" t="s">
        <v>1255</v>
      </c>
      <c r="SL1" s="176" t="s">
        <v>1257</v>
      </c>
      <c r="SM1" s="176" t="s">
        <v>1259</v>
      </c>
      <c r="SN1" s="176" t="s">
        <v>1261</v>
      </c>
      <c r="SO1" s="176" t="s">
        <v>1263</v>
      </c>
      <c r="SP1" s="176" t="s">
        <v>1265</v>
      </c>
      <c r="SQ1" s="176" t="s">
        <v>1267</v>
      </c>
      <c r="SR1" s="176" t="s">
        <v>1269</v>
      </c>
      <c r="SS1" s="176" t="s">
        <v>1271</v>
      </c>
      <c r="ST1" s="176" t="s">
        <v>1273</v>
      </c>
      <c r="SU1" s="173" t="s">
        <v>374</v>
      </c>
      <c r="SV1" s="185" t="s">
        <v>375</v>
      </c>
      <c r="SW1" s="176" t="s">
        <v>376</v>
      </c>
      <c r="SX1" s="176" t="s">
        <v>1275</v>
      </c>
      <c r="SY1" s="176" t="s">
        <v>1277</v>
      </c>
      <c r="SZ1" s="176" t="s">
        <v>1279</v>
      </c>
      <c r="TA1" s="176" t="s">
        <v>1281</v>
      </c>
      <c r="TB1" s="176" t="s">
        <v>1283</v>
      </c>
      <c r="TC1" s="176" t="s">
        <v>377</v>
      </c>
      <c r="TD1" s="176" t="s">
        <v>1285</v>
      </c>
      <c r="TE1" s="176" t="s">
        <v>1287</v>
      </c>
      <c r="TF1" s="176" t="s">
        <v>1289</v>
      </c>
      <c r="TG1" s="176" t="s">
        <v>1291</v>
      </c>
      <c r="TH1" s="176" t="s">
        <v>1293</v>
      </c>
      <c r="TI1" s="176" t="s">
        <v>1295</v>
      </c>
      <c r="TJ1" s="185" t="s">
        <v>378</v>
      </c>
      <c r="TK1" s="176" t="s">
        <v>379</v>
      </c>
      <c r="TL1" s="176" t="s">
        <v>380</v>
      </c>
      <c r="TM1" s="176" t="s">
        <v>1297</v>
      </c>
      <c r="TN1" s="176" t="s">
        <v>1299</v>
      </c>
      <c r="TO1" s="176" t="s">
        <v>1300</v>
      </c>
      <c r="TP1" s="176" t="s">
        <v>1302</v>
      </c>
      <c r="TQ1" s="176" t="s">
        <v>1304</v>
      </c>
      <c r="TR1" s="176" t="s">
        <v>1306</v>
      </c>
      <c r="TS1" s="176" t="s">
        <v>1308</v>
      </c>
      <c r="TT1" s="176" t="s">
        <v>1310</v>
      </c>
      <c r="TU1" s="176" t="s">
        <v>1312</v>
      </c>
      <c r="TV1" s="176" t="s">
        <v>1314</v>
      </c>
      <c r="TW1" s="176" t="s">
        <v>1316</v>
      </c>
      <c r="TX1" s="176" t="s">
        <v>1318</v>
      </c>
      <c r="TY1" s="176" t="s">
        <v>1320</v>
      </c>
      <c r="TZ1" s="176" t="s">
        <v>1322</v>
      </c>
      <c r="UA1" s="176" t="s">
        <v>1324</v>
      </c>
      <c r="UB1" s="176" t="s">
        <v>1326</v>
      </c>
      <c r="UC1" s="173" t="s">
        <v>1328</v>
      </c>
      <c r="UD1" s="176" t="s">
        <v>1330</v>
      </c>
      <c r="UE1" s="176" t="s">
        <v>1332</v>
      </c>
      <c r="UF1" s="176" t="s">
        <v>1334</v>
      </c>
      <c r="UG1" s="176" t="s">
        <v>1336</v>
      </c>
      <c r="UH1" s="176" t="s">
        <v>1338</v>
      </c>
      <c r="UI1" s="179"/>
    </row>
    <row r="2" spans="1:555" s="118" customFormat="1" hidden="1" x14ac:dyDescent="0.25">
      <c r="A2" s="118" t="s">
        <v>1371</v>
      </c>
      <c r="B2" s="118" t="s">
        <v>1373</v>
      </c>
      <c r="C2" s="118" t="s">
        <v>474</v>
      </c>
      <c r="D2" s="118" t="s">
        <v>1372</v>
      </c>
      <c r="E2" s="118" t="s">
        <v>1374</v>
      </c>
      <c r="F2" s="118" t="s">
        <v>475</v>
      </c>
      <c r="G2" s="155" t="s">
        <v>1375</v>
      </c>
      <c r="H2" s="118" t="s">
        <v>1376</v>
      </c>
      <c r="I2" s="118" t="s">
        <v>1377</v>
      </c>
      <c r="J2" s="118" t="s">
        <v>1378</v>
      </c>
      <c r="K2" s="118" t="s">
        <v>1379</v>
      </c>
      <c r="L2" s="118" t="s">
        <v>1380</v>
      </c>
      <c r="M2" s="118" t="s">
        <v>1381</v>
      </c>
      <c r="N2" s="118" t="s">
        <v>1382</v>
      </c>
      <c r="O2" s="118" t="s">
        <v>484</v>
      </c>
      <c r="R2" s="118" t="s">
        <v>130</v>
      </c>
      <c r="S2" s="118" t="s">
        <v>1473</v>
      </c>
      <c r="U2" s="118" t="s">
        <v>395</v>
      </c>
      <c r="V2" s="118" t="s">
        <v>413</v>
      </c>
      <c r="W2" s="118" t="s">
        <v>396</v>
      </c>
      <c r="X2" s="118" t="s">
        <v>397</v>
      </c>
      <c r="Y2" s="118" t="s">
        <v>398</v>
      </c>
      <c r="Z2" s="118" t="s">
        <v>399</v>
      </c>
      <c r="AA2" s="118" t="s">
        <v>400</v>
      </c>
      <c r="AB2" s="118" t="s">
        <v>401</v>
      </c>
      <c r="AC2" s="118" t="s">
        <v>402</v>
      </c>
      <c r="AD2" s="118" t="s">
        <v>403</v>
      </c>
      <c r="AE2" s="118" t="s">
        <v>404</v>
      </c>
      <c r="AF2" s="118" t="s">
        <v>405</v>
      </c>
      <c r="AH2" s="118" t="s">
        <v>423</v>
      </c>
      <c r="AI2" s="118" t="s">
        <v>424</v>
      </c>
      <c r="AJ2" s="118" t="s">
        <v>425</v>
      </c>
      <c r="AK2" s="118" t="s">
        <v>426</v>
      </c>
      <c r="AL2" s="118" t="s">
        <v>427</v>
      </c>
      <c r="AM2" s="118" t="s">
        <v>430</v>
      </c>
      <c r="AN2" s="118" t="s">
        <v>428</v>
      </c>
      <c r="AO2" s="118" t="s">
        <v>429</v>
      </c>
      <c r="AP2" s="118" t="s">
        <v>431</v>
      </c>
      <c r="AQ2" s="118" t="s">
        <v>432</v>
      </c>
      <c r="AR2" s="118" t="s">
        <v>433</v>
      </c>
      <c r="AS2" s="118" t="s">
        <v>434</v>
      </c>
      <c r="AT2" s="118" t="s">
        <v>435</v>
      </c>
      <c r="AU2" s="118" t="s">
        <v>436</v>
      </c>
      <c r="AV2" s="118" t="s">
        <v>437</v>
      </c>
      <c r="AW2" s="118" t="s">
        <v>438</v>
      </c>
      <c r="AX2" s="118" t="s">
        <v>439</v>
      </c>
      <c r="AY2" s="118" t="s">
        <v>440</v>
      </c>
      <c r="AZ2" s="118" t="s">
        <v>441</v>
      </c>
      <c r="BA2" s="118" t="s">
        <v>442</v>
      </c>
      <c r="BB2" s="118" t="s">
        <v>443</v>
      </c>
      <c r="BC2" s="118" t="s">
        <v>444</v>
      </c>
      <c r="BD2" s="118" t="s">
        <v>445</v>
      </c>
      <c r="BE2" s="118" t="s">
        <v>446</v>
      </c>
      <c r="BF2" s="118" t="s">
        <v>447</v>
      </c>
      <c r="BG2" s="118" t="s">
        <v>448</v>
      </c>
      <c r="BH2" s="118" t="s">
        <v>449</v>
      </c>
      <c r="BI2" s="118" t="s">
        <v>450</v>
      </c>
      <c r="BJ2" s="118" t="s">
        <v>451</v>
      </c>
      <c r="BK2" s="118" t="s">
        <v>452</v>
      </c>
      <c r="BL2" s="118" t="s">
        <v>453</v>
      </c>
      <c r="BM2" s="118" t="s">
        <v>454</v>
      </c>
      <c r="BN2" s="118" t="s">
        <v>455</v>
      </c>
      <c r="BO2" s="118" t="s">
        <v>456</v>
      </c>
      <c r="BP2" s="118" t="s">
        <v>457</v>
      </c>
      <c r="BQ2" s="118" t="s">
        <v>458</v>
      </c>
      <c r="BR2" s="118" t="s">
        <v>459</v>
      </c>
      <c r="BS2" s="118" t="s">
        <v>460</v>
      </c>
      <c r="BT2" s="118" t="s">
        <v>461</v>
      </c>
      <c r="BU2" s="118" t="s">
        <v>462</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x14ac:dyDescent="0.3"/>
    <row r="5" spans="1:555" ht="27" thickBot="1" x14ac:dyDescent="0.3">
      <c r="C5" s="86" t="s">
        <v>390</v>
      </c>
      <c r="D5" s="193">
        <f>SUMIF(C:C,$C$10,D:D)</f>
        <v>0</v>
      </c>
    </row>
    <row r="6" spans="1:555" x14ac:dyDescent="0.25">
      <c r="C6" s="103"/>
      <c r="D6" s="103"/>
      <c r="E6" s="103"/>
      <c r="F6" s="103"/>
      <c r="G6" s="77"/>
      <c r="H6" s="103"/>
      <c r="I6" s="103"/>
    </row>
    <row r="7" spans="1:555" x14ac:dyDescent="0.25">
      <c r="C7" s="103"/>
      <c r="D7" s="103"/>
      <c r="E7" s="103"/>
      <c r="F7" s="103"/>
      <c r="G7" s="77"/>
      <c r="H7" s="103"/>
      <c r="I7" s="103"/>
    </row>
    <row r="8" spans="1:555" x14ac:dyDescent="0.25">
      <c r="C8" s="103"/>
      <c r="D8" s="103"/>
      <c r="E8" s="103"/>
      <c r="F8" s="103"/>
      <c r="G8" s="77"/>
      <c r="H8" s="103"/>
      <c r="I8" s="103"/>
    </row>
    <row r="9" spans="1:555" ht="15.75" thickBot="1" x14ac:dyDescent="0.3">
      <c r="C9" s="103"/>
      <c r="D9" s="103"/>
      <c r="E9" s="103"/>
      <c r="F9" s="103"/>
      <c r="G9" s="77"/>
      <c r="H9" s="103"/>
      <c r="I9" s="103"/>
    </row>
    <row r="10" spans="1:555" ht="15.75" thickBot="1" x14ac:dyDescent="0.3">
      <c r="C10" s="152" t="s">
        <v>51</v>
      </c>
      <c r="D10" s="104">
        <f>SUM(F17:F51)</f>
        <v>0</v>
      </c>
      <c r="F10" s="70"/>
      <c r="G10" s="78"/>
      <c r="H10" s="70"/>
      <c r="I10" s="70"/>
    </row>
    <row r="11" spans="1:555" x14ac:dyDescent="0.25">
      <c r="C11" s="70"/>
      <c r="D11" s="31"/>
      <c r="E11" s="93"/>
      <c r="F11" s="93"/>
      <c r="G11" s="93"/>
      <c r="H11" s="75"/>
      <c r="I11" s="75"/>
      <c r="J11" s="75"/>
      <c r="K11" s="108"/>
    </row>
    <row r="12" spans="1:555" ht="15.75" x14ac:dyDescent="0.25">
      <c r="B12" s="93"/>
      <c r="C12" s="309" t="s">
        <v>393</v>
      </c>
      <c r="D12" s="201"/>
      <c r="E12" s="93"/>
      <c r="F12" s="93"/>
      <c r="G12" s="93"/>
      <c r="H12" s="75"/>
      <c r="I12" s="75"/>
      <c r="J12" s="75"/>
      <c r="K12" s="108"/>
    </row>
    <row r="13" spans="1:555" ht="18.75" x14ac:dyDescent="0.25">
      <c r="B13" s="93"/>
      <c r="C13" s="210" t="e">
        <f>IFERROR(VLOOKUP(D12,'Desarrollo e Innov. Curricular'!$E:$F,2,FALSE),IFERROR(VLOOKUP(D12,'Investigación Científica'!$E:$F,2,FALSE),IFERROR(VLOOKUP(D12,'Vinculación Univ. Sociedad'!$E:$F,2,FALSE),IFERROR(VLOOKUP(D12,'Docencia y Profesorado Universi'!$E:$F,2,FALSE),IFERROR(VLOOKUP(D12,'Estudiantes y Graduados'!$E:$F,2,FALSE),IFERROR(VLOOKUP(D12,'Gestion Administrativa'!$E:$F,2,FALSE),IFERROR(VLOOKUP(D12,'Gestión Académica'!$E:$F,2,FALSE),IFERROR(VLOOKUP(D12,'Aseguramiento y M. Ambiental'!$E:$F,2,FALSE),IFERROR(VLOOKUP(D12,'Gestión del Conocimiento'!$E:$F,2,FALSE),IFERROR(VLOOKUP(D12,'Gobernabilidad y Procesos...'!$E:$F,2,FALSE),IFERROR(VLOOKUP(D12,'Gestión del Talento Humano'!$E:$F,2,FALSE),IFERROR(VLOOKUP(D12,'Internacionalización de la E.S.'!$E:$F,2,FALSE),IFERROR(VLOOKUP(D12,'Cultura de Innovación Insti...'!$E:$F,2,FALSE),VLOOKUP(D12,'Lo Esencial de la Reforma Univ.'!$E:$F,2,0))))))))))))))</f>
        <v>#N/A</v>
      </c>
      <c r="D13" s="31"/>
      <c r="E13" s="93"/>
      <c r="F13" s="93"/>
      <c r="G13" s="93"/>
      <c r="H13" s="75"/>
      <c r="I13" s="75"/>
      <c r="J13" s="75"/>
      <c r="K13" s="108"/>
    </row>
    <row r="14" spans="1:555" x14ac:dyDescent="0.25">
      <c r="B14" s="93"/>
      <c r="E14" s="93"/>
      <c r="F14" s="93"/>
      <c r="G14" s="93"/>
      <c r="H14" s="75"/>
      <c r="I14" s="75"/>
      <c r="J14" s="75"/>
      <c r="K14" s="108"/>
    </row>
    <row r="15" spans="1:555" ht="15.75" thickBot="1" x14ac:dyDescent="0.3">
      <c r="F15" s="93"/>
      <c r="G15" s="75"/>
      <c r="H15" s="75"/>
      <c r="I15" s="75"/>
    </row>
    <row r="16" spans="1:555" ht="30.75" thickBot="1" x14ac:dyDescent="0.3">
      <c r="C16" s="125" t="s">
        <v>44</v>
      </c>
      <c r="D16" s="130" t="s">
        <v>53</v>
      </c>
      <c r="E16" s="132" t="s">
        <v>55</v>
      </c>
      <c r="F16" s="131" t="s">
        <v>27</v>
      </c>
      <c r="G16" s="129" t="s">
        <v>132</v>
      </c>
      <c r="H16" s="132" t="s">
        <v>46</v>
      </c>
      <c r="I16" s="129" t="s">
        <v>133</v>
      </c>
      <c r="J16" s="129" t="s">
        <v>411</v>
      </c>
      <c r="K16" s="129" t="s">
        <v>412</v>
      </c>
      <c r="L16" s="129" t="s">
        <v>122</v>
      </c>
    </row>
    <row r="17" spans="3:12" x14ac:dyDescent="0.25">
      <c r="C17" s="136"/>
      <c r="D17" s="153"/>
      <c r="E17" s="111"/>
      <c r="F17" s="95">
        <f t="shared" ref="F17:F51" si="0">D17*E17</f>
        <v>0</v>
      </c>
      <c r="G17" s="156" t="s">
        <v>130</v>
      </c>
      <c r="H17" s="137"/>
      <c r="I17" s="126" t="e">
        <f>VLOOKUP(H17,Presupuesto!$B$11:$C$565,2,0)</f>
        <v>#N/A</v>
      </c>
      <c r="J17" s="217" t="s">
        <v>1376</v>
      </c>
      <c r="K17" s="96" t="s">
        <v>395</v>
      </c>
      <c r="L17" s="96"/>
    </row>
    <row r="18" spans="3:12" x14ac:dyDescent="0.25">
      <c r="C18" s="136"/>
      <c r="D18" s="153"/>
      <c r="E18" s="119"/>
      <c r="F18" s="95">
        <f t="shared" si="0"/>
        <v>0</v>
      </c>
      <c r="G18" s="156"/>
      <c r="H18" s="137"/>
      <c r="I18" s="126" t="e">
        <f>VLOOKUP(H18,Presupuesto!$B$11:$C$565,2,0)</f>
        <v>#N/A</v>
      </c>
      <c r="J18" s="96" t="str">
        <f>$J$17</f>
        <v>Aseguramiento de la Calidad</v>
      </c>
      <c r="K18" s="96" t="s">
        <v>413</v>
      </c>
      <c r="L18" s="96"/>
    </row>
    <row r="19" spans="3:12" x14ac:dyDescent="0.25">
      <c r="C19" s="136"/>
      <c r="D19" s="153"/>
      <c r="E19" s="119"/>
      <c r="F19" s="95">
        <f t="shared" si="0"/>
        <v>0</v>
      </c>
      <c r="G19" s="156"/>
      <c r="H19" s="137"/>
      <c r="I19" s="126" t="e">
        <f>VLOOKUP(H19,Presupuesto!$B$11:$C$565,2,0)</f>
        <v>#N/A</v>
      </c>
      <c r="J19" s="96" t="str">
        <f t="shared" ref="J19:J50" si="1">$J$17</f>
        <v>Aseguramiento de la Calidad</v>
      </c>
      <c r="K19" s="96" t="s">
        <v>413</v>
      </c>
      <c r="L19" s="96"/>
    </row>
    <row r="20" spans="3:12" x14ac:dyDescent="0.25">
      <c r="C20" s="136"/>
      <c r="D20" s="153"/>
      <c r="E20" s="119"/>
      <c r="F20" s="95">
        <f t="shared" si="0"/>
        <v>0</v>
      </c>
      <c r="G20" s="156"/>
      <c r="H20" s="137"/>
      <c r="I20" s="126" t="e">
        <f>VLOOKUP(H20,Presupuesto!$B$11:$C$565,2,0)</f>
        <v>#N/A</v>
      </c>
      <c r="J20" s="96" t="str">
        <f t="shared" si="1"/>
        <v>Aseguramiento de la Calidad</v>
      </c>
      <c r="K20" s="96" t="s">
        <v>413</v>
      </c>
      <c r="L20" s="96"/>
    </row>
    <row r="21" spans="3:12" x14ac:dyDescent="0.25">
      <c r="C21" s="136"/>
      <c r="D21" s="153"/>
      <c r="E21" s="119"/>
      <c r="F21" s="95">
        <f t="shared" si="0"/>
        <v>0</v>
      </c>
      <c r="G21" s="156"/>
      <c r="H21" s="137"/>
      <c r="I21" s="126" t="e">
        <f>VLOOKUP(H21,Presupuesto!$B$11:$C$565,2,0)</f>
        <v>#N/A</v>
      </c>
      <c r="J21" s="96" t="str">
        <f t="shared" si="1"/>
        <v>Aseguramiento de la Calidad</v>
      </c>
      <c r="K21" s="96" t="s">
        <v>413</v>
      </c>
      <c r="L21" s="96"/>
    </row>
    <row r="22" spans="3:12" x14ac:dyDescent="0.25">
      <c r="C22" s="136"/>
      <c r="D22" s="153"/>
      <c r="E22" s="119"/>
      <c r="F22" s="95">
        <f t="shared" si="0"/>
        <v>0</v>
      </c>
      <c r="G22" s="156"/>
      <c r="H22" s="137"/>
      <c r="I22" s="126" t="e">
        <f>VLOOKUP(H22,Presupuesto!$B$11:$C$565,2,0)</f>
        <v>#N/A</v>
      </c>
      <c r="J22" s="96" t="str">
        <f t="shared" si="1"/>
        <v>Aseguramiento de la Calidad</v>
      </c>
      <c r="K22" s="96" t="s">
        <v>402</v>
      </c>
      <c r="L22" s="96"/>
    </row>
    <row r="23" spans="3:12" x14ac:dyDescent="0.25">
      <c r="C23" s="136"/>
      <c r="D23" s="153"/>
      <c r="E23" s="119"/>
      <c r="F23" s="95">
        <f t="shared" si="0"/>
        <v>0</v>
      </c>
      <c r="G23" s="156"/>
      <c r="H23" s="137"/>
      <c r="I23" s="126" t="e">
        <f>VLOOKUP(H23,Presupuesto!$B$11:$C$565,2,0)</f>
        <v>#N/A</v>
      </c>
      <c r="J23" s="96" t="str">
        <f t="shared" si="1"/>
        <v>Aseguramiento de la Calidad</v>
      </c>
      <c r="K23" s="96" t="s">
        <v>413</v>
      </c>
      <c r="L23" s="96"/>
    </row>
    <row r="24" spans="3:12" x14ac:dyDescent="0.25">
      <c r="C24" s="136"/>
      <c r="D24" s="153"/>
      <c r="E24" s="119"/>
      <c r="F24" s="95">
        <f t="shared" si="0"/>
        <v>0</v>
      </c>
      <c r="G24" s="156"/>
      <c r="H24" s="137"/>
      <c r="I24" s="126" t="e">
        <f>VLOOKUP(H24,Presupuesto!$B$11:$C$565,2,0)</f>
        <v>#N/A</v>
      </c>
      <c r="J24" s="96" t="str">
        <f t="shared" si="1"/>
        <v>Aseguramiento de la Calidad</v>
      </c>
      <c r="K24" s="96" t="s">
        <v>413</v>
      </c>
      <c r="L24" s="96"/>
    </row>
    <row r="25" spans="3:12" x14ac:dyDescent="0.25">
      <c r="C25" s="136"/>
      <c r="D25" s="153"/>
      <c r="E25" s="119"/>
      <c r="F25" s="95">
        <f t="shared" si="0"/>
        <v>0</v>
      </c>
      <c r="G25" s="156"/>
      <c r="H25" s="137"/>
      <c r="I25" s="126" t="e">
        <f>VLOOKUP(H25,Presupuesto!$B$11:$C$565,2,0)</f>
        <v>#N/A</v>
      </c>
      <c r="J25" s="96" t="str">
        <f t="shared" si="1"/>
        <v>Aseguramiento de la Calidad</v>
      </c>
      <c r="K25" s="96" t="s">
        <v>413</v>
      </c>
      <c r="L25" s="96"/>
    </row>
    <row r="26" spans="3:12" x14ac:dyDescent="0.25">
      <c r="C26" s="136"/>
      <c r="D26" s="153"/>
      <c r="E26" s="119"/>
      <c r="F26" s="95">
        <f t="shared" si="0"/>
        <v>0</v>
      </c>
      <c r="G26" s="156"/>
      <c r="H26" s="137"/>
      <c r="I26" s="126" t="e">
        <f>VLOOKUP(H26,Presupuesto!$B$11:$C$565,2,0)</f>
        <v>#N/A</v>
      </c>
      <c r="J26" s="96" t="str">
        <f t="shared" si="1"/>
        <v>Aseguramiento de la Calidad</v>
      </c>
      <c r="K26" s="96" t="s">
        <v>413</v>
      </c>
      <c r="L26" s="96"/>
    </row>
    <row r="27" spans="3:12" x14ac:dyDescent="0.25">
      <c r="C27" s="136"/>
      <c r="D27" s="153"/>
      <c r="E27" s="119"/>
      <c r="F27" s="95">
        <f t="shared" si="0"/>
        <v>0</v>
      </c>
      <c r="G27" s="156"/>
      <c r="H27" s="137"/>
      <c r="I27" s="126" t="e">
        <f>VLOOKUP(H27,Presupuesto!$B$11:$C$565,2,0)</f>
        <v>#N/A</v>
      </c>
      <c r="J27" s="96" t="str">
        <f t="shared" si="1"/>
        <v>Aseguramiento de la Calidad</v>
      </c>
      <c r="K27" s="96" t="s">
        <v>413</v>
      </c>
      <c r="L27" s="96"/>
    </row>
    <row r="28" spans="3:12" x14ac:dyDescent="0.25">
      <c r="C28" s="136"/>
      <c r="D28" s="153"/>
      <c r="E28" s="119"/>
      <c r="F28" s="95">
        <f t="shared" si="0"/>
        <v>0</v>
      </c>
      <c r="G28" s="156"/>
      <c r="H28" s="137"/>
      <c r="I28" s="126" t="e">
        <f>VLOOKUP(H28,Presupuesto!$B$11:$C$565,2,0)</f>
        <v>#N/A</v>
      </c>
      <c r="J28" s="96" t="str">
        <f t="shared" si="1"/>
        <v>Aseguramiento de la Calidad</v>
      </c>
      <c r="K28" s="96" t="s">
        <v>413</v>
      </c>
      <c r="L28" s="96"/>
    </row>
    <row r="29" spans="3:12" x14ac:dyDescent="0.25">
      <c r="C29" s="136"/>
      <c r="D29" s="153"/>
      <c r="E29" s="119"/>
      <c r="F29" s="95">
        <f t="shared" si="0"/>
        <v>0</v>
      </c>
      <c r="G29" s="156"/>
      <c r="H29" s="137"/>
      <c r="I29" s="126" t="e">
        <f>VLOOKUP(H29,Presupuesto!$B$11:$C$565,2,0)</f>
        <v>#N/A</v>
      </c>
      <c r="J29" s="96" t="str">
        <f t="shared" si="1"/>
        <v>Aseguramiento de la Calidad</v>
      </c>
      <c r="K29" s="96" t="s">
        <v>413</v>
      </c>
      <c r="L29" s="96"/>
    </row>
    <row r="30" spans="3:12" x14ac:dyDescent="0.25">
      <c r="C30" s="136"/>
      <c r="D30" s="153"/>
      <c r="E30" s="119"/>
      <c r="F30" s="95">
        <f t="shared" si="0"/>
        <v>0</v>
      </c>
      <c r="G30" s="156"/>
      <c r="H30" s="137"/>
      <c r="I30" s="126" t="e">
        <f>VLOOKUP(H30,Presupuesto!$B$11:$C$565,2,0)</f>
        <v>#N/A</v>
      </c>
      <c r="J30" s="96" t="str">
        <f t="shared" si="1"/>
        <v>Aseguramiento de la Calidad</v>
      </c>
      <c r="K30" s="96" t="s">
        <v>413</v>
      </c>
      <c r="L30" s="96"/>
    </row>
    <row r="31" spans="3:12" x14ac:dyDescent="0.25">
      <c r="C31" s="136"/>
      <c r="D31" s="153"/>
      <c r="E31" s="119"/>
      <c r="F31" s="95">
        <f t="shared" si="0"/>
        <v>0</v>
      </c>
      <c r="G31" s="156"/>
      <c r="H31" s="137"/>
      <c r="I31" s="126" t="e">
        <f>VLOOKUP(H31,Presupuesto!$B$11:$C$565,2,0)</f>
        <v>#N/A</v>
      </c>
      <c r="J31" s="96" t="str">
        <f t="shared" si="1"/>
        <v>Aseguramiento de la Calidad</v>
      </c>
      <c r="K31" s="96" t="s">
        <v>413</v>
      </c>
      <c r="L31" s="96"/>
    </row>
    <row r="32" spans="3:12" x14ac:dyDescent="0.25">
      <c r="C32" s="136"/>
      <c r="D32" s="153"/>
      <c r="E32" s="119"/>
      <c r="F32" s="95">
        <f t="shared" si="0"/>
        <v>0</v>
      </c>
      <c r="G32" s="156"/>
      <c r="H32" s="137"/>
      <c r="I32" s="126" t="e">
        <f>VLOOKUP(H32,Presupuesto!$B$11:$C$565,2,0)</f>
        <v>#N/A</v>
      </c>
      <c r="J32" s="96" t="str">
        <f t="shared" si="1"/>
        <v>Aseguramiento de la Calidad</v>
      </c>
      <c r="K32" s="96" t="s">
        <v>413</v>
      </c>
      <c r="L32" s="96"/>
    </row>
    <row r="33" spans="3:12" x14ac:dyDescent="0.25">
      <c r="C33" s="136"/>
      <c r="D33" s="153"/>
      <c r="E33" s="119"/>
      <c r="F33" s="95">
        <f t="shared" si="0"/>
        <v>0</v>
      </c>
      <c r="G33" s="156"/>
      <c r="H33" s="137"/>
      <c r="I33" s="126" t="e">
        <f>VLOOKUP(H33,Presupuesto!$B$11:$C$565,2,0)</f>
        <v>#N/A</v>
      </c>
      <c r="J33" s="96" t="str">
        <f t="shared" si="1"/>
        <v>Aseguramiento de la Calidad</v>
      </c>
      <c r="K33" s="96" t="s">
        <v>413</v>
      </c>
      <c r="L33" s="96"/>
    </row>
    <row r="34" spans="3:12" x14ac:dyDescent="0.25">
      <c r="C34" s="136"/>
      <c r="D34" s="153"/>
      <c r="E34" s="119"/>
      <c r="F34" s="95">
        <f t="shared" si="0"/>
        <v>0</v>
      </c>
      <c r="G34" s="156"/>
      <c r="H34" s="137"/>
      <c r="I34" s="126" t="e">
        <f>VLOOKUP(H34,Presupuesto!$B$11:$C$565,2,0)</f>
        <v>#N/A</v>
      </c>
      <c r="J34" s="96" t="str">
        <f t="shared" si="1"/>
        <v>Aseguramiento de la Calidad</v>
      </c>
      <c r="K34" s="96" t="s">
        <v>413</v>
      </c>
      <c r="L34" s="96"/>
    </row>
    <row r="35" spans="3:12" x14ac:dyDescent="0.25">
      <c r="C35" s="136"/>
      <c r="D35" s="153"/>
      <c r="E35" s="119"/>
      <c r="F35" s="95">
        <f t="shared" si="0"/>
        <v>0</v>
      </c>
      <c r="G35" s="156"/>
      <c r="H35" s="137"/>
      <c r="I35" s="126" t="e">
        <f>VLOOKUP(H35,Presupuesto!$B$11:$C$565,2,0)</f>
        <v>#N/A</v>
      </c>
      <c r="J35" s="96" t="str">
        <f t="shared" si="1"/>
        <v>Aseguramiento de la Calidad</v>
      </c>
      <c r="K35" s="96" t="s">
        <v>413</v>
      </c>
      <c r="L35" s="96"/>
    </row>
    <row r="36" spans="3:12" x14ac:dyDescent="0.25">
      <c r="C36" s="136"/>
      <c r="D36" s="153"/>
      <c r="E36" s="119"/>
      <c r="F36" s="95">
        <f t="shared" si="0"/>
        <v>0</v>
      </c>
      <c r="G36" s="156"/>
      <c r="H36" s="137"/>
      <c r="I36" s="126" t="e">
        <f>VLOOKUP(H36,Presupuesto!$B$11:$C$565,2,0)</f>
        <v>#N/A</v>
      </c>
      <c r="J36" s="96" t="str">
        <f t="shared" si="1"/>
        <v>Aseguramiento de la Calidad</v>
      </c>
      <c r="K36" s="96" t="s">
        <v>413</v>
      </c>
      <c r="L36" s="96"/>
    </row>
    <row r="37" spans="3:12" x14ac:dyDescent="0.25">
      <c r="C37" s="136"/>
      <c r="D37" s="153"/>
      <c r="E37" s="119"/>
      <c r="F37" s="95">
        <f t="shared" si="0"/>
        <v>0</v>
      </c>
      <c r="G37" s="156"/>
      <c r="H37" s="137"/>
      <c r="I37" s="126" t="e">
        <f>VLOOKUP(H37,Presupuesto!$B$11:$C$565,2,0)</f>
        <v>#N/A</v>
      </c>
      <c r="J37" s="96" t="str">
        <f t="shared" si="1"/>
        <v>Aseguramiento de la Calidad</v>
      </c>
      <c r="K37" s="96" t="s">
        <v>413</v>
      </c>
      <c r="L37" s="96"/>
    </row>
    <row r="38" spans="3:12" x14ac:dyDescent="0.25">
      <c r="C38" s="136"/>
      <c r="D38" s="153"/>
      <c r="E38" s="119"/>
      <c r="F38" s="95">
        <f t="shared" si="0"/>
        <v>0</v>
      </c>
      <c r="G38" s="156"/>
      <c r="H38" s="137"/>
      <c r="I38" s="126" t="e">
        <f>VLOOKUP(H38,Presupuesto!$B$11:$C$565,2,0)</f>
        <v>#N/A</v>
      </c>
      <c r="J38" s="96" t="str">
        <f t="shared" si="1"/>
        <v>Aseguramiento de la Calidad</v>
      </c>
      <c r="K38" s="96" t="s">
        <v>413</v>
      </c>
      <c r="L38" s="96"/>
    </row>
    <row r="39" spans="3:12" x14ac:dyDescent="0.25">
      <c r="C39" s="138"/>
      <c r="D39" s="153"/>
      <c r="E39" s="114"/>
      <c r="F39" s="95">
        <f t="shared" si="0"/>
        <v>0</v>
      </c>
      <c r="G39" s="156"/>
      <c r="H39" s="139"/>
      <c r="I39" s="126" t="e">
        <f>VLOOKUP(H39,Presupuesto!$B$11:$C$565,2,0)</f>
        <v>#N/A</v>
      </c>
      <c r="J39" s="96" t="str">
        <f t="shared" si="1"/>
        <v>Aseguramiento de la Calidad</v>
      </c>
      <c r="K39" s="96" t="s">
        <v>413</v>
      </c>
      <c r="L39" s="96"/>
    </row>
    <row r="40" spans="3:12" x14ac:dyDescent="0.25">
      <c r="C40" s="138"/>
      <c r="D40" s="153"/>
      <c r="E40" s="114"/>
      <c r="F40" s="95">
        <f t="shared" si="0"/>
        <v>0</v>
      </c>
      <c r="G40" s="156"/>
      <c r="H40" s="139"/>
      <c r="I40" s="126" t="e">
        <f>VLOOKUP(H40,Presupuesto!$B$11:$C$565,2,0)</f>
        <v>#N/A</v>
      </c>
      <c r="J40" s="96" t="str">
        <f t="shared" si="1"/>
        <v>Aseguramiento de la Calidad</v>
      </c>
      <c r="K40" s="96" t="s">
        <v>413</v>
      </c>
      <c r="L40" s="96"/>
    </row>
    <row r="41" spans="3:12" x14ac:dyDescent="0.25">
      <c r="C41" s="138"/>
      <c r="D41" s="153"/>
      <c r="E41" s="114"/>
      <c r="F41" s="95">
        <f t="shared" si="0"/>
        <v>0</v>
      </c>
      <c r="G41" s="156"/>
      <c r="H41" s="139"/>
      <c r="I41" s="126" t="e">
        <f>VLOOKUP(H41,Presupuesto!$B$11:$C$565,2,0)</f>
        <v>#N/A</v>
      </c>
      <c r="J41" s="96" t="str">
        <f t="shared" si="1"/>
        <v>Aseguramiento de la Calidad</v>
      </c>
      <c r="K41" s="96" t="s">
        <v>413</v>
      </c>
      <c r="L41" s="96"/>
    </row>
    <row r="42" spans="3:12" x14ac:dyDescent="0.25">
      <c r="C42" s="138"/>
      <c r="D42" s="153"/>
      <c r="E42" s="114"/>
      <c r="F42" s="95">
        <f t="shared" si="0"/>
        <v>0</v>
      </c>
      <c r="G42" s="156"/>
      <c r="H42" s="139"/>
      <c r="I42" s="126" t="e">
        <f>VLOOKUP(H42,Presupuesto!$B$11:$C$565,2,0)</f>
        <v>#N/A</v>
      </c>
      <c r="J42" s="96" t="str">
        <f t="shared" si="1"/>
        <v>Aseguramiento de la Calidad</v>
      </c>
      <c r="K42" s="96" t="s">
        <v>413</v>
      </c>
      <c r="L42" s="96"/>
    </row>
    <row r="43" spans="3:12" x14ac:dyDescent="0.25">
      <c r="C43" s="138"/>
      <c r="D43" s="153"/>
      <c r="E43" s="114"/>
      <c r="F43" s="95">
        <f t="shared" si="0"/>
        <v>0</v>
      </c>
      <c r="G43" s="156"/>
      <c r="H43" s="139"/>
      <c r="I43" s="126" t="e">
        <f>VLOOKUP(H43,Presupuesto!$B$11:$C$565,2,0)</f>
        <v>#N/A</v>
      </c>
      <c r="J43" s="96" t="str">
        <f t="shared" si="1"/>
        <v>Aseguramiento de la Calidad</v>
      </c>
      <c r="K43" s="96" t="s">
        <v>413</v>
      </c>
      <c r="L43" s="96"/>
    </row>
    <row r="44" spans="3:12" x14ac:dyDescent="0.25">
      <c r="C44" s="138"/>
      <c r="D44" s="153"/>
      <c r="E44" s="114"/>
      <c r="F44" s="95">
        <f t="shared" si="0"/>
        <v>0</v>
      </c>
      <c r="G44" s="156"/>
      <c r="H44" s="139"/>
      <c r="I44" s="126" t="e">
        <f>VLOOKUP(H44,Presupuesto!$B$11:$C$565,2,0)</f>
        <v>#N/A</v>
      </c>
      <c r="J44" s="96" t="str">
        <f t="shared" si="1"/>
        <v>Aseguramiento de la Calidad</v>
      </c>
      <c r="K44" s="96" t="s">
        <v>413</v>
      </c>
      <c r="L44" s="96"/>
    </row>
    <row r="45" spans="3:12" x14ac:dyDescent="0.25">
      <c r="C45" s="138"/>
      <c r="D45" s="153"/>
      <c r="E45" s="114"/>
      <c r="F45" s="95">
        <f t="shared" si="0"/>
        <v>0</v>
      </c>
      <c r="G45" s="156"/>
      <c r="H45" s="139"/>
      <c r="I45" s="126" t="e">
        <f>VLOOKUP(H45,Presupuesto!$B$11:$C$565,2,0)</f>
        <v>#N/A</v>
      </c>
      <c r="J45" s="96" t="str">
        <f t="shared" si="1"/>
        <v>Aseguramiento de la Calidad</v>
      </c>
      <c r="K45" s="96" t="s">
        <v>413</v>
      </c>
      <c r="L45" s="96"/>
    </row>
    <row r="46" spans="3:12" x14ac:dyDescent="0.25">
      <c r="C46" s="138"/>
      <c r="D46" s="153"/>
      <c r="E46" s="114"/>
      <c r="F46" s="95">
        <f t="shared" si="0"/>
        <v>0</v>
      </c>
      <c r="G46" s="156"/>
      <c r="H46" s="139"/>
      <c r="I46" s="126" t="e">
        <f>VLOOKUP(H46,Presupuesto!$B$11:$C$565,2,0)</f>
        <v>#N/A</v>
      </c>
      <c r="J46" s="96" t="str">
        <f t="shared" si="1"/>
        <v>Aseguramiento de la Calidad</v>
      </c>
      <c r="K46" s="96" t="s">
        <v>413</v>
      </c>
      <c r="L46" s="96"/>
    </row>
    <row r="47" spans="3:12" x14ac:dyDescent="0.25">
      <c r="C47" s="140"/>
      <c r="D47" s="153"/>
      <c r="E47" s="114"/>
      <c r="F47" s="95">
        <f t="shared" si="0"/>
        <v>0</v>
      </c>
      <c r="G47" s="156"/>
      <c r="H47" s="141"/>
      <c r="I47" s="126" t="e">
        <f>VLOOKUP(H47,Presupuesto!$B$11:$C$565,2,0)</f>
        <v>#N/A</v>
      </c>
      <c r="J47" s="96" t="str">
        <f t="shared" si="1"/>
        <v>Aseguramiento de la Calidad</v>
      </c>
      <c r="K47" s="96" t="s">
        <v>404</v>
      </c>
      <c r="L47" s="96"/>
    </row>
    <row r="48" spans="3:12" x14ac:dyDescent="0.25">
      <c r="C48" s="140"/>
      <c r="D48" s="153"/>
      <c r="E48" s="114"/>
      <c r="F48" s="95">
        <f t="shared" si="0"/>
        <v>0</v>
      </c>
      <c r="G48" s="156"/>
      <c r="H48" s="141"/>
      <c r="I48" s="126" t="e">
        <f>VLOOKUP(H48,Presupuesto!$B$11:$C$565,2,0)</f>
        <v>#N/A</v>
      </c>
      <c r="J48" s="96" t="str">
        <f t="shared" si="1"/>
        <v>Aseguramiento de la Calidad</v>
      </c>
      <c r="K48" s="96" t="s">
        <v>413</v>
      </c>
      <c r="L48" s="96"/>
    </row>
    <row r="49" spans="3:12" x14ac:dyDescent="0.25">
      <c r="C49" s="140"/>
      <c r="D49" s="153"/>
      <c r="E49" s="114"/>
      <c r="F49" s="95">
        <f t="shared" si="0"/>
        <v>0</v>
      </c>
      <c r="G49" s="156"/>
      <c r="H49" s="141"/>
      <c r="I49" s="126" t="e">
        <f>VLOOKUP(H49,Presupuesto!$B$11:$C$565,2,0)</f>
        <v>#N/A</v>
      </c>
      <c r="J49" s="96" t="str">
        <f t="shared" si="1"/>
        <v>Aseguramiento de la Calidad</v>
      </c>
      <c r="K49" s="96" t="s">
        <v>413</v>
      </c>
      <c r="L49" s="96"/>
    </row>
    <row r="50" spans="3:12" x14ac:dyDescent="0.25">
      <c r="C50" s="140"/>
      <c r="D50" s="153"/>
      <c r="E50" s="114"/>
      <c r="F50" s="95">
        <f t="shared" si="0"/>
        <v>0</v>
      </c>
      <c r="G50" s="156"/>
      <c r="H50" s="141"/>
      <c r="I50" s="126" t="e">
        <f>VLOOKUP(H50,Presupuesto!$B$11:$C$565,2,0)</f>
        <v>#N/A</v>
      </c>
      <c r="J50" s="96" t="str">
        <f t="shared" si="1"/>
        <v>Aseguramiento de la Calidad</v>
      </c>
      <c r="K50" s="96" t="s">
        <v>413</v>
      </c>
      <c r="L50" s="96"/>
    </row>
    <row r="51" spans="3:12" ht="15.75" thickBot="1" x14ac:dyDescent="0.3">
      <c r="C51" s="142"/>
      <c r="D51" s="221"/>
      <c r="E51" s="100"/>
      <c r="F51" s="101">
        <f t="shared" si="0"/>
        <v>0</v>
      </c>
      <c r="G51" s="157"/>
      <c r="H51" s="143"/>
      <c r="I51" s="128" t="e">
        <f>VLOOKUP(H51,Presupuesto!$B$11:$C$565,2,0)</f>
        <v>#N/A</v>
      </c>
      <c r="J51" s="102" t="str">
        <f t="shared" ref="J51" si="2">$J$20</f>
        <v>Aseguramiento de la Calidad</v>
      </c>
      <c r="K51" s="120" t="s">
        <v>395</v>
      </c>
      <c r="L51" s="102"/>
    </row>
    <row r="52" spans="3:12" x14ac:dyDescent="0.25">
      <c r="F52" s="90"/>
      <c r="G52" s="89"/>
      <c r="H52" s="90"/>
      <c r="I52" s="90"/>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Proyecto" prompt="Seleccione una opción." sqref="L17:L51">
      <formula1>$M$2:$O$2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07"/>
  <sheetViews>
    <sheetView showGridLines="0" topLeftCell="A22" zoomScale="86" zoomScaleNormal="86" zoomScaleSheetLayoutView="90" workbookViewId="0">
      <selection activeCell="D13" sqref="D13"/>
    </sheetView>
  </sheetViews>
  <sheetFormatPr baseColWidth="10" defaultColWidth="11.5703125" defaultRowHeight="15" x14ac:dyDescent="0.25"/>
  <cols>
    <col min="1" max="1" width="3.85546875" style="85" customWidth="1"/>
    <col min="2" max="2" width="8.85546875" style="85" customWidth="1"/>
    <col min="3" max="3" width="53.42578125" style="85" customWidth="1"/>
    <col min="4" max="4" width="20.7109375" style="85" bestFit="1" customWidth="1"/>
    <col min="5" max="5" width="28.2851562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2" width="34.85546875" style="85" bestFit="1" customWidth="1"/>
    <col min="13" max="16384" width="11.5703125" style="85"/>
  </cols>
  <sheetData>
    <row r="1" spans="1:555" ht="26.25" hidden="1" x14ac:dyDescent="0.25">
      <c r="A1" s="182" t="s">
        <v>252</v>
      </c>
      <c r="B1" s="185" t="s">
        <v>253</v>
      </c>
      <c r="C1" s="176" t="s">
        <v>254</v>
      </c>
      <c r="D1" s="176" t="s">
        <v>500</v>
      </c>
      <c r="E1" s="176" t="s">
        <v>502</v>
      </c>
      <c r="F1" s="176" t="s">
        <v>504</v>
      </c>
      <c r="G1" s="176" t="s">
        <v>506</v>
      </c>
      <c r="H1" s="176" t="s">
        <v>508</v>
      </c>
      <c r="I1" s="176" t="s">
        <v>510</v>
      </c>
      <c r="J1" s="176" t="s">
        <v>255</v>
      </c>
      <c r="K1" s="176" t="s">
        <v>513</v>
      </c>
      <c r="L1" s="176" t="s">
        <v>256</v>
      </c>
      <c r="M1" s="176" t="s">
        <v>515</v>
      </c>
      <c r="N1" s="176" t="s">
        <v>517</v>
      </c>
      <c r="O1" s="176" t="s">
        <v>519</v>
      </c>
      <c r="P1" s="176" t="s">
        <v>257</v>
      </c>
      <c r="Q1" s="176" t="s">
        <v>520</v>
      </c>
      <c r="R1" s="176" t="s">
        <v>523</v>
      </c>
      <c r="S1" s="176" t="s">
        <v>258</v>
      </c>
      <c r="T1" s="176" t="s">
        <v>525</v>
      </c>
      <c r="U1" s="176" t="s">
        <v>259</v>
      </c>
      <c r="V1" s="176" t="s">
        <v>526</v>
      </c>
      <c r="W1" s="176" t="s">
        <v>527</v>
      </c>
      <c r="X1" s="176" t="s">
        <v>531</v>
      </c>
      <c r="Y1" s="176" t="s">
        <v>275</v>
      </c>
      <c r="Z1" s="176" t="s">
        <v>532</v>
      </c>
      <c r="AA1" s="176" t="s">
        <v>534</v>
      </c>
      <c r="AB1" s="176" t="s">
        <v>536</v>
      </c>
      <c r="AC1" s="176" t="s">
        <v>276</v>
      </c>
      <c r="AD1" s="176" t="s">
        <v>538</v>
      </c>
      <c r="AE1" s="176" t="s">
        <v>540</v>
      </c>
      <c r="AF1" s="176" t="s">
        <v>542</v>
      </c>
      <c r="AG1" s="176" t="s">
        <v>544</v>
      </c>
      <c r="AH1" s="176" t="s">
        <v>251</v>
      </c>
      <c r="AI1" s="176" t="s">
        <v>546</v>
      </c>
      <c r="AJ1" s="185" t="s">
        <v>260</v>
      </c>
      <c r="AK1" s="176" t="s">
        <v>548</v>
      </c>
      <c r="AL1" s="176" t="s">
        <v>261</v>
      </c>
      <c r="AM1" s="176" t="s">
        <v>550</v>
      </c>
      <c r="AN1" s="176" t="s">
        <v>552</v>
      </c>
      <c r="AO1" s="176" t="s">
        <v>262</v>
      </c>
      <c r="AP1" s="176" t="s">
        <v>554</v>
      </c>
      <c r="AQ1" s="176" t="s">
        <v>556</v>
      </c>
      <c r="AR1" s="176" t="s">
        <v>263</v>
      </c>
      <c r="AS1" s="176" t="s">
        <v>557</v>
      </c>
      <c r="AT1" s="176" t="s">
        <v>559</v>
      </c>
      <c r="AU1" s="176" t="s">
        <v>560</v>
      </c>
      <c r="AV1" s="176" t="s">
        <v>561</v>
      </c>
      <c r="AW1" s="176" t="s">
        <v>563</v>
      </c>
      <c r="AX1" s="176" t="s">
        <v>565</v>
      </c>
      <c r="AY1" s="176" t="s">
        <v>566</v>
      </c>
      <c r="AZ1" s="176" t="s">
        <v>264</v>
      </c>
      <c r="BA1" s="176" t="s">
        <v>568</v>
      </c>
      <c r="BB1" s="176" t="s">
        <v>570</v>
      </c>
      <c r="BC1" s="176" t="s">
        <v>572</v>
      </c>
      <c r="BD1" s="176" t="s">
        <v>574</v>
      </c>
      <c r="BE1" s="176" t="s">
        <v>576</v>
      </c>
      <c r="BF1" s="176" t="s">
        <v>578</v>
      </c>
      <c r="BG1" s="176" t="s">
        <v>580</v>
      </c>
      <c r="BH1" s="176" t="s">
        <v>582</v>
      </c>
      <c r="BI1" s="176" t="s">
        <v>277</v>
      </c>
      <c r="BJ1" s="176" t="s">
        <v>584</v>
      </c>
      <c r="BK1" s="176" t="s">
        <v>586</v>
      </c>
      <c r="BL1" s="176" t="s">
        <v>588</v>
      </c>
      <c r="BM1" s="176" t="s">
        <v>590</v>
      </c>
      <c r="BN1" s="176" t="s">
        <v>592</v>
      </c>
      <c r="BO1" s="176" t="s">
        <v>594</v>
      </c>
      <c r="BP1" s="176" t="s">
        <v>596</v>
      </c>
      <c r="BQ1" s="176" t="s">
        <v>598</v>
      </c>
      <c r="BR1" s="176" t="s">
        <v>600</v>
      </c>
      <c r="BS1" s="176" t="s">
        <v>602</v>
      </c>
      <c r="BT1" s="185" t="s">
        <v>265</v>
      </c>
      <c r="BU1" s="176" t="s">
        <v>266</v>
      </c>
      <c r="BV1" s="176" t="s">
        <v>604</v>
      </c>
      <c r="BW1" s="176" t="s">
        <v>267</v>
      </c>
      <c r="BX1" s="176" t="s">
        <v>606</v>
      </c>
      <c r="BY1" s="176" t="s">
        <v>608</v>
      </c>
      <c r="BZ1" s="185" t="s">
        <v>268</v>
      </c>
      <c r="CA1" s="176" t="s">
        <v>269</v>
      </c>
      <c r="CB1" s="176" t="s">
        <v>610</v>
      </c>
      <c r="CC1" s="176" t="s">
        <v>270</v>
      </c>
      <c r="CD1" s="176" t="s">
        <v>612</v>
      </c>
      <c r="CE1" s="176" t="s">
        <v>614</v>
      </c>
      <c r="CF1" s="176" t="s">
        <v>616</v>
      </c>
      <c r="CG1" s="185" t="s">
        <v>271</v>
      </c>
      <c r="CH1" s="176" t="s">
        <v>622</v>
      </c>
      <c r="CI1" s="176" t="s">
        <v>624</v>
      </c>
      <c r="CJ1" s="176" t="s">
        <v>272</v>
      </c>
      <c r="CK1" s="176" t="s">
        <v>618</v>
      </c>
      <c r="CL1" s="176" t="s">
        <v>620</v>
      </c>
      <c r="CM1" s="176" t="s">
        <v>273</v>
      </c>
      <c r="CN1" s="176" t="s">
        <v>626</v>
      </c>
      <c r="CO1" s="176" t="s">
        <v>274</v>
      </c>
      <c r="CP1" s="176" t="s">
        <v>627</v>
      </c>
      <c r="CQ1" s="173" t="s">
        <v>278</v>
      </c>
      <c r="CR1" s="185" t="s">
        <v>279</v>
      </c>
      <c r="CS1" s="176" t="s">
        <v>628</v>
      </c>
      <c r="CT1" s="176" t="s">
        <v>629</v>
      </c>
      <c r="CU1" s="176" t="s">
        <v>631</v>
      </c>
      <c r="CV1" s="176" t="s">
        <v>280</v>
      </c>
      <c r="CW1" s="176" t="s">
        <v>633</v>
      </c>
      <c r="CX1" s="176" t="s">
        <v>635</v>
      </c>
      <c r="CY1" s="176" t="s">
        <v>637</v>
      </c>
      <c r="CZ1" s="176" t="s">
        <v>639</v>
      </c>
      <c r="DA1" s="176" t="s">
        <v>641</v>
      </c>
      <c r="DB1" s="176" t="s">
        <v>643</v>
      </c>
      <c r="DC1" s="185" t="s">
        <v>281</v>
      </c>
      <c r="DD1" s="176" t="s">
        <v>282</v>
      </c>
      <c r="DE1" s="176" t="s">
        <v>645</v>
      </c>
      <c r="DF1" s="176" t="s">
        <v>283</v>
      </c>
      <c r="DG1" s="176" t="s">
        <v>647</v>
      </c>
      <c r="DH1" s="176" t="s">
        <v>649</v>
      </c>
      <c r="DI1" s="176" t="s">
        <v>651</v>
      </c>
      <c r="DJ1" s="176" t="s">
        <v>653</v>
      </c>
      <c r="DK1" s="176" t="s">
        <v>655</v>
      </c>
      <c r="DL1" s="176" t="s">
        <v>657</v>
      </c>
      <c r="DM1" s="176" t="s">
        <v>659</v>
      </c>
      <c r="DN1" s="176" t="s">
        <v>284</v>
      </c>
      <c r="DO1" s="176" t="s">
        <v>661</v>
      </c>
      <c r="DP1" s="176" t="s">
        <v>663</v>
      </c>
      <c r="DQ1" s="176" t="s">
        <v>665</v>
      </c>
      <c r="DR1" s="185" t="s">
        <v>285</v>
      </c>
      <c r="DS1" s="176" t="s">
        <v>667</v>
      </c>
      <c r="DT1" s="176" t="s">
        <v>286</v>
      </c>
      <c r="DU1" s="176" t="s">
        <v>669</v>
      </c>
      <c r="DV1" s="176" t="s">
        <v>287</v>
      </c>
      <c r="DW1" s="176" t="s">
        <v>671</v>
      </c>
      <c r="DX1" s="176" t="s">
        <v>673</v>
      </c>
      <c r="DY1" s="176" t="s">
        <v>675</v>
      </c>
      <c r="DZ1" s="176" t="s">
        <v>677</v>
      </c>
      <c r="EA1" s="176" t="s">
        <v>679</v>
      </c>
      <c r="EB1" s="176" t="s">
        <v>681</v>
      </c>
      <c r="EC1" s="176" t="s">
        <v>683</v>
      </c>
      <c r="ED1" s="176" t="s">
        <v>685</v>
      </c>
      <c r="EE1" s="176" t="s">
        <v>687</v>
      </c>
      <c r="EF1" s="176" t="s">
        <v>689</v>
      </c>
      <c r="EG1" s="176" t="s">
        <v>691</v>
      </c>
      <c r="EH1" s="185" t="s">
        <v>288</v>
      </c>
      <c r="EI1" s="176" t="s">
        <v>693</v>
      </c>
      <c r="EJ1" s="176" t="s">
        <v>289</v>
      </c>
      <c r="EK1" s="176" t="s">
        <v>695</v>
      </c>
      <c r="EL1" s="176" t="s">
        <v>697</v>
      </c>
      <c r="EM1" s="176" t="s">
        <v>290</v>
      </c>
      <c r="EN1" s="176" t="s">
        <v>699</v>
      </c>
      <c r="EO1" s="176" t="s">
        <v>701</v>
      </c>
      <c r="EP1" s="176" t="s">
        <v>291</v>
      </c>
      <c r="EQ1" s="176" t="s">
        <v>703</v>
      </c>
      <c r="ER1" s="176" t="s">
        <v>705</v>
      </c>
      <c r="ES1" s="176" t="s">
        <v>707</v>
      </c>
      <c r="ET1" s="176" t="s">
        <v>292</v>
      </c>
      <c r="EU1" s="176" t="s">
        <v>709</v>
      </c>
      <c r="EV1" s="176" t="s">
        <v>711</v>
      </c>
      <c r="EW1" s="185" t="s">
        <v>293</v>
      </c>
      <c r="EX1" s="176" t="s">
        <v>294</v>
      </c>
      <c r="EY1" s="176" t="s">
        <v>713</v>
      </c>
      <c r="EZ1" s="176" t="s">
        <v>715</v>
      </c>
      <c r="FA1" s="176" t="s">
        <v>717</v>
      </c>
      <c r="FB1" s="176" t="s">
        <v>719</v>
      </c>
      <c r="FC1" s="176" t="s">
        <v>295</v>
      </c>
      <c r="FD1" s="176" t="s">
        <v>721</v>
      </c>
      <c r="FE1" s="176" t="s">
        <v>723</v>
      </c>
      <c r="FF1" s="176" t="s">
        <v>725</v>
      </c>
      <c r="FG1" s="176" t="s">
        <v>727</v>
      </c>
      <c r="FH1" s="176" t="s">
        <v>729</v>
      </c>
      <c r="FI1" s="176" t="s">
        <v>296</v>
      </c>
      <c r="FJ1" s="176" t="s">
        <v>732</v>
      </c>
      <c r="FK1" s="176" t="s">
        <v>297</v>
      </c>
      <c r="FL1" s="176" t="s">
        <v>735</v>
      </c>
      <c r="FM1" s="176" t="s">
        <v>736</v>
      </c>
      <c r="FN1" s="176" t="s">
        <v>738</v>
      </c>
      <c r="FO1" s="176" t="s">
        <v>298</v>
      </c>
      <c r="FP1" s="176" t="s">
        <v>741</v>
      </c>
      <c r="FQ1" s="176" t="s">
        <v>742</v>
      </c>
      <c r="FR1" s="176" t="s">
        <v>744</v>
      </c>
      <c r="FS1" s="176" t="s">
        <v>299</v>
      </c>
      <c r="FT1" s="176" t="s">
        <v>747</v>
      </c>
      <c r="FU1" s="176" t="s">
        <v>749</v>
      </c>
      <c r="FV1" s="176" t="s">
        <v>751</v>
      </c>
      <c r="FW1" s="185" t="s">
        <v>300</v>
      </c>
      <c r="FX1" s="185" t="s">
        <v>301</v>
      </c>
      <c r="FY1" s="176" t="s">
        <v>307</v>
      </c>
      <c r="FZ1" s="176" t="s">
        <v>753</v>
      </c>
      <c r="GA1" s="176" t="s">
        <v>755</v>
      </c>
      <c r="GB1" s="176" t="s">
        <v>757</v>
      </c>
      <c r="GC1" s="176" t="s">
        <v>759</v>
      </c>
      <c r="GD1" s="176" t="s">
        <v>761</v>
      </c>
      <c r="GE1" s="176" t="s">
        <v>763</v>
      </c>
      <c r="GF1" s="185" t="s">
        <v>302</v>
      </c>
      <c r="GG1" s="176" t="s">
        <v>308</v>
      </c>
      <c r="GH1" s="176" t="s">
        <v>765</v>
      </c>
      <c r="GI1" s="176" t="s">
        <v>767</v>
      </c>
      <c r="GJ1" s="176" t="s">
        <v>768</v>
      </c>
      <c r="GK1" s="176" t="s">
        <v>309</v>
      </c>
      <c r="GL1" s="176" t="s">
        <v>771</v>
      </c>
      <c r="GM1" s="176" t="s">
        <v>772</v>
      </c>
      <c r="GN1" s="185" t="s">
        <v>303</v>
      </c>
      <c r="GO1" s="176" t="s">
        <v>304</v>
      </c>
      <c r="GP1" s="176" t="s">
        <v>774</v>
      </c>
      <c r="GQ1" s="176" t="s">
        <v>776</v>
      </c>
      <c r="GR1" s="176" t="s">
        <v>778</v>
      </c>
      <c r="GS1" s="176" t="s">
        <v>780</v>
      </c>
      <c r="GT1" s="176" t="s">
        <v>782</v>
      </c>
      <c r="GU1" s="185" t="s">
        <v>305</v>
      </c>
      <c r="GV1" s="176" t="s">
        <v>306</v>
      </c>
      <c r="GW1" s="176" t="s">
        <v>784</v>
      </c>
      <c r="GX1" s="176" t="s">
        <v>786</v>
      </c>
      <c r="GY1" s="176" t="s">
        <v>788</v>
      </c>
      <c r="GZ1" s="176" t="s">
        <v>790</v>
      </c>
      <c r="HA1" s="176" t="s">
        <v>792</v>
      </c>
      <c r="HB1" s="176" t="s">
        <v>794</v>
      </c>
      <c r="HC1" s="173" t="s">
        <v>310</v>
      </c>
      <c r="HD1" s="185" t="s">
        <v>311</v>
      </c>
      <c r="HE1" s="176" t="s">
        <v>312</v>
      </c>
      <c r="HF1" s="176" t="s">
        <v>796</v>
      </c>
      <c r="HG1" s="176" t="s">
        <v>798</v>
      </c>
      <c r="HH1" s="176" t="s">
        <v>800</v>
      </c>
      <c r="HI1" s="176" t="s">
        <v>802</v>
      </c>
      <c r="HJ1" s="176" t="s">
        <v>313</v>
      </c>
      <c r="HK1" s="176" t="s">
        <v>805</v>
      </c>
      <c r="HL1" s="176" t="s">
        <v>330</v>
      </c>
      <c r="HM1" s="176" t="s">
        <v>843</v>
      </c>
      <c r="HN1" s="176" t="s">
        <v>845</v>
      </c>
      <c r="HO1" s="176" t="s">
        <v>847</v>
      </c>
      <c r="HP1" s="185" t="s">
        <v>314</v>
      </c>
      <c r="HQ1" s="176" t="s">
        <v>807</v>
      </c>
      <c r="HR1" s="176" t="s">
        <v>809</v>
      </c>
      <c r="HS1" s="176" t="s">
        <v>315</v>
      </c>
      <c r="HT1" s="176" t="s">
        <v>812</v>
      </c>
      <c r="HU1" s="176" t="s">
        <v>814</v>
      </c>
      <c r="HV1" s="176" t="s">
        <v>815</v>
      </c>
      <c r="HW1" s="176" t="s">
        <v>817</v>
      </c>
      <c r="HX1" s="185" t="s">
        <v>316</v>
      </c>
      <c r="HY1" s="176" t="s">
        <v>819</v>
      </c>
      <c r="HZ1" s="176" t="s">
        <v>821</v>
      </c>
      <c r="IA1" s="176" t="s">
        <v>823</v>
      </c>
      <c r="IB1" s="176" t="s">
        <v>317</v>
      </c>
      <c r="IC1" s="176" t="s">
        <v>825</v>
      </c>
      <c r="ID1" s="176" t="s">
        <v>827</v>
      </c>
      <c r="IE1" s="176" t="s">
        <v>318</v>
      </c>
      <c r="IF1" s="176" t="s">
        <v>829</v>
      </c>
      <c r="IG1" s="176" t="s">
        <v>831</v>
      </c>
      <c r="IH1" s="176" t="s">
        <v>319</v>
      </c>
      <c r="II1" s="176" t="s">
        <v>833</v>
      </c>
      <c r="IJ1" s="176" t="s">
        <v>835</v>
      </c>
      <c r="IK1" s="176" t="s">
        <v>837</v>
      </c>
      <c r="IL1" s="176" t="s">
        <v>839</v>
      </c>
      <c r="IM1" s="176" t="s">
        <v>320</v>
      </c>
      <c r="IN1" s="176" t="s">
        <v>841</v>
      </c>
      <c r="IO1" s="185" t="s">
        <v>321</v>
      </c>
      <c r="IP1" s="176" t="s">
        <v>849</v>
      </c>
      <c r="IQ1" s="176" t="s">
        <v>851</v>
      </c>
      <c r="IR1" s="176" t="s">
        <v>322</v>
      </c>
      <c r="IS1" s="176" t="s">
        <v>853</v>
      </c>
      <c r="IT1" s="176" t="s">
        <v>855</v>
      </c>
      <c r="IU1" s="176" t="s">
        <v>857</v>
      </c>
      <c r="IV1" s="185" t="s">
        <v>323</v>
      </c>
      <c r="IW1" s="176" t="s">
        <v>859</v>
      </c>
      <c r="IX1" s="176" t="s">
        <v>324</v>
      </c>
      <c r="IY1" s="176" t="s">
        <v>862</v>
      </c>
      <c r="IZ1" s="176" t="s">
        <v>864</v>
      </c>
      <c r="JA1" s="176" t="s">
        <v>866</v>
      </c>
      <c r="JB1" s="176" t="s">
        <v>868</v>
      </c>
      <c r="JC1" s="176" t="s">
        <v>870</v>
      </c>
      <c r="JD1" s="176" t="s">
        <v>872</v>
      </c>
      <c r="JE1" s="176" t="s">
        <v>325</v>
      </c>
      <c r="JF1" s="176" t="s">
        <v>875</v>
      </c>
      <c r="JG1" s="176" t="s">
        <v>877</v>
      </c>
      <c r="JH1" s="176" t="s">
        <v>879</v>
      </c>
      <c r="JI1" s="176" t="s">
        <v>881</v>
      </c>
      <c r="JJ1" s="176" t="s">
        <v>883</v>
      </c>
      <c r="JK1" s="176" t="s">
        <v>885</v>
      </c>
      <c r="JL1" s="176" t="s">
        <v>887</v>
      </c>
      <c r="JM1" s="176" t="s">
        <v>889</v>
      </c>
      <c r="JN1" s="176" t="s">
        <v>326</v>
      </c>
      <c r="JO1" s="176" t="s">
        <v>892</v>
      </c>
      <c r="JP1" s="176" t="s">
        <v>894</v>
      </c>
      <c r="JQ1" s="176" t="s">
        <v>896</v>
      </c>
      <c r="JR1" s="176" t="s">
        <v>898</v>
      </c>
      <c r="JS1" s="176" t="s">
        <v>899</v>
      </c>
      <c r="JT1" s="176" t="s">
        <v>901</v>
      </c>
      <c r="JU1" s="176" t="s">
        <v>903</v>
      </c>
      <c r="JV1" s="176" t="s">
        <v>905</v>
      </c>
      <c r="JW1" s="176" t="s">
        <v>907</v>
      </c>
      <c r="JX1" s="176" t="s">
        <v>909</v>
      </c>
      <c r="JY1" s="176" t="s">
        <v>911</v>
      </c>
      <c r="JZ1" s="176" t="s">
        <v>913</v>
      </c>
      <c r="KA1" s="176" t="s">
        <v>915</v>
      </c>
      <c r="KB1" s="176" t="s">
        <v>917</v>
      </c>
      <c r="KC1" s="176" t="s">
        <v>919</v>
      </c>
      <c r="KD1" s="176" t="s">
        <v>921</v>
      </c>
      <c r="KE1" s="176" t="s">
        <v>923</v>
      </c>
      <c r="KF1" s="176" t="s">
        <v>925</v>
      </c>
      <c r="KG1" s="176" t="s">
        <v>927</v>
      </c>
      <c r="KH1" s="176" t="s">
        <v>929</v>
      </c>
      <c r="KI1" s="176" t="s">
        <v>931</v>
      </c>
      <c r="KJ1" s="176" t="s">
        <v>933</v>
      </c>
      <c r="KK1" s="176" t="s">
        <v>935</v>
      </c>
      <c r="KL1" s="176" t="s">
        <v>937</v>
      </c>
      <c r="KM1" s="176" t="s">
        <v>939</v>
      </c>
      <c r="KN1" s="176" t="s">
        <v>941</v>
      </c>
      <c r="KO1" s="185" t="s">
        <v>327</v>
      </c>
      <c r="KP1" s="176" t="s">
        <v>943</v>
      </c>
      <c r="KQ1" s="176" t="s">
        <v>328</v>
      </c>
      <c r="KR1" s="176" t="s">
        <v>946</v>
      </c>
      <c r="KS1" s="176" t="s">
        <v>948</v>
      </c>
      <c r="KT1" s="176" t="s">
        <v>950</v>
      </c>
      <c r="KU1" s="176" t="s">
        <v>952</v>
      </c>
      <c r="KV1" s="176" t="s">
        <v>329</v>
      </c>
      <c r="KW1" s="176" t="s">
        <v>955</v>
      </c>
      <c r="KX1" s="176" t="s">
        <v>957</v>
      </c>
      <c r="KY1" s="176" t="s">
        <v>959</v>
      </c>
      <c r="KZ1" s="176" t="s">
        <v>961</v>
      </c>
      <c r="LA1" s="176" t="s">
        <v>963</v>
      </c>
      <c r="LB1" s="176" t="s">
        <v>965</v>
      </c>
      <c r="LC1" s="176" t="s">
        <v>967</v>
      </c>
      <c r="LD1" s="173" t="s">
        <v>331</v>
      </c>
      <c r="LE1" s="185" t="s">
        <v>332</v>
      </c>
      <c r="LF1" s="176" t="s">
        <v>333</v>
      </c>
      <c r="LG1" s="176" t="s">
        <v>347</v>
      </c>
      <c r="LH1" s="176" t="s">
        <v>969</v>
      </c>
      <c r="LI1" s="176" t="s">
        <v>971</v>
      </c>
      <c r="LJ1" s="176" t="s">
        <v>973</v>
      </c>
      <c r="LK1" s="176" t="s">
        <v>975</v>
      </c>
      <c r="LL1" s="176" t="s">
        <v>348</v>
      </c>
      <c r="LM1" s="176" t="s">
        <v>977</v>
      </c>
      <c r="LN1" s="176" t="s">
        <v>349</v>
      </c>
      <c r="LO1" s="176" t="s">
        <v>979</v>
      </c>
      <c r="LP1" s="176" t="s">
        <v>334</v>
      </c>
      <c r="LQ1" s="176" t="s">
        <v>981</v>
      </c>
      <c r="LR1" s="176" t="s">
        <v>350</v>
      </c>
      <c r="LS1" s="176" t="s">
        <v>983</v>
      </c>
      <c r="LT1" s="176" t="s">
        <v>985</v>
      </c>
      <c r="LU1" s="176" t="s">
        <v>351</v>
      </c>
      <c r="LV1" s="185" t="s">
        <v>335</v>
      </c>
      <c r="LW1" s="176" t="s">
        <v>336</v>
      </c>
      <c r="LX1" s="176" t="s">
        <v>987</v>
      </c>
      <c r="LY1" s="176" t="s">
        <v>989</v>
      </c>
      <c r="LZ1" s="176" t="s">
        <v>990</v>
      </c>
      <c r="MA1" s="176" t="s">
        <v>992</v>
      </c>
      <c r="MB1" s="176" t="s">
        <v>993</v>
      </c>
      <c r="MC1" s="176" t="s">
        <v>995</v>
      </c>
      <c r="MD1" s="176" t="s">
        <v>997</v>
      </c>
      <c r="ME1" s="176" t="s">
        <v>999</v>
      </c>
      <c r="MF1" s="176" t="s">
        <v>1001</v>
      </c>
      <c r="MG1" s="176" t="s">
        <v>337</v>
      </c>
      <c r="MH1" s="176" t="s">
        <v>1004</v>
      </c>
      <c r="MI1" s="176" t="s">
        <v>1005</v>
      </c>
      <c r="MJ1" s="176" t="s">
        <v>1007</v>
      </c>
      <c r="MK1" s="176" t="s">
        <v>338</v>
      </c>
      <c r="ML1" s="176" t="s">
        <v>1010</v>
      </c>
      <c r="MM1" s="176" t="s">
        <v>1011</v>
      </c>
      <c r="MN1" s="176" t="s">
        <v>1013</v>
      </c>
      <c r="MO1" s="176" t="s">
        <v>1015</v>
      </c>
      <c r="MP1" s="176" t="s">
        <v>339</v>
      </c>
      <c r="MQ1" s="176" t="s">
        <v>1018</v>
      </c>
      <c r="MR1" s="176" t="s">
        <v>1020</v>
      </c>
      <c r="MS1" s="176" t="s">
        <v>1022</v>
      </c>
      <c r="MT1" s="176" t="s">
        <v>1024</v>
      </c>
      <c r="MU1" s="176" t="s">
        <v>340</v>
      </c>
      <c r="MV1" s="176" t="s">
        <v>1027</v>
      </c>
      <c r="MW1" s="176" t="s">
        <v>1029</v>
      </c>
      <c r="MX1" s="176" t="s">
        <v>1031</v>
      </c>
      <c r="MY1" s="176" t="s">
        <v>1033</v>
      </c>
      <c r="MZ1" s="176" t="s">
        <v>1035</v>
      </c>
      <c r="NA1" s="176" t="s">
        <v>1037</v>
      </c>
      <c r="NB1" s="176" t="s">
        <v>1039</v>
      </c>
      <c r="NC1" s="176" t="s">
        <v>1041</v>
      </c>
      <c r="ND1" s="176" t="s">
        <v>1043</v>
      </c>
      <c r="NE1" s="176" t="s">
        <v>1045</v>
      </c>
      <c r="NF1" s="176" t="s">
        <v>1047</v>
      </c>
      <c r="NG1" s="176" t="s">
        <v>1048</v>
      </c>
      <c r="NH1" s="185" t="s">
        <v>341</v>
      </c>
      <c r="NI1" s="176" t="s">
        <v>342</v>
      </c>
      <c r="NJ1" s="176" t="s">
        <v>1050</v>
      </c>
      <c r="NK1" s="176" t="s">
        <v>1052</v>
      </c>
      <c r="NL1" s="176" t="s">
        <v>1054</v>
      </c>
      <c r="NM1" s="176" t="s">
        <v>1056</v>
      </c>
      <c r="NN1" s="185" t="s">
        <v>343</v>
      </c>
      <c r="NO1" s="176" t="s">
        <v>344</v>
      </c>
      <c r="NP1" s="176" t="s">
        <v>1057</v>
      </c>
      <c r="NQ1" s="176" t="s">
        <v>345</v>
      </c>
      <c r="NR1" s="176" t="s">
        <v>1059</v>
      </c>
      <c r="NS1" s="176" t="s">
        <v>1061</v>
      </c>
      <c r="NT1" s="176" t="s">
        <v>346</v>
      </c>
      <c r="NU1" s="176" t="s">
        <v>1063</v>
      </c>
      <c r="NV1" s="173" t="s">
        <v>352</v>
      </c>
      <c r="NW1" s="185" t="s">
        <v>353</v>
      </c>
      <c r="NX1" s="176" t="s">
        <v>354</v>
      </c>
      <c r="NY1" s="176" t="s">
        <v>1066</v>
      </c>
      <c r="NZ1" s="176" t="s">
        <v>1068</v>
      </c>
      <c r="OA1" s="176" t="s">
        <v>355</v>
      </c>
      <c r="OB1" s="176" t="s">
        <v>365</v>
      </c>
      <c r="OC1" s="176" t="s">
        <v>1070</v>
      </c>
      <c r="OD1" s="176" t="s">
        <v>1072</v>
      </c>
      <c r="OE1" s="176" t="s">
        <v>1074</v>
      </c>
      <c r="OF1" s="176" t="s">
        <v>1076</v>
      </c>
      <c r="OG1" s="176" t="s">
        <v>1078</v>
      </c>
      <c r="OH1" s="176" t="s">
        <v>1080</v>
      </c>
      <c r="OI1" s="176" t="s">
        <v>1082</v>
      </c>
      <c r="OJ1" s="176" t="s">
        <v>1084</v>
      </c>
      <c r="OK1" s="176" t="s">
        <v>1086</v>
      </c>
      <c r="OL1" s="176" t="s">
        <v>1088</v>
      </c>
      <c r="OM1" s="176" t="s">
        <v>1090</v>
      </c>
      <c r="ON1" s="176" t="s">
        <v>1092</v>
      </c>
      <c r="OO1" s="176" t="s">
        <v>1094</v>
      </c>
      <c r="OP1" s="176" t="s">
        <v>1096</v>
      </c>
      <c r="OQ1" s="176" t="s">
        <v>1098</v>
      </c>
      <c r="OR1" s="176" t="s">
        <v>1100</v>
      </c>
      <c r="OS1" s="176" t="s">
        <v>1102</v>
      </c>
      <c r="OT1" s="176" t="s">
        <v>1104</v>
      </c>
      <c r="OU1" s="176" t="s">
        <v>1106</v>
      </c>
      <c r="OV1" s="176" t="s">
        <v>1108</v>
      </c>
      <c r="OW1" s="176" t="s">
        <v>1110</v>
      </c>
      <c r="OX1" s="176" t="s">
        <v>1112</v>
      </c>
      <c r="OY1" s="176" t="s">
        <v>366</v>
      </c>
      <c r="OZ1" s="176" t="s">
        <v>1115</v>
      </c>
      <c r="PA1" s="176" t="s">
        <v>1117</v>
      </c>
      <c r="PB1" s="176" t="s">
        <v>1118</v>
      </c>
      <c r="PC1" s="176" t="s">
        <v>1120</v>
      </c>
      <c r="PD1" s="176" t="s">
        <v>1122</v>
      </c>
      <c r="PE1" s="176" t="s">
        <v>1124</v>
      </c>
      <c r="PF1" s="176" t="s">
        <v>1126</v>
      </c>
      <c r="PG1" s="176" t="s">
        <v>1128</v>
      </c>
      <c r="PH1" s="176" t="s">
        <v>1130</v>
      </c>
      <c r="PI1" s="176" t="s">
        <v>1132</v>
      </c>
      <c r="PJ1" s="176" t="s">
        <v>1134</v>
      </c>
      <c r="PK1" s="176" t="s">
        <v>1136</v>
      </c>
      <c r="PL1" s="176" t="s">
        <v>1138</v>
      </c>
      <c r="PM1" s="176" t="s">
        <v>1140</v>
      </c>
      <c r="PN1" s="176" t="s">
        <v>1142</v>
      </c>
      <c r="PO1" s="176" t="s">
        <v>1144</v>
      </c>
      <c r="PP1" s="176" t="s">
        <v>1146</v>
      </c>
      <c r="PQ1" s="176" t="s">
        <v>1148</v>
      </c>
      <c r="PR1" s="176" t="s">
        <v>1150</v>
      </c>
      <c r="PS1" s="176" t="s">
        <v>1152</v>
      </c>
      <c r="PT1" s="176" t="s">
        <v>1154</v>
      </c>
      <c r="PU1" s="176" t="s">
        <v>1156</v>
      </c>
      <c r="PV1" s="176" t="s">
        <v>1158</v>
      </c>
      <c r="PW1" s="176" t="s">
        <v>1160</v>
      </c>
      <c r="PX1" s="176" t="s">
        <v>1162</v>
      </c>
      <c r="PY1" s="176" t="s">
        <v>1164</v>
      </c>
      <c r="PZ1" s="176" t="s">
        <v>356</v>
      </c>
      <c r="QA1" s="176" t="s">
        <v>1166</v>
      </c>
      <c r="QB1" s="176" t="s">
        <v>1168</v>
      </c>
      <c r="QC1" s="176" t="s">
        <v>1170</v>
      </c>
      <c r="QD1" s="176" t="s">
        <v>1172</v>
      </c>
      <c r="QE1" s="176" t="s">
        <v>1174</v>
      </c>
      <c r="QF1" s="185" t="s">
        <v>357</v>
      </c>
      <c r="QG1" s="176" t="s">
        <v>358</v>
      </c>
      <c r="QH1" s="176" t="s">
        <v>1176</v>
      </c>
      <c r="QI1" s="176" t="s">
        <v>1178</v>
      </c>
      <c r="QJ1" s="176" t="s">
        <v>1180</v>
      </c>
      <c r="QK1" s="176" t="s">
        <v>1182</v>
      </c>
      <c r="QL1" s="176" t="s">
        <v>1184</v>
      </c>
      <c r="QM1" s="176" t="s">
        <v>1186</v>
      </c>
      <c r="QN1" s="185" t="s">
        <v>359</v>
      </c>
      <c r="QO1" s="176" t="s">
        <v>1188</v>
      </c>
      <c r="QP1" s="176" t="s">
        <v>360</v>
      </c>
      <c r="QQ1" s="176" t="s">
        <v>367</v>
      </c>
      <c r="QR1" s="176" t="s">
        <v>1190</v>
      </c>
      <c r="QS1" s="176" t="s">
        <v>1192</v>
      </c>
      <c r="QT1" s="176" t="s">
        <v>1194</v>
      </c>
      <c r="QU1" s="176" t="s">
        <v>1196</v>
      </c>
      <c r="QV1" s="176" t="s">
        <v>1198</v>
      </c>
      <c r="QW1" s="176" t="s">
        <v>1200</v>
      </c>
      <c r="QX1" s="176" t="s">
        <v>1202</v>
      </c>
      <c r="QY1" s="176" t="s">
        <v>1204</v>
      </c>
      <c r="QZ1" s="176" t="s">
        <v>1206</v>
      </c>
      <c r="RA1" s="176" t="s">
        <v>1208</v>
      </c>
      <c r="RB1" s="176" t="s">
        <v>1210</v>
      </c>
      <c r="RC1" s="176" t="s">
        <v>1212</v>
      </c>
      <c r="RD1" s="176" t="s">
        <v>1214</v>
      </c>
      <c r="RE1" s="176" t="s">
        <v>1216</v>
      </c>
      <c r="RF1" s="185" t="s">
        <v>361</v>
      </c>
      <c r="RG1" s="176" t="s">
        <v>362</v>
      </c>
      <c r="RH1" s="176" t="s">
        <v>1218</v>
      </c>
      <c r="RI1" s="176" t="s">
        <v>1220</v>
      </c>
      <c r="RJ1" s="185" t="s">
        <v>363</v>
      </c>
      <c r="RK1" s="176" t="s">
        <v>364</v>
      </c>
      <c r="RL1" s="176" t="s">
        <v>1222</v>
      </c>
      <c r="RM1" s="176" t="s">
        <v>1223</v>
      </c>
      <c r="RN1" s="176" t="s">
        <v>1224</v>
      </c>
      <c r="RO1" s="176" t="s">
        <v>1225</v>
      </c>
      <c r="RP1" s="176" t="s">
        <v>1227</v>
      </c>
      <c r="RQ1" s="176" t="s">
        <v>1228</v>
      </c>
      <c r="RR1" s="176" t="s">
        <v>1230</v>
      </c>
      <c r="RS1" s="176" t="s">
        <v>1231</v>
      </c>
      <c r="RT1" s="173" t="s">
        <v>368</v>
      </c>
      <c r="RU1" s="185" t="s">
        <v>369</v>
      </c>
      <c r="RV1" s="176" t="s">
        <v>370</v>
      </c>
      <c r="RW1" s="176" t="s">
        <v>1233</v>
      </c>
      <c r="RX1" s="176" t="s">
        <v>1235</v>
      </c>
      <c r="RY1" s="176" t="s">
        <v>371</v>
      </c>
      <c r="RZ1" s="176" t="s">
        <v>1237</v>
      </c>
      <c r="SA1" s="176" t="s">
        <v>1239</v>
      </c>
      <c r="SB1" s="176" t="s">
        <v>1241</v>
      </c>
      <c r="SC1" s="176" t="s">
        <v>1243</v>
      </c>
      <c r="SD1" s="185" t="s">
        <v>372</v>
      </c>
      <c r="SE1" s="176" t="s">
        <v>373</v>
      </c>
      <c r="SF1" s="176" t="s">
        <v>1245</v>
      </c>
      <c r="SG1" s="176" t="s">
        <v>1247</v>
      </c>
      <c r="SH1" s="176" t="s">
        <v>1249</v>
      </c>
      <c r="SI1" s="176" t="s">
        <v>1251</v>
      </c>
      <c r="SJ1" s="176" t="s">
        <v>1253</v>
      </c>
      <c r="SK1" s="176" t="s">
        <v>1255</v>
      </c>
      <c r="SL1" s="176" t="s">
        <v>1257</v>
      </c>
      <c r="SM1" s="176" t="s">
        <v>1259</v>
      </c>
      <c r="SN1" s="176" t="s">
        <v>1261</v>
      </c>
      <c r="SO1" s="176" t="s">
        <v>1263</v>
      </c>
      <c r="SP1" s="176" t="s">
        <v>1265</v>
      </c>
      <c r="SQ1" s="176" t="s">
        <v>1267</v>
      </c>
      <c r="SR1" s="176" t="s">
        <v>1269</v>
      </c>
      <c r="SS1" s="176" t="s">
        <v>1271</v>
      </c>
      <c r="ST1" s="176" t="s">
        <v>1273</v>
      </c>
      <c r="SU1" s="173" t="s">
        <v>374</v>
      </c>
      <c r="SV1" s="185" t="s">
        <v>375</v>
      </c>
      <c r="SW1" s="176" t="s">
        <v>376</v>
      </c>
      <c r="SX1" s="176" t="s">
        <v>1275</v>
      </c>
      <c r="SY1" s="176" t="s">
        <v>1277</v>
      </c>
      <c r="SZ1" s="176" t="s">
        <v>1279</v>
      </c>
      <c r="TA1" s="176" t="s">
        <v>1281</v>
      </c>
      <c r="TB1" s="176" t="s">
        <v>1283</v>
      </c>
      <c r="TC1" s="176" t="s">
        <v>377</v>
      </c>
      <c r="TD1" s="176" t="s">
        <v>1285</v>
      </c>
      <c r="TE1" s="176" t="s">
        <v>1287</v>
      </c>
      <c r="TF1" s="176" t="s">
        <v>1289</v>
      </c>
      <c r="TG1" s="176" t="s">
        <v>1291</v>
      </c>
      <c r="TH1" s="176" t="s">
        <v>1293</v>
      </c>
      <c r="TI1" s="176" t="s">
        <v>1295</v>
      </c>
      <c r="TJ1" s="185" t="s">
        <v>378</v>
      </c>
      <c r="TK1" s="176" t="s">
        <v>379</v>
      </c>
      <c r="TL1" s="176" t="s">
        <v>380</v>
      </c>
      <c r="TM1" s="176" t="s">
        <v>1297</v>
      </c>
      <c r="TN1" s="176" t="s">
        <v>1299</v>
      </c>
      <c r="TO1" s="176" t="s">
        <v>1300</v>
      </c>
      <c r="TP1" s="176" t="s">
        <v>1302</v>
      </c>
      <c r="TQ1" s="176" t="s">
        <v>1304</v>
      </c>
      <c r="TR1" s="176" t="s">
        <v>1306</v>
      </c>
      <c r="TS1" s="176" t="s">
        <v>1308</v>
      </c>
      <c r="TT1" s="176" t="s">
        <v>1310</v>
      </c>
      <c r="TU1" s="176" t="s">
        <v>1312</v>
      </c>
      <c r="TV1" s="176" t="s">
        <v>1314</v>
      </c>
      <c r="TW1" s="176" t="s">
        <v>1316</v>
      </c>
      <c r="TX1" s="176" t="s">
        <v>1318</v>
      </c>
      <c r="TY1" s="176" t="s">
        <v>1320</v>
      </c>
      <c r="TZ1" s="176" t="s">
        <v>1322</v>
      </c>
      <c r="UA1" s="176" t="s">
        <v>1324</v>
      </c>
      <c r="UB1" s="176" t="s">
        <v>1326</v>
      </c>
      <c r="UC1" s="173" t="s">
        <v>1328</v>
      </c>
      <c r="UD1" s="176" t="s">
        <v>1330</v>
      </c>
      <c r="UE1" s="176" t="s">
        <v>1332</v>
      </c>
      <c r="UF1" s="176" t="s">
        <v>1334</v>
      </c>
      <c r="UG1" s="176" t="s">
        <v>1336</v>
      </c>
      <c r="UH1" s="176" t="s">
        <v>1338</v>
      </c>
      <c r="UI1" s="179"/>
    </row>
    <row r="2" spans="1:555" s="118" customFormat="1" hidden="1" x14ac:dyDescent="0.25">
      <c r="A2" s="118" t="s">
        <v>1371</v>
      </c>
      <c r="B2" s="118" t="s">
        <v>1373</v>
      </c>
      <c r="C2" s="118" t="s">
        <v>474</v>
      </c>
      <c r="D2" s="118" t="s">
        <v>1372</v>
      </c>
      <c r="E2" s="118" t="s">
        <v>1374</v>
      </c>
      <c r="F2" s="118" t="s">
        <v>475</v>
      </c>
      <c r="G2" s="155" t="s">
        <v>1375</v>
      </c>
      <c r="H2" s="118" t="s">
        <v>1376</v>
      </c>
      <c r="I2" s="118" t="s">
        <v>1377</v>
      </c>
      <c r="J2" s="118" t="s">
        <v>1378</v>
      </c>
      <c r="K2" s="118" t="s">
        <v>1379</v>
      </c>
      <c r="L2" s="118" t="s">
        <v>1380</v>
      </c>
      <c r="M2" s="118" t="s">
        <v>1381</v>
      </c>
      <c r="N2" s="118" t="s">
        <v>1382</v>
      </c>
      <c r="R2" s="118" t="s">
        <v>130</v>
      </c>
      <c r="S2" s="118" t="s">
        <v>1473</v>
      </c>
      <c r="U2" s="118" t="s">
        <v>395</v>
      </c>
      <c r="V2" s="118" t="s">
        <v>413</v>
      </c>
      <c r="W2" s="118" t="s">
        <v>396</v>
      </c>
      <c r="X2" s="118" t="s">
        <v>397</v>
      </c>
      <c r="Y2" s="118" t="s">
        <v>398</v>
      </c>
      <c r="Z2" s="118" t="s">
        <v>399</v>
      </c>
      <c r="AA2" s="118" t="s">
        <v>400</v>
      </c>
      <c r="AB2" s="118" t="s">
        <v>401</v>
      </c>
      <c r="AC2" s="118" t="s">
        <v>402</v>
      </c>
      <c r="AD2" s="118" t="s">
        <v>403</v>
      </c>
      <c r="AE2" s="118" t="s">
        <v>404</v>
      </c>
      <c r="AF2" s="118" t="s">
        <v>405</v>
      </c>
      <c r="AH2" s="118" t="s">
        <v>423</v>
      </c>
      <c r="AI2" s="118" t="s">
        <v>424</v>
      </c>
      <c r="AJ2" s="118" t="s">
        <v>425</v>
      </c>
      <c r="AK2" s="118" t="s">
        <v>426</v>
      </c>
      <c r="AL2" s="118" t="s">
        <v>427</v>
      </c>
      <c r="AM2" s="118" t="s">
        <v>430</v>
      </c>
      <c r="AN2" s="118" t="s">
        <v>428</v>
      </c>
      <c r="AO2" s="118" t="s">
        <v>429</v>
      </c>
      <c r="AP2" s="118" t="s">
        <v>431</v>
      </c>
      <c r="AQ2" s="118" t="s">
        <v>432</v>
      </c>
      <c r="AR2" s="118" t="s">
        <v>433</v>
      </c>
      <c r="AS2" s="118" t="s">
        <v>434</v>
      </c>
      <c r="AT2" s="118" t="s">
        <v>435</v>
      </c>
      <c r="AU2" s="118" t="s">
        <v>436</v>
      </c>
      <c r="AV2" s="118" t="s">
        <v>437</v>
      </c>
      <c r="AW2" s="118" t="s">
        <v>438</v>
      </c>
      <c r="AX2" s="118" t="s">
        <v>439</v>
      </c>
      <c r="AY2" s="118" t="s">
        <v>440</v>
      </c>
      <c r="AZ2" s="118" t="s">
        <v>441</v>
      </c>
      <c r="BA2" s="118" t="s">
        <v>442</v>
      </c>
      <c r="BB2" s="118" t="s">
        <v>443</v>
      </c>
      <c r="BC2" s="118" t="s">
        <v>444</v>
      </c>
      <c r="BD2" s="118" t="s">
        <v>445</v>
      </c>
      <c r="BE2" s="118" t="s">
        <v>446</v>
      </c>
      <c r="BF2" s="118" t="s">
        <v>447</v>
      </c>
      <c r="BG2" s="118" t="s">
        <v>448</v>
      </c>
      <c r="BH2" s="118" t="s">
        <v>449</v>
      </c>
      <c r="BI2" s="118" t="s">
        <v>450</v>
      </c>
      <c r="BJ2" s="118" t="s">
        <v>451</v>
      </c>
      <c r="BK2" s="118" t="s">
        <v>452</v>
      </c>
      <c r="BL2" s="118" t="s">
        <v>453</v>
      </c>
      <c r="BM2" s="118" t="s">
        <v>454</v>
      </c>
      <c r="BN2" s="118" t="s">
        <v>455</v>
      </c>
      <c r="BO2" s="118" t="s">
        <v>456</v>
      </c>
      <c r="BP2" s="118" t="s">
        <v>457</v>
      </c>
      <c r="BQ2" s="118" t="s">
        <v>458</v>
      </c>
      <c r="BR2" s="118" t="s">
        <v>459</v>
      </c>
      <c r="BS2" s="118" t="s">
        <v>460</v>
      </c>
      <c r="BT2" s="118" t="s">
        <v>461</v>
      </c>
      <c r="BU2" s="118" t="s">
        <v>462</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x14ac:dyDescent="0.3"/>
    <row r="5" spans="1:555" ht="53.25" thickBot="1" x14ac:dyDescent="0.3">
      <c r="C5" s="86" t="s">
        <v>422</v>
      </c>
      <c r="D5" s="193">
        <f>SUMIF(C:C,$C$10,D:D)</f>
        <v>0</v>
      </c>
    </row>
    <row r="6" spans="1:555" x14ac:dyDescent="0.25">
      <c r="C6" s="103"/>
      <c r="D6" s="103"/>
      <c r="E6" s="103"/>
      <c r="F6" s="103"/>
      <c r="G6" s="77"/>
      <c r="H6" s="103"/>
      <c r="I6" s="103"/>
    </row>
    <row r="7" spans="1:555" x14ac:dyDescent="0.25">
      <c r="C7" s="103"/>
      <c r="D7" s="103"/>
      <c r="E7" s="103"/>
      <c r="F7" s="103"/>
      <c r="G7" s="77"/>
      <c r="H7" s="103"/>
      <c r="I7" s="103"/>
    </row>
    <row r="8" spans="1:555" x14ac:dyDescent="0.25">
      <c r="C8" s="103"/>
      <c r="D8" s="103"/>
      <c r="E8" s="103"/>
      <c r="F8" s="103"/>
      <c r="G8" s="77"/>
      <c r="H8" s="103"/>
      <c r="I8" s="103"/>
    </row>
    <row r="9" spans="1:555" ht="15.75" thickBot="1" x14ac:dyDescent="0.3">
      <c r="C9" s="103"/>
      <c r="D9" s="103"/>
      <c r="E9" s="103"/>
      <c r="F9" s="103"/>
      <c r="G9" s="77"/>
      <c r="H9" s="103"/>
      <c r="I9" s="103"/>
      <c r="K9" s="171"/>
    </row>
    <row r="10" spans="1:555" ht="15.75" thickBot="1" x14ac:dyDescent="0.3">
      <c r="C10" s="152" t="s">
        <v>51</v>
      </c>
      <c r="D10" s="104">
        <f>SUM(F17:F51)</f>
        <v>0</v>
      </c>
      <c r="G10" s="78"/>
      <c r="H10" s="70"/>
      <c r="I10" s="70"/>
    </row>
    <row r="11" spans="1:555" x14ac:dyDescent="0.25">
      <c r="G11" s="78"/>
      <c r="H11" s="70"/>
      <c r="I11" s="70"/>
    </row>
    <row r="12" spans="1:555" x14ac:dyDescent="0.25">
      <c r="F12" s="70"/>
      <c r="G12" s="78"/>
      <c r="H12" s="70"/>
      <c r="I12" s="70"/>
    </row>
    <row r="13" spans="1:555" ht="15.75" x14ac:dyDescent="0.25">
      <c r="C13" s="309" t="s">
        <v>393</v>
      </c>
      <c r="D13" s="201"/>
      <c r="F13" s="70"/>
      <c r="G13" s="78"/>
      <c r="H13" s="70"/>
      <c r="I13" s="70"/>
    </row>
    <row r="14" spans="1:555" ht="18.75" x14ac:dyDescent="0.25">
      <c r="C14" s="210"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F14" s="70"/>
      <c r="G14" s="78"/>
      <c r="H14" s="70"/>
      <c r="I14" s="70"/>
    </row>
    <row r="15" spans="1:555" ht="42.75" thickBot="1" x14ac:dyDescent="0.3">
      <c r="F15" s="93"/>
      <c r="G15" s="75"/>
      <c r="H15" s="75"/>
      <c r="I15" s="75"/>
      <c r="L15" s="225"/>
      <c r="M15" s="226"/>
      <c r="N15" s="225"/>
      <c r="O15" s="225"/>
      <c r="P15" s="228" t="s">
        <v>472</v>
      </c>
      <c r="Q15" s="228" t="s">
        <v>473</v>
      </c>
    </row>
    <row r="16" spans="1:555" ht="30.75" thickBot="1" x14ac:dyDescent="0.3">
      <c r="C16" s="125" t="s">
        <v>44</v>
      </c>
      <c r="D16" s="125" t="s">
        <v>53</v>
      </c>
      <c r="E16" s="132" t="s">
        <v>55</v>
      </c>
      <c r="F16" s="131" t="s">
        <v>27</v>
      </c>
      <c r="G16" s="129" t="s">
        <v>132</v>
      </c>
      <c r="H16" s="132" t="s">
        <v>46</v>
      </c>
      <c r="I16" s="129" t="s">
        <v>133</v>
      </c>
      <c r="J16" s="129" t="s">
        <v>411</v>
      </c>
      <c r="K16" s="129" t="s">
        <v>412</v>
      </c>
      <c r="L16" s="222" t="s">
        <v>21</v>
      </c>
      <c r="M16" s="222" t="s">
        <v>53</v>
      </c>
      <c r="N16" s="223" t="s">
        <v>470</v>
      </c>
      <c r="O16" s="224" t="s">
        <v>471</v>
      </c>
      <c r="P16" s="227">
        <v>0.7</v>
      </c>
      <c r="Q16" s="227">
        <v>0.3</v>
      </c>
    </row>
    <row r="17" spans="3:17" x14ac:dyDescent="0.25">
      <c r="C17" s="219" t="s">
        <v>442</v>
      </c>
      <c r="D17" s="220"/>
      <c r="E17" s="218">
        <f>HLOOKUP(C17,$AH$2:$BU$3,2,0)</f>
        <v>620</v>
      </c>
      <c r="F17" s="95">
        <f t="shared" ref="F17:F51" si="0">D17*E17</f>
        <v>0</v>
      </c>
      <c r="G17" s="156"/>
      <c r="H17" s="137"/>
      <c r="I17" s="126" t="e">
        <f>VLOOKUP(H17,Presupuesto!$B$11:$C$565,2,0)</f>
        <v>#N/A</v>
      </c>
      <c r="J17" s="217" t="s">
        <v>1374</v>
      </c>
      <c r="K17" s="96" t="s">
        <v>395</v>
      </c>
      <c r="L17" s="136"/>
      <c r="M17" s="153"/>
      <c r="N17" s="119"/>
      <c r="O17" s="95">
        <f t="shared" ref="O17:O51" si="1">M17*N17</f>
        <v>0</v>
      </c>
      <c r="P17" s="95">
        <f>$O17*P$16</f>
        <v>0</v>
      </c>
      <c r="Q17" s="95">
        <f t="shared" ref="Q17:Q51" si="2">$O17*Q$16</f>
        <v>0</v>
      </c>
    </row>
    <row r="18" spans="3:17" x14ac:dyDescent="0.25">
      <c r="C18" s="136"/>
      <c r="D18" s="153"/>
      <c r="E18" s="119"/>
      <c r="F18" s="95">
        <f t="shared" si="0"/>
        <v>0</v>
      </c>
      <c r="G18" s="156"/>
      <c r="H18" s="137"/>
      <c r="I18" s="126" t="e">
        <f>VLOOKUP(H18,Presupuesto!$B$11:$C$565,2,0)</f>
        <v>#N/A</v>
      </c>
      <c r="J18" s="96" t="str">
        <f>$J$17</f>
        <v>Estudiantes y Graduados</v>
      </c>
      <c r="K18" s="96" t="s">
        <v>413</v>
      </c>
      <c r="L18" s="136"/>
      <c r="M18" s="153"/>
      <c r="N18" s="119"/>
      <c r="O18" s="95">
        <f t="shared" si="1"/>
        <v>0</v>
      </c>
      <c r="P18" s="95">
        <f t="shared" ref="P18:P37" si="3">$O18*P$16</f>
        <v>0</v>
      </c>
      <c r="Q18" s="95">
        <f t="shared" si="2"/>
        <v>0</v>
      </c>
    </row>
    <row r="19" spans="3:17" x14ac:dyDescent="0.25">
      <c r="C19" s="136"/>
      <c r="D19" s="153"/>
      <c r="E19" s="119"/>
      <c r="F19" s="95">
        <f t="shared" si="0"/>
        <v>0</v>
      </c>
      <c r="G19" s="156"/>
      <c r="H19" s="137"/>
      <c r="I19" s="126" t="e">
        <f>VLOOKUP(H19,Presupuesto!$B$11:$C$565,2,0)</f>
        <v>#N/A</v>
      </c>
      <c r="J19" s="96" t="str">
        <f t="shared" ref="J19:J50" si="4">$J$17</f>
        <v>Estudiantes y Graduados</v>
      </c>
      <c r="K19" s="96" t="s">
        <v>413</v>
      </c>
      <c r="L19" s="136"/>
      <c r="M19" s="153"/>
      <c r="N19" s="119"/>
      <c r="O19" s="95">
        <f t="shared" si="1"/>
        <v>0</v>
      </c>
      <c r="P19" s="95">
        <f t="shared" si="3"/>
        <v>0</v>
      </c>
      <c r="Q19" s="95">
        <f t="shared" si="2"/>
        <v>0</v>
      </c>
    </row>
    <row r="20" spans="3:17" x14ac:dyDescent="0.25">
      <c r="C20" s="136"/>
      <c r="D20" s="153"/>
      <c r="E20" s="119"/>
      <c r="F20" s="95">
        <f t="shared" si="0"/>
        <v>0</v>
      </c>
      <c r="G20" s="156"/>
      <c r="H20" s="137"/>
      <c r="I20" s="126" t="e">
        <f>VLOOKUP(H20,Presupuesto!$B$11:$C$565,2,0)</f>
        <v>#N/A</v>
      </c>
      <c r="J20" s="96" t="str">
        <f t="shared" si="4"/>
        <v>Estudiantes y Graduados</v>
      </c>
      <c r="K20" s="96" t="s">
        <v>413</v>
      </c>
      <c r="L20" s="136"/>
      <c r="M20" s="153"/>
      <c r="N20" s="119"/>
      <c r="O20" s="95">
        <f t="shared" si="1"/>
        <v>0</v>
      </c>
      <c r="P20" s="95">
        <f t="shared" si="3"/>
        <v>0</v>
      </c>
      <c r="Q20" s="95">
        <f t="shared" si="2"/>
        <v>0</v>
      </c>
    </row>
    <row r="21" spans="3:17" x14ac:dyDescent="0.25">
      <c r="C21" s="136"/>
      <c r="D21" s="153"/>
      <c r="E21" s="119"/>
      <c r="F21" s="95">
        <f t="shared" si="0"/>
        <v>0</v>
      </c>
      <c r="G21" s="156"/>
      <c r="H21" s="137"/>
      <c r="I21" s="126" t="e">
        <f>VLOOKUP(H21,Presupuesto!$B$11:$C$565,2,0)</f>
        <v>#N/A</v>
      </c>
      <c r="J21" s="96" t="str">
        <f t="shared" si="4"/>
        <v>Estudiantes y Graduados</v>
      </c>
      <c r="K21" s="96" t="s">
        <v>413</v>
      </c>
      <c r="L21" s="136"/>
      <c r="M21" s="153"/>
      <c r="N21" s="119"/>
      <c r="O21" s="95">
        <f t="shared" si="1"/>
        <v>0</v>
      </c>
      <c r="P21" s="95">
        <f t="shared" si="3"/>
        <v>0</v>
      </c>
      <c r="Q21" s="95">
        <f t="shared" si="2"/>
        <v>0</v>
      </c>
    </row>
    <row r="22" spans="3:17" x14ac:dyDescent="0.25">
      <c r="C22" s="136"/>
      <c r="D22" s="153"/>
      <c r="E22" s="119"/>
      <c r="F22" s="95">
        <f t="shared" si="0"/>
        <v>0</v>
      </c>
      <c r="G22" s="156"/>
      <c r="H22" s="137"/>
      <c r="I22" s="126" t="e">
        <f>VLOOKUP(H22,Presupuesto!$B$11:$C$565,2,0)</f>
        <v>#N/A</v>
      </c>
      <c r="J22" s="96" t="str">
        <f t="shared" si="4"/>
        <v>Estudiantes y Graduados</v>
      </c>
      <c r="K22" s="96" t="s">
        <v>402</v>
      </c>
      <c r="L22" s="136"/>
      <c r="M22" s="153"/>
      <c r="N22" s="119"/>
      <c r="O22" s="95">
        <f t="shared" si="1"/>
        <v>0</v>
      </c>
      <c r="P22" s="95">
        <f t="shared" si="3"/>
        <v>0</v>
      </c>
      <c r="Q22" s="95">
        <f t="shared" si="2"/>
        <v>0</v>
      </c>
    </row>
    <row r="23" spans="3:17" x14ac:dyDescent="0.25">
      <c r="C23" s="136"/>
      <c r="D23" s="153"/>
      <c r="E23" s="119"/>
      <c r="F23" s="95">
        <f t="shared" si="0"/>
        <v>0</v>
      </c>
      <c r="G23" s="156"/>
      <c r="H23" s="137"/>
      <c r="I23" s="126" t="e">
        <f>VLOOKUP(H23,Presupuesto!$B$11:$C$565,2,0)</f>
        <v>#N/A</v>
      </c>
      <c r="J23" s="96" t="str">
        <f t="shared" si="4"/>
        <v>Estudiantes y Graduados</v>
      </c>
      <c r="K23" s="96" t="s">
        <v>413</v>
      </c>
      <c r="L23" s="136"/>
      <c r="M23" s="153"/>
      <c r="N23" s="119"/>
      <c r="O23" s="95">
        <f t="shared" si="1"/>
        <v>0</v>
      </c>
      <c r="P23" s="95">
        <f t="shared" si="3"/>
        <v>0</v>
      </c>
      <c r="Q23" s="95">
        <f t="shared" si="2"/>
        <v>0</v>
      </c>
    </row>
    <row r="24" spans="3:17" x14ac:dyDescent="0.25">
      <c r="C24" s="136"/>
      <c r="D24" s="153"/>
      <c r="E24" s="119"/>
      <c r="F24" s="95">
        <f t="shared" si="0"/>
        <v>0</v>
      </c>
      <c r="G24" s="156"/>
      <c r="H24" s="137"/>
      <c r="I24" s="126" t="e">
        <f>VLOOKUP(H24,Presupuesto!$B$11:$C$565,2,0)</f>
        <v>#N/A</v>
      </c>
      <c r="J24" s="96" t="str">
        <f t="shared" si="4"/>
        <v>Estudiantes y Graduados</v>
      </c>
      <c r="K24" s="96" t="s">
        <v>413</v>
      </c>
      <c r="L24" s="136"/>
      <c r="M24" s="153"/>
      <c r="N24" s="119"/>
      <c r="O24" s="95">
        <f t="shared" si="1"/>
        <v>0</v>
      </c>
      <c r="P24" s="95">
        <f t="shared" si="3"/>
        <v>0</v>
      </c>
      <c r="Q24" s="95">
        <f t="shared" si="2"/>
        <v>0</v>
      </c>
    </row>
    <row r="25" spans="3:17" x14ac:dyDescent="0.25">
      <c r="C25" s="136"/>
      <c r="D25" s="153"/>
      <c r="E25" s="119"/>
      <c r="F25" s="95">
        <f t="shared" si="0"/>
        <v>0</v>
      </c>
      <c r="G25" s="156"/>
      <c r="H25" s="137"/>
      <c r="I25" s="126" t="e">
        <f>VLOOKUP(H25,Presupuesto!$B$11:$C$565,2,0)</f>
        <v>#N/A</v>
      </c>
      <c r="J25" s="96" t="str">
        <f t="shared" si="4"/>
        <v>Estudiantes y Graduados</v>
      </c>
      <c r="K25" s="96" t="s">
        <v>413</v>
      </c>
      <c r="L25" s="136"/>
      <c r="M25" s="153"/>
      <c r="N25" s="119"/>
      <c r="O25" s="95">
        <f t="shared" si="1"/>
        <v>0</v>
      </c>
      <c r="P25" s="95">
        <f t="shared" si="3"/>
        <v>0</v>
      </c>
      <c r="Q25" s="95">
        <f t="shared" si="2"/>
        <v>0</v>
      </c>
    </row>
    <row r="26" spans="3:17" x14ac:dyDescent="0.25">
      <c r="C26" s="136"/>
      <c r="D26" s="153"/>
      <c r="E26" s="119"/>
      <c r="F26" s="95">
        <f t="shared" si="0"/>
        <v>0</v>
      </c>
      <c r="G26" s="156"/>
      <c r="H26" s="137"/>
      <c r="I26" s="126" t="e">
        <f>VLOOKUP(H26,Presupuesto!$B$11:$C$565,2,0)</f>
        <v>#N/A</v>
      </c>
      <c r="J26" s="96" t="str">
        <f t="shared" si="4"/>
        <v>Estudiantes y Graduados</v>
      </c>
      <c r="K26" s="96" t="s">
        <v>413</v>
      </c>
      <c r="L26" s="136"/>
      <c r="M26" s="153"/>
      <c r="N26" s="119"/>
      <c r="O26" s="95">
        <f t="shared" si="1"/>
        <v>0</v>
      </c>
      <c r="P26" s="95">
        <f t="shared" si="3"/>
        <v>0</v>
      </c>
      <c r="Q26" s="95">
        <f t="shared" si="2"/>
        <v>0</v>
      </c>
    </row>
    <row r="27" spans="3:17" x14ac:dyDescent="0.25">
      <c r="C27" s="136"/>
      <c r="D27" s="153"/>
      <c r="E27" s="119"/>
      <c r="F27" s="95">
        <f t="shared" si="0"/>
        <v>0</v>
      </c>
      <c r="G27" s="156"/>
      <c r="H27" s="137"/>
      <c r="I27" s="126" t="e">
        <f>VLOOKUP(H27,Presupuesto!$B$11:$C$565,2,0)</f>
        <v>#N/A</v>
      </c>
      <c r="J27" s="96" t="str">
        <f t="shared" si="4"/>
        <v>Estudiantes y Graduados</v>
      </c>
      <c r="K27" s="96" t="s">
        <v>413</v>
      </c>
      <c r="L27" s="136"/>
      <c r="M27" s="153"/>
      <c r="N27" s="119"/>
      <c r="O27" s="95">
        <f t="shared" si="1"/>
        <v>0</v>
      </c>
      <c r="P27" s="95">
        <f t="shared" si="3"/>
        <v>0</v>
      </c>
      <c r="Q27" s="95">
        <f t="shared" si="2"/>
        <v>0</v>
      </c>
    </row>
    <row r="28" spans="3:17" x14ac:dyDescent="0.25">
      <c r="C28" s="136"/>
      <c r="D28" s="153"/>
      <c r="E28" s="119"/>
      <c r="F28" s="95">
        <f t="shared" si="0"/>
        <v>0</v>
      </c>
      <c r="G28" s="156"/>
      <c r="H28" s="137"/>
      <c r="I28" s="126" t="e">
        <f>VLOOKUP(H28,Presupuesto!$B$11:$C$565,2,0)</f>
        <v>#N/A</v>
      </c>
      <c r="J28" s="96" t="str">
        <f t="shared" si="4"/>
        <v>Estudiantes y Graduados</v>
      </c>
      <c r="K28" s="96" t="s">
        <v>413</v>
      </c>
      <c r="L28" s="136"/>
      <c r="M28" s="153"/>
      <c r="N28" s="119"/>
      <c r="O28" s="95">
        <f t="shared" si="1"/>
        <v>0</v>
      </c>
      <c r="P28" s="95">
        <f t="shared" si="3"/>
        <v>0</v>
      </c>
      <c r="Q28" s="95">
        <f t="shared" si="2"/>
        <v>0</v>
      </c>
    </row>
    <row r="29" spans="3:17" x14ac:dyDescent="0.25">
      <c r="C29" s="136"/>
      <c r="D29" s="153"/>
      <c r="E29" s="119"/>
      <c r="F29" s="95">
        <f t="shared" si="0"/>
        <v>0</v>
      </c>
      <c r="G29" s="156"/>
      <c r="H29" s="137"/>
      <c r="I29" s="126" t="e">
        <f>VLOOKUP(H29,Presupuesto!$B$11:$C$565,2,0)</f>
        <v>#N/A</v>
      </c>
      <c r="J29" s="96" t="str">
        <f t="shared" si="4"/>
        <v>Estudiantes y Graduados</v>
      </c>
      <c r="K29" s="96" t="s">
        <v>413</v>
      </c>
      <c r="L29" s="136"/>
      <c r="M29" s="153"/>
      <c r="N29" s="119"/>
      <c r="O29" s="95">
        <f t="shared" si="1"/>
        <v>0</v>
      </c>
      <c r="P29" s="95">
        <f t="shared" si="3"/>
        <v>0</v>
      </c>
      <c r="Q29" s="95">
        <f t="shared" si="2"/>
        <v>0</v>
      </c>
    </row>
    <row r="30" spans="3:17" x14ac:dyDescent="0.25">
      <c r="C30" s="136"/>
      <c r="D30" s="153"/>
      <c r="E30" s="119"/>
      <c r="F30" s="95">
        <f t="shared" si="0"/>
        <v>0</v>
      </c>
      <c r="G30" s="156"/>
      <c r="H30" s="137"/>
      <c r="I30" s="126" t="e">
        <f>VLOOKUP(H30,Presupuesto!$B$11:$C$565,2,0)</f>
        <v>#N/A</v>
      </c>
      <c r="J30" s="96" t="str">
        <f t="shared" si="4"/>
        <v>Estudiantes y Graduados</v>
      </c>
      <c r="K30" s="96" t="s">
        <v>413</v>
      </c>
      <c r="L30" s="136"/>
      <c r="M30" s="153"/>
      <c r="N30" s="119"/>
      <c r="O30" s="95">
        <f t="shared" si="1"/>
        <v>0</v>
      </c>
      <c r="P30" s="95">
        <f t="shared" si="3"/>
        <v>0</v>
      </c>
      <c r="Q30" s="95">
        <f t="shared" si="2"/>
        <v>0</v>
      </c>
    </row>
    <row r="31" spans="3:17" x14ac:dyDescent="0.25">
      <c r="C31" s="136"/>
      <c r="D31" s="153"/>
      <c r="E31" s="119"/>
      <c r="F31" s="95">
        <f t="shared" si="0"/>
        <v>0</v>
      </c>
      <c r="G31" s="156"/>
      <c r="H31" s="137"/>
      <c r="I31" s="126" t="e">
        <f>VLOOKUP(H31,Presupuesto!$B$11:$C$565,2,0)</f>
        <v>#N/A</v>
      </c>
      <c r="J31" s="96" t="str">
        <f t="shared" si="4"/>
        <v>Estudiantes y Graduados</v>
      </c>
      <c r="K31" s="96" t="s">
        <v>413</v>
      </c>
      <c r="L31" s="136"/>
      <c r="M31" s="153"/>
      <c r="N31" s="119"/>
      <c r="O31" s="95">
        <f t="shared" si="1"/>
        <v>0</v>
      </c>
      <c r="P31" s="95">
        <f t="shared" si="3"/>
        <v>0</v>
      </c>
      <c r="Q31" s="95">
        <f t="shared" si="2"/>
        <v>0</v>
      </c>
    </row>
    <row r="32" spans="3:17" x14ac:dyDescent="0.25">
      <c r="C32" s="136"/>
      <c r="D32" s="153"/>
      <c r="E32" s="119"/>
      <c r="F32" s="95">
        <f t="shared" si="0"/>
        <v>0</v>
      </c>
      <c r="G32" s="156"/>
      <c r="H32" s="137"/>
      <c r="I32" s="126" t="e">
        <f>VLOOKUP(H32,Presupuesto!$B$11:$C$565,2,0)</f>
        <v>#N/A</v>
      </c>
      <c r="J32" s="96" t="str">
        <f t="shared" si="4"/>
        <v>Estudiantes y Graduados</v>
      </c>
      <c r="K32" s="96" t="s">
        <v>413</v>
      </c>
      <c r="L32" s="136"/>
      <c r="M32" s="153"/>
      <c r="N32" s="119"/>
      <c r="O32" s="95">
        <f t="shared" si="1"/>
        <v>0</v>
      </c>
      <c r="P32" s="95">
        <f t="shared" si="3"/>
        <v>0</v>
      </c>
      <c r="Q32" s="95">
        <f t="shared" si="2"/>
        <v>0</v>
      </c>
    </row>
    <row r="33" spans="3:17" x14ac:dyDescent="0.25">
      <c r="C33" s="136"/>
      <c r="D33" s="153"/>
      <c r="E33" s="119"/>
      <c r="F33" s="95">
        <f t="shared" si="0"/>
        <v>0</v>
      </c>
      <c r="G33" s="156"/>
      <c r="H33" s="137"/>
      <c r="I33" s="126" t="e">
        <f>VLOOKUP(H33,Presupuesto!$B$11:$C$565,2,0)</f>
        <v>#N/A</v>
      </c>
      <c r="J33" s="96" t="str">
        <f t="shared" si="4"/>
        <v>Estudiantes y Graduados</v>
      </c>
      <c r="K33" s="96" t="s">
        <v>413</v>
      </c>
      <c r="L33" s="136"/>
      <c r="M33" s="153"/>
      <c r="N33" s="119"/>
      <c r="O33" s="95">
        <f t="shared" si="1"/>
        <v>0</v>
      </c>
      <c r="P33" s="95">
        <f t="shared" si="3"/>
        <v>0</v>
      </c>
      <c r="Q33" s="95">
        <f t="shared" si="2"/>
        <v>0</v>
      </c>
    </row>
    <row r="34" spans="3:17" x14ac:dyDescent="0.25">
      <c r="C34" s="136"/>
      <c r="D34" s="153"/>
      <c r="E34" s="119"/>
      <c r="F34" s="95">
        <f t="shared" si="0"/>
        <v>0</v>
      </c>
      <c r="G34" s="156"/>
      <c r="H34" s="137"/>
      <c r="I34" s="126" t="e">
        <f>VLOOKUP(H34,Presupuesto!$B$11:$C$565,2,0)</f>
        <v>#N/A</v>
      </c>
      <c r="J34" s="96" t="str">
        <f t="shared" si="4"/>
        <v>Estudiantes y Graduados</v>
      </c>
      <c r="K34" s="96" t="s">
        <v>413</v>
      </c>
      <c r="L34" s="136"/>
      <c r="M34" s="153"/>
      <c r="N34" s="119"/>
      <c r="O34" s="95">
        <f t="shared" si="1"/>
        <v>0</v>
      </c>
      <c r="P34" s="95">
        <f t="shared" si="3"/>
        <v>0</v>
      </c>
      <c r="Q34" s="95">
        <f t="shared" si="2"/>
        <v>0</v>
      </c>
    </row>
    <row r="35" spans="3:17" x14ac:dyDescent="0.25">
      <c r="C35" s="136"/>
      <c r="D35" s="153"/>
      <c r="E35" s="119"/>
      <c r="F35" s="95">
        <f t="shared" si="0"/>
        <v>0</v>
      </c>
      <c r="G35" s="156"/>
      <c r="H35" s="137"/>
      <c r="I35" s="126" t="e">
        <f>VLOOKUP(H35,Presupuesto!$B$11:$C$565,2,0)</f>
        <v>#N/A</v>
      </c>
      <c r="J35" s="96" t="str">
        <f t="shared" si="4"/>
        <v>Estudiantes y Graduados</v>
      </c>
      <c r="K35" s="96" t="s">
        <v>413</v>
      </c>
      <c r="L35" s="136"/>
      <c r="M35" s="153"/>
      <c r="N35" s="119"/>
      <c r="O35" s="95">
        <f t="shared" si="1"/>
        <v>0</v>
      </c>
      <c r="P35" s="95">
        <f t="shared" si="3"/>
        <v>0</v>
      </c>
      <c r="Q35" s="95">
        <f t="shared" si="2"/>
        <v>0</v>
      </c>
    </row>
    <row r="36" spans="3:17" x14ac:dyDescent="0.25">
      <c r="C36" s="136"/>
      <c r="D36" s="153"/>
      <c r="E36" s="119"/>
      <c r="F36" s="95">
        <f t="shared" si="0"/>
        <v>0</v>
      </c>
      <c r="G36" s="156"/>
      <c r="H36" s="137"/>
      <c r="I36" s="126" t="e">
        <f>VLOOKUP(H36,Presupuesto!$B$11:$C$565,2,0)</f>
        <v>#N/A</v>
      </c>
      <c r="J36" s="96" t="str">
        <f t="shared" si="4"/>
        <v>Estudiantes y Graduados</v>
      </c>
      <c r="K36" s="96" t="s">
        <v>413</v>
      </c>
      <c r="L36" s="136"/>
      <c r="M36" s="153"/>
      <c r="N36" s="119"/>
      <c r="O36" s="95">
        <f t="shared" si="1"/>
        <v>0</v>
      </c>
      <c r="P36" s="95">
        <f t="shared" si="3"/>
        <v>0</v>
      </c>
      <c r="Q36" s="95">
        <f t="shared" si="2"/>
        <v>0</v>
      </c>
    </row>
    <row r="37" spans="3:17" x14ac:dyDescent="0.25">
      <c r="C37" s="136"/>
      <c r="D37" s="153"/>
      <c r="E37" s="119"/>
      <c r="F37" s="95">
        <f t="shared" si="0"/>
        <v>0</v>
      </c>
      <c r="G37" s="156"/>
      <c r="H37" s="137"/>
      <c r="I37" s="126" t="e">
        <f>VLOOKUP(H37,Presupuesto!$B$11:$C$565,2,0)</f>
        <v>#N/A</v>
      </c>
      <c r="J37" s="96" t="str">
        <f t="shared" si="4"/>
        <v>Estudiantes y Graduados</v>
      </c>
      <c r="K37" s="96" t="s">
        <v>413</v>
      </c>
      <c r="L37" s="136"/>
      <c r="M37" s="153"/>
      <c r="N37" s="119"/>
      <c r="O37" s="95">
        <f t="shared" si="1"/>
        <v>0</v>
      </c>
      <c r="P37" s="95">
        <f t="shared" si="3"/>
        <v>0</v>
      </c>
      <c r="Q37" s="95">
        <f t="shared" si="2"/>
        <v>0</v>
      </c>
    </row>
    <row r="38" spans="3:17" x14ac:dyDescent="0.25">
      <c r="C38" s="136"/>
      <c r="D38" s="153"/>
      <c r="E38" s="119"/>
      <c r="F38" s="95">
        <f t="shared" si="0"/>
        <v>0</v>
      </c>
      <c r="G38" s="156"/>
      <c r="H38" s="137"/>
      <c r="I38" s="126" t="e">
        <f>VLOOKUP(H38,Presupuesto!$B$11:$C$565,2,0)</f>
        <v>#N/A</v>
      </c>
      <c r="J38" s="96" t="str">
        <f t="shared" si="4"/>
        <v>Estudiantes y Graduados</v>
      </c>
      <c r="K38" s="96" t="s">
        <v>413</v>
      </c>
      <c r="L38" s="136"/>
      <c r="M38" s="153"/>
      <c r="N38" s="119"/>
      <c r="O38" s="95">
        <f t="shared" si="1"/>
        <v>0</v>
      </c>
      <c r="P38" s="95">
        <f t="shared" ref="P38:P51" si="5">$O38*P$16</f>
        <v>0</v>
      </c>
      <c r="Q38" s="95">
        <f t="shared" si="2"/>
        <v>0</v>
      </c>
    </row>
    <row r="39" spans="3:17" x14ac:dyDescent="0.25">
      <c r="C39" s="138"/>
      <c r="D39" s="146"/>
      <c r="E39" s="114"/>
      <c r="F39" s="95">
        <f t="shared" si="0"/>
        <v>0</v>
      </c>
      <c r="G39" s="156"/>
      <c r="H39" s="139"/>
      <c r="I39" s="126" t="e">
        <f>VLOOKUP(H39,Presupuesto!$B$11:$C$565,2,0)</f>
        <v>#N/A</v>
      </c>
      <c r="J39" s="96" t="str">
        <f t="shared" si="4"/>
        <v>Estudiantes y Graduados</v>
      </c>
      <c r="K39" s="96" t="s">
        <v>413</v>
      </c>
      <c r="L39" s="138"/>
      <c r="M39" s="146"/>
      <c r="N39" s="114"/>
      <c r="O39" s="95">
        <f t="shared" si="1"/>
        <v>0</v>
      </c>
      <c r="P39" s="95">
        <f t="shared" si="5"/>
        <v>0</v>
      </c>
      <c r="Q39" s="95">
        <f t="shared" si="2"/>
        <v>0</v>
      </c>
    </row>
    <row r="40" spans="3:17" x14ac:dyDescent="0.25">
      <c r="C40" s="138"/>
      <c r="D40" s="146"/>
      <c r="E40" s="114"/>
      <c r="F40" s="95">
        <f t="shared" si="0"/>
        <v>0</v>
      </c>
      <c r="G40" s="156"/>
      <c r="H40" s="139"/>
      <c r="I40" s="126" t="e">
        <f>VLOOKUP(H40,Presupuesto!$B$11:$C$565,2,0)</f>
        <v>#N/A</v>
      </c>
      <c r="J40" s="96" t="str">
        <f t="shared" si="4"/>
        <v>Estudiantes y Graduados</v>
      </c>
      <c r="K40" s="96" t="s">
        <v>413</v>
      </c>
      <c r="L40" s="138"/>
      <c r="M40" s="146"/>
      <c r="N40" s="114"/>
      <c r="O40" s="95">
        <f t="shared" si="1"/>
        <v>0</v>
      </c>
      <c r="P40" s="95">
        <f t="shared" si="5"/>
        <v>0</v>
      </c>
      <c r="Q40" s="95">
        <f t="shared" si="2"/>
        <v>0</v>
      </c>
    </row>
    <row r="41" spans="3:17" x14ac:dyDescent="0.25">
      <c r="C41" s="138"/>
      <c r="D41" s="146"/>
      <c r="E41" s="114"/>
      <c r="F41" s="95">
        <f t="shared" si="0"/>
        <v>0</v>
      </c>
      <c r="G41" s="156"/>
      <c r="H41" s="139"/>
      <c r="I41" s="126" t="e">
        <f>VLOOKUP(H41,Presupuesto!$B$11:$C$565,2,0)</f>
        <v>#N/A</v>
      </c>
      <c r="J41" s="96" t="str">
        <f t="shared" si="4"/>
        <v>Estudiantes y Graduados</v>
      </c>
      <c r="K41" s="96" t="s">
        <v>413</v>
      </c>
      <c r="L41" s="138"/>
      <c r="M41" s="146"/>
      <c r="N41" s="114"/>
      <c r="O41" s="95">
        <f t="shared" si="1"/>
        <v>0</v>
      </c>
      <c r="P41" s="95">
        <f t="shared" si="5"/>
        <v>0</v>
      </c>
      <c r="Q41" s="95">
        <f t="shared" si="2"/>
        <v>0</v>
      </c>
    </row>
    <row r="42" spans="3:17" x14ac:dyDescent="0.25">
      <c r="C42" s="138"/>
      <c r="D42" s="146"/>
      <c r="E42" s="114"/>
      <c r="F42" s="95">
        <f t="shared" si="0"/>
        <v>0</v>
      </c>
      <c r="G42" s="156"/>
      <c r="H42" s="139"/>
      <c r="I42" s="126" t="e">
        <f>VLOOKUP(H42,Presupuesto!$B$11:$C$565,2,0)</f>
        <v>#N/A</v>
      </c>
      <c r="J42" s="96" t="str">
        <f t="shared" si="4"/>
        <v>Estudiantes y Graduados</v>
      </c>
      <c r="K42" s="96" t="s">
        <v>413</v>
      </c>
      <c r="L42" s="138"/>
      <c r="M42" s="146"/>
      <c r="N42" s="114"/>
      <c r="O42" s="95">
        <f t="shared" si="1"/>
        <v>0</v>
      </c>
      <c r="P42" s="95">
        <f t="shared" si="5"/>
        <v>0</v>
      </c>
      <c r="Q42" s="95">
        <f t="shared" si="2"/>
        <v>0</v>
      </c>
    </row>
    <row r="43" spans="3:17" x14ac:dyDescent="0.25">
      <c r="C43" s="138"/>
      <c r="D43" s="146"/>
      <c r="E43" s="114"/>
      <c r="F43" s="95">
        <f t="shared" si="0"/>
        <v>0</v>
      </c>
      <c r="G43" s="156"/>
      <c r="H43" s="139"/>
      <c r="I43" s="126" t="e">
        <f>VLOOKUP(H43,Presupuesto!$B$11:$C$565,2,0)</f>
        <v>#N/A</v>
      </c>
      <c r="J43" s="96" t="str">
        <f t="shared" si="4"/>
        <v>Estudiantes y Graduados</v>
      </c>
      <c r="K43" s="96" t="s">
        <v>413</v>
      </c>
      <c r="L43" s="138"/>
      <c r="M43" s="146"/>
      <c r="N43" s="114"/>
      <c r="O43" s="95">
        <f t="shared" si="1"/>
        <v>0</v>
      </c>
      <c r="P43" s="95">
        <f t="shared" si="5"/>
        <v>0</v>
      </c>
      <c r="Q43" s="95">
        <f t="shared" si="2"/>
        <v>0</v>
      </c>
    </row>
    <row r="44" spans="3:17" x14ac:dyDescent="0.25">
      <c r="C44" s="138"/>
      <c r="D44" s="146"/>
      <c r="E44" s="114"/>
      <c r="F44" s="95">
        <f t="shared" si="0"/>
        <v>0</v>
      </c>
      <c r="G44" s="156"/>
      <c r="H44" s="139"/>
      <c r="I44" s="126" t="e">
        <f>VLOOKUP(H44,Presupuesto!$B$11:$C$565,2,0)</f>
        <v>#N/A</v>
      </c>
      <c r="J44" s="96" t="str">
        <f t="shared" si="4"/>
        <v>Estudiantes y Graduados</v>
      </c>
      <c r="K44" s="96" t="s">
        <v>413</v>
      </c>
      <c r="L44" s="138"/>
      <c r="M44" s="146"/>
      <c r="N44" s="114"/>
      <c r="O44" s="95">
        <f t="shared" si="1"/>
        <v>0</v>
      </c>
      <c r="P44" s="95">
        <f t="shared" si="5"/>
        <v>0</v>
      </c>
      <c r="Q44" s="95">
        <f t="shared" si="2"/>
        <v>0</v>
      </c>
    </row>
    <row r="45" spans="3:17" x14ac:dyDescent="0.25">
      <c r="C45" s="138"/>
      <c r="D45" s="146"/>
      <c r="E45" s="114"/>
      <c r="F45" s="95">
        <f t="shared" si="0"/>
        <v>0</v>
      </c>
      <c r="G45" s="156"/>
      <c r="H45" s="139"/>
      <c r="I45" s="126" t="e">
        <f>VLOOKUP(H45,Presupuesto!$B$11:$C$565,2,0)</f>
        <v>#N/A</v>
      </c>
      <c r="J45" s="96" t="str">
        <f t="shared" si="4"/>
        <v>Estudiantes y Graduados</v>
      </c>
      <c r="K45" s="96" t="s">
        <v>413</v>
      </c>
      <c r="L45" s="138"/>
      <c r="M45" s="146"/>
      <c r="N45" s="114"/>
      <c r="O45" s="95">
        <f t="shared" si="1"/>
        <v>0</v>
      </c>
      <c r="P45" s="95">
        <f t="shared" si="5"/>
        <v>0</v>
      </c>
      <c r="Q45" s="95">
        <f t="shared" si="2"/>
        <v>0</v>
      </c>
    </row>
    <row r="46" spans="3:17" x14ac:dyDescent="0.25">
      <c r="C46" s="138"/>
      <c r="D46" s="146"/>
      <c r="E46" s="114"/>
      <c r="F46" s="95">
        <f t="shared" si="0"/>
        <v>0</v>
      </c>
      <c r="G46" s="156"/>
      <c r="H46" s="139"/>
      <c r="I46" s="126" t="e">
        <f>VLOOKUP(H46,Presupuesto!$B$11:$C$565,2,0)</f>
        <v>#N/A</v>
      </c>
      <c r="J46" s="96" t="str">
        <f t="shared" si="4"/>
        <v>Estudiantes y Graduados</v>
      </c>
      <c r="K46" s="96" t="s">
        <v>413</v>
      </c>
      <c r="L46" s="138"/>
      <c r="M46" s="146"/>
      <c r="N46" s="114"/>
      <c r="O46" s="95">
        <f t="shared" si="1"/>
        <v>0</v>
      </c>
      <c r="P46" s="95">
        <f t="shared" si="5"/>
        <v>0</v>
      </c>
      <c r="Q46" s="95">
        <f t="shared" si="2"/>
        <v>0</v>
      </c>
    </row>
    <row r="47" spans="3:17" x14ac:dyDescent="0.25">
      <c r="C47" s="140"/>
      <c r="D47" s="146"/>
      <c r="E47" s="114"/>
      <c r="F47" s="95">
        <f t="shared" si="0"/>
        <v>0</v>
      </c>
      <c r="G47" s="156"/>
      <c r="H47" s="141"/>
      <c r="I47" s="126" t="e">
        <f>VLOOKUP(H47,Presupuesto!$B$11:$C$565,2,0)</f>
        <v>#N/A</v>
      </c>
      <c r="J47" s="96" t="str">
        <f t="shared" si="4"/>
        <v>Estudiantes y Graduados</v>
      </c>
      <c r="K47" s="96" t="s">
        <v>404</v>
      </c>
      <c r="L47" s="140"/>
      <c r="M47" s="146"/>
      <c r="N47" s="114"/>
      <c r="O47" s="95">
        <f t="shared" si="1"/>
        <v>0</v>
      </c>
      <c r="P47" s="95">
        <f t="shared" si="5"/>
        <v>0</v>
      </c>
      <c r="Q47" s="95">
        <f t="shared" si="2"/>
        <v>0</v>
      </c>
    </row>
    <row r="48" spans="3:17" x14ac:dyDescent="0.25">
      <c r="C48" s="140"/>
      <c r="D48" s="146"/>
      <c r="E48" s="114"/>
      <c r="F48" s="95">
        <f t="shared" si="0"/>
        <v>0</v>
      </c>
      <c r="G48" s="156"/>
      <c r="H48" s="141"/>
      <c r="I48" s="126" t="e">
        <f>VLOOKUP(H48,Presupuesto!$B$11:$C$565,2,0)</f>
        <v>#N/A</v>
      </c>
      <c r="J48" s="96" t="str">
        <f t="shared" si="4"/>
        <v>Estudiantes y Graduados</v>
      </c>
      <c r="K48" s="96" t="s">
        <v>413</v>
      </c>
      <c r="L48" s="140"/>
      <c r="M48" s="146"/>
      <c r="N48" s="114"/>
      <c r="O48" s="95">
        <f t="shared" si="1"/>
        <v>0</v>
      </c>
      <c r="P48" s="95">
        <f t="shared" si="5"/>
        <v>0</v>
      </c>
      <c r="Q48" s="95">
        <f t="shared" si="2"/>
        <v>0</v>
      </c>
    </row>
    <row r="49" spans="3:17" x14ac:dyDescent="0.25">
      <c r="C49" s="140"/>
      <c r="D49" s="146"/>
      <c r="E49" s="114"/>
      <c r="F49" s="95">
        <f t="shared" si="0"/>
        <v>0</v>
      </c>
      <c r="G49" s="156"/>
      <c r="H49" s="141"/>
      <c r="I49" s="126" t="e">
        <f>VLOOKUP(H49,Presupuesto!$B$11:$C$565,2,0)</f>
        <v>#N/A</v>
      </c>
      <c r="J49" s="96" t="str">
        <f t="shared" si="4"/>
        <v>Estudiantes y Graduados</v>
      </c>
      <c r="K49" s="96" t="s">
        <v>413</v>
      </c>
      <c r="L49" s="140"/>
      <c r="M49" s="146"/>
      <c r="N49" s="114"/>
      <c r="O49" s="95">
        <f t="shared" si="1"/>
        <v>0</v>
      </c>
      <c r="P49" s="95">
        <f t="shared" si="5"/>
        <v>0</v>
      </c>
      <c r="Q49" s="95">
        <f t="shared" si="2"/>
        <v>0</v>
      </c>
    </row>
    <row r="50" spans="3:17" x14ac:dyDescent="0.25">
      <c r="C50" s="140"/>
      <c r="D50" s="146"/>
      <c r="E50" s="114"/>
      <c r="F50" s="95">
        <f t="shared" si="0"/>
        <v>0</v>
      </c>
      <c r="G50" s="156"/>
      <c r="H50" s="141"/>
      <c r="I50" s="126" t="e">
        <f>VLOOKUP(H50,Presupuesto!$B$11:$C$565,2,0)</f>
        <v>#N/A</v>
      </c>
      <c r="J50" s="96" t="str">
        <f t="shared" si="4"/>
        <v>Estudiantes y Graduados</v>
      </c>
      <c r="K50" s="96" t="s">
        <v>413</v>
      </c>
      <c r="L50" s="140"/>
      <c r="M50" s="146"/>
      <c r="N50" s="114"/>
      <c r="O50" s="95">
        <f t="shared" si="1"/>
        <v>0</v>
      </c>
      <c r="P50" s="95">
        <f t="shared" si="5"/>
        <v>0</v>
      </c>
      <c r="Q50" s="95">
        <f t="shared" si="2"/>
        <v>0</v>
      </c>
    </row>
    <row r="51" spans="3:17" ht="15.75" thickBot="1" x14ac:dyDescent="0.3">
      <c r="C51" s="142"/>
      <c r="D51" s="154"/>
      <c r="E51" s="100"/>
      <c r="F51" s="101">
        <f t="shared" si="0"/>
        <v>0</v>
      </c>
      <c r="G51" s="157"/>
      <c r="H51" s="143"/>
      <c r="I51" s="128" t="e">
        <f>VLOOKUP(H51,Presupuesto!$B$11:$C$565,2,0)</f>
        <v>#N/A</v>
      </c>
      <c r="J51" s="102" t="str">
        <f t="shared" ref="J51" si="6">$J$20</f>
        <v>Estudiantes y Graduados</v>
      </c>
      <c r="K51" s="120" t="s">
        <v>395</v>
      </c>
      <c r="L51" s="142"/>
      <c r="M51" s="154"/>
      <c r="N51" s="100"/>
      <c r="O51" s="101">
        <f t="shared" si="1"/>
        <v>0</v>
      </c>
      <c r="P51" s="101">
        <f t="shared" si="5"/>
        <v>0</v>
      </c>
      <c r="Q51" s="101">
        <f t="shared" si="2"/>
        <v>0</v>
      </c>
    </row>
    <row r="52" spans="3:17" x14ac:dyDescent="0.25">
      <c r="G52" s="85"/>
    </row>
    <row r="53" spans="3:17" x14ac:dyDescent="0.25">
      <c r="G53" s="85"/>
    </row>
    <row r="54" spans="3:17" x14ac:dyDescent="0.25">
      <c r="G54" s="85"/>
    </row>
    <row r="55" spans="3:17" x14ac:dyDescent="0.25">
      <c r="G55" s="85"/>
    </row>
    <row r="56" spans="3:17" x14ac:dyDescent="0.25">
      <c r="G56" s="85"/>
    </row>
    <row r="57" spans="3:17" x14ac:dyDescent="0.25">
      <c r="G57" s="85"/>
    </row>
    <row r="58" spans="3:17" x14ac:dyDescent="0.25">
      <c r="G58" s="85"/>
    </row>
    <row r="59" spans="3:17" x14ac:dyDescent="0.25">
      <c r="G59" s="85"/>
    </row>
    <row r="60" spans="3:17" x14ac:dyDescent="0.25">
      <c r="G60" s="85"/>
    </row>
    <row r="61" spans="3:17" x14ac:dyDescent="0.25">
      <c r="G61" s="85"/>
    </row>
    <row r="62" spans="3:17" x14ac:dyDescent="0.25">
      <c r="G62" s="85"/>
    </row>
    <row r="63" spans="3:17" x14ac:dyDescent="0.25">
      <c r="G63" s="85"/>
    </row>
    <row r="64" spans="3:17" x14ac:dyDescent="0.25">
      <c r="G64" s="85"/>
    </row>
    <row r="65" spans="7:7" x14ac:dyDescent="0.25">
      <c r="G65" s="85"/>
    </row>
    <row r="66" spans="7:7" x14ac:dyDescent="0.25">
      <c r="G66" s="85"/>
    </row>
    <row r="67" spans="7:7" x14ac:dyDescent="0.25">
      <c r="G67" s="85"/>
    </row>
    <row r="68" spans="7:7" x14ac:dyDescent="0.25">
      <c r="G68" s="85"/>
    </row>
    <row r="69" spans="7:7" x14ac:dyDescent="0.25">
      <c r="G69" s="85"/>
    </row>
    <row r="70" spans="7:7" x14ac:dyDescent="0.25">
      <c r="G70" s="85"/>
    </row>
    <row r="71" spans="7:7" x14ac:dyDescent="0.25">
      <c r="G71" s="85"/>
    </row>
    <row r="72" spans="7:7" x14ac:dyDescent="0.25">
      <c r="G72" s="85"/>
    </row>
    <row r="73" spans="7:7" x14ac:dyDescent="0.25">
      <c r="G73" s="85"/>
    </row>
    <row r="74" spans="7:7" x14ac:dyDescent="0.25">
      <c r="G74" s="85"/>
    </row>
    <row r="75" spans="7:7" x14ac:dyDescent="0.25">
      <c r="G75" s="85"/>
    </row>
    <row r="76" spans="7:7" x14ac:dyDescent="0.25">
      <c r="G76" s="85"/>
    </row>
    <row r="77" spans="7:7" x14ac:dyDescent="0.25">
      <c r="G77" s="85"/>
    </row>
    <row r="78" spans="7:7" x14ac:dyDescent="0.25">
      <c r="G78" s="85"/>
    </row>
    <row r="79" spans="7:7" x14ac:dyDescent="0.25">
      <c r="G79" s="85"/>
    </row>
    <row r="80" spans="7:7" x14ac:dyDescent="0.25">
      <c r="G80" s="85"/>
    </row>
    <row r="81" spans="7:7" x14ac:dyDescent="0.25">
      <c r="G81" s="85"/>
    </row>
    <row r="82" spans="7:7" x14ac:dyDescent="0.25">
      <c r="G82" s="85"/>
    </row>
    <row r="83" spans="7:7" x14ac:dyDescent="0.25">
      <c r="G83" s="85"/>
    </row>
    <row r="84" spans="7:7" x14ac:dyDescent="0.25">
      <c r="G84" s="85"/>
    </row>
    <row r="85" spans="7:7" x14ac:dyDescent="0.25">
      <c r="G85" s="85"/>
    </row>
    <row r="86" spans="7:7" x14ac:dyDescent="0.25">
      <c r="G86" s="85"/>
    </row>
    <row r="87" spans="7:7" x14ac:dyDescent="0.25">
      <c r="G87" s="85"/>
    </row>
    <row r="88" spans="7:7" x14ac:dyDescent="0.25">
      <c r="G88" s="85"/>
    </row>
    <row r="89" spans="7:7" x14ac:dyDescent="0.25">
      <c r="G89" s="85"/>
    </row>
    <row r="90" spans="7:7" x14ac:dyDescent="0.25">
      <c r="G90" s="85"/>
    </row>
    <row r="91" spans="7:7" x14ac:dyDescent="0.25">
      <c r="G91" s="85"/>
    </row>
    <row r="92" spans="7:7" x14ac:dyDescent="0.25">
      <c r="G92" s="85"/>
    </row>
    <row r="93" spans="7:7" x14ac:dyDescent="0.25">
      <c r="G93" s="85"/>
    </row>
    <row r="94" spans="7:7" x14ac:dyDescent="0.25">
      <c r="G94" s="85"/>
    </row>
    <row r="95" spans="7:7" x14ac:dyDescent="0.25">
      <c r="G95" s="85"/>
    </row>
    <row r="96" spans="7:7" x14ac:dyDescent="0.25">
      <c r="G96" s="85"/>
    </row>
    <row r="97" spans="7:7" x14ac:dyDescent="0.25">
      <c r="G97" s="85"/>
    </row>
    <row r="98" spans="7:7" x14ac:dyDescent="0.25">
      <c r="G98" s="85"/>
    </row>
    <row r="99" spans="7:7" x14ac:dyDescent="0.25">
      <c r="G99" s="85"/>
    </row>
    <row r="100" spans="7:7" x14ac:dyDescent="0.25">
      <c r="G100" s="85"/>
    </row>
    <row r="101" spans="7:7" x14ac:dyDescent="0.25">
      <c r="G101" s="85"/>
    </row>
    <row r="102" spans="7:7" x14ac:dyDescent="0.25">
      <c r="G102" s="85"/>
    </row>
    <row r="103" spans="7:7" x14ac:dyDescent="0.25">
      <c r="G103" s="85"/>
    </row>
    <row r="104" spans="7:7" x14ac:dyDescent="0.25">
      <c r="G104" s="85"/>
    </row>
    <row r="105" spans="7:7" x14ac:dyDescent="0.25">
      <c r="G105" s="85"/>
    </row>
    <row r="106" spans="7:7" x14ac:dyDescent="0.25">
      <c r="G106" s="85"/>
    </row>
    <row r="107" spans="7:7" x14ac:dyDescent="0.25">
      <c r="G107" s="85"/>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zoomScaleNormal="100" workbookViewId="0">
      <pane ySplit="7" topLeftCell="A8" activePane="bottomLeft" state="frozen"/>
      <selection activeCell="M8" sqref="M8"/>
      <selection pane="bottomLeft" activeCell="C8" sqref="C8"/>
    </sheetView>
  </sheetViews>
  <sheetFormatPr baseColWidth="10" defaultColWidth="11.5703125" defaultRowHeight="15" x14ac:dyDescent="0.25"/>
  <cols>
    <col min="1" max="1" width="35.5703125" style="85" customWidth="1"/>
    <col min="2" max="2" width="21.7109375" style="85" customWidth="1"/>
    <col min="3" max="4" width="27.42578125" style="85" customWidth="1"/>
    <col min="5" max="5" width="27.42578125" style="76" customWidth="1"/>
    <col min="6" max="6" width="27.42578125" style="85" customWidth="1"/>
    <col min="7" max="7" width="15.28515625" style="85" customWidth="1"/>
    <col min="8" max="8" width="13.7109375" style="85" bestFit="1" customWidth="1"/>
    <col min="9" max="9" width="15.28515625" style="85" customWidth="1"/>
    <col min="10" max="10" width="18.85546875" style="85" customWidth="1"/>
    <col min="11" max="11" width="12.7109375" style="85" bestFit="1" customWidth="1"/>
    <col min="12" max="12" width="13.7109375" style="85" bestFit="1" customWidth="1"/>
    <col min="13" max="14" width="12.7109375" style="85" bestFit="1" customWidth="1"/>
    <col min="15" max="15" width="15.28515625" style="85" customWidth="1"/>
    <col min="16" max="16" width="18.28515625" style="85" customWidth="1"/>
    <col min="17" max="20" width="14.140625" style="85" customWidth="1"/>
    <col min="21" max="21" width="17" style="85" customWidth="1"/>
    <col min="22" max="16384" width="11.5703125" style="85"/>
  </cols>
  <sheetData>
    <row r="1" spans="1:21" ht="18" customHeight="1" x14ac:dyDescent="0.25">
      <c r="B1" s="207"/>
      <c r="C1" s="207"/>
      <c r="D1" s="207"/>
      <c r="E1" s="238"/>
      <c r="G1" s="208" t="s">
        <v>1350</v>
      </c>
      <c r="H1" s="207"/>
      <c r="I1" s="207"/>
      <c r="J1" s="207"/>
      <c r="K1" s="207"/>
      <c r="L1" s="207"/>
      <c r="M1" s="207"/>
      <c r="N1" s="207"/>
      <c r="O1" s="207"/>
      <c r="P1" s="207"/>
      <c r="Q1" s="207"/>
      <c r="R1" s="207"/>
      <c r="S1" s="207"/>
      <c r="T1" s="207"/>
      <c r="U1" s="207"/>
    </row>
    <row r="2" spans="1:21" ht="18" customHeight="1" x14ac:dyDescent="0.25">
      <c r="A2" s="316" t="s">
        <v>1349</v>
      </c>
      <c r="B2" s="207"/>
      <c r="C2" s="207"/>
      <c r="D2" s="207"/>
      <c r="E2" s="238"/>
      <c r="G2" s="208"/>
      <c r="H2" s="207"/>
      <c r="I2" s="207"/>
      <c r="J2" s="207"/>
      <c r="K2" s="207"/>
      <c r="L2" s="207"/>
      <c r="M2" s="207"/>
      <c r="N2" s="207"/>
      <c r="O2" s="207"/>
      <c r="P2" s="207"/>
      <c r="Q2" s="207"/>
      <c r="R2" s="207"/>
      <c r="S2" s="207"/>
      <c r="T2" s="207"/>
      <c r="U2" s="207"/>
    </row>
    <row r="3" spans="1:21" ht="18" customHeight="1" x14ac:dyDescent="0.25">
      <c r="A3" s="316" t="s">
        <v>1351</v>
      </c>
      <c r="B3" s="207"/>
      <c r="C3" s="207"/>
      <c r="D3" s="207"/>
      <c r="E3" s="238"/>
      <c r="G3" s="208"/>
      <c r="H3" s="207"/>
      <c r="I3" s="207"/>
      <c r="J3" s="207"/>
      <c r="K3" s="207"/>
      <c r="L3" s="207"/>
      <c r="M3" s="207"/>
      <c r="N3" s="207"/>
      <c r="O3" s="207"/>
      <c r="P3" s="207"/>
      <c r="Q3" s="207"/>
      <c r="R3" s="207"/>
      <c r="S3" s="207"/>
      <c r="T3" s="207"/>
      <c r="U3" s="207"/>
    </row>
    <row r="4" spans="1:21" ht="18" customHeight="1" x14ac:dyDescent="0.25">
      <c r="A4" s="316" t="s">
        <v>1387</v>
      </c>
      <c r="B4" s="207"/>
      <c r="C4" s="207"/>
      <c r="D4" s="207"/>
      <c r="E4" s="238"/>
      <c r="G4" s="208"/>
      <c r="H4" s="207"/>
      <c r="I4" s="207"/>
      <c r="J4" s="207"/>
      <c r="K4" s="207"/>
      <c r="L4" s="207"/>
      <c r="M4" s="207"/>
      <c r="N4" s="207"/>
      <c r="O4" s="207"/>
      <c r="P4" s="207"/>
      <c r="Q4" s="207"/>
      <c r="R4" s="207"/>
      <c r="S4" s="207"/>
      <c r="T4" s="207"/>
      <c r="U4" s="207"/>
    </row>
    <row r="5" spans="1:21" ht="14.45" customHeight="1" x14ac:dyDescent="0.25">
      <c r="A5" s="610" t="s">
        <v>96</v>
      </c>
      <c r="B5" s="609" t="s">
        <v>111</v>
      </c>
      <c r="C5" s="621" t="s">
        <v>85</v>
      </c>
      <c r="D5" s="621" t="s">
        <v>86</v>
      </c>
      <c r="E5" s="612" t="s">
        <v>393</v>
      </c>
      <c r="F5" s="621" t="s">
        <v>87</v>
      </c>
      <c r="G5" s="615" t="s">
        <v>99</v>
      </c>
      <c r="H5" s="624"/>
      <c r="I5" s="624"/>
      <c r="J5" s="624"/>
      <c r="K5" s="624"/>
      <c r="L5" s="624"/>
      <c r="M5" s="624"/>
      <c r="N5" s="616"/>
      <c r="O5" s="617" t="s">
        <v>100</v>
      </c>
      <c r="P5" s="618"/>
      <c r="Q5" s="609" t="s">
        <v>101</v>
      </c>
      <c r="R5" s="609" t="s">
        <v>102</v>
      </c>
      <c r="S5" s="609" t="s">
        <v>109</v>
      </c>
      <c r="T5" s="609" t="s">
        <v>108</v>
      </c>
      <c r="U5" s="606" t="s">
        <v>88</v>
      </c>
    </row>
    <row r="6" spans="1:21" ht="14.45" customHeight="1" x14ac:dyDescent="0.25">
      <c r="A6" s="610"/>
      <c r="B6" s="610"/>
      <c r="C6" s="622"/>
      <c r="D6" s="622"/>
      <c r="E6" s="613"/>
      <c r="F6" s="622"/>
      <c r="G6" s="615" t="s">
        <v>103</v>
      </c>
      <c r="H6" s="616"/>
      <c r="I6" s="615" t="s">
        <v>104</v>
      </c>
      <c r="J6" s="616"/>
      <c r="K6" s="615" t="s">
        <v>105</v>
      </c>
      <c r="L6" s="616"/>
      <c r="M6" s="615" t="s">
        <v>106</v>
      </c>
      <c r="N6" s="616"/>
      <c r="O6" s="619"/>
      <c r="P6" s="620"/>
      <c r="Q6" s="610"/>
      <c r="R6" s="610"/>
      <c r="S6" s="610"/>
      <c r="T6" s="610"/>
      <c r="U6" s="607"/>
    </row>
    <row r="7" spans="1:21" ht="25.5" x14ac:dyDescent="0.25">
      <c r="A7" s="611"/>
      <c r="B7" s="611"/>
      <c r="C7" s="623"/>
      <c r="D7" s="623"/>
      <c r="E7" s="614"/>
      <c r="F7" s="623"/>
      <c r="G7" s="241" t="s">
        <v>107</v>
      </c>
      <c r="H7" s="241" t="s">
        <v>12</v>
      </c>
      <c r="I7" s="241" t="s">
        <v>107</v>
      </c>
      <c r="J7" s="241" t="s">
        <v>12</v>
      </c>
      <c r="K7" s="241" t="s">
        <v>107</v>
      </c>
      <c r="L7" s="241" t="s">
        <v>12</v>
      </c>
      <c r="M7" s="241" t="s">
        <v>107</v>
      </c>
      <c r="N7" s="241" t="s">
        <v>12</v>
      </c>
      <c r="O7" s="241" t="s">
        <v>107</v>
      </c>
      <c r="P7" s="241" t="s">
        <v>12</v>
      </c>
      <c r="Q7" s="611"/>
      <c r="R7" s="611"/>
      <c r="S7" s="611"/>
      <c r="T7" s="611"/>
      <c r="U7" s="608"/>
    </row>
    <row r="8" spans="1:21" ht="15.75" x14ac:dyDescent="0.25">
      <c r="A8" s="631" t="s">
        <v>1388</v>
      </c>
      <c r="B8" s="628" t="s">
        <v>1389</v>
      </c>
      <c r="C8" s="331"/>
      <c r="D8" s="331"/>
      <c r="E8" s="71"/>
      <c r="F8" s="71"/>
      <c r="G8" s="202"/>
      <c r="H8" s="203"/>
      <c r="I8" s="202"/>
      <c r="J8" s="203"/>
      <c r="K8" s="202"/>
      <c r="L8" s="203"/>
      <c r="M8" s="202"/>
      <c r="N8" s="203"/>
      <c r="O8" s="396">
        <f>+G8+I8+K8+M8</f>
        <v>0</v>
      </c>
      <c r="P8" s="396">
        <f>+H8+J8+L8+N8</f>
        <v>0</v>
      </c>
      <c r="Q8" s="71"/>
      <c r="R8" s="71"/>
      <c r="S8" s="71"/>
      <c r="T8" s="71"/>
      <c r="U8" s="71"/>
    </row>
    <row r="9" spans="1:21" ht="15.75" x14ac:dyDescent="0.25">
      <c r="A9" s="632"/>
      <c r="B9" s="629"/>
      <c r="C9" s="331"/>
      <c r="D9" s="331"/>
      <c r="E9" s="71"/>
      <c r="F9" s="71"/>
      <c r="G9" s="202"/>
      <c r="H9" s="203"/>
      <c r="I9" s="202"/>
      <c r="J9" s="203"/>
      <c r="K9" s="202"/>
      <c r="L9" s="203"/>
      <c r="M9" s="202"/>
      <c r="N9" s="203"/>
      <c r="O9" s="396">
        <f t="shared" ref="O9:O26" si="0">+G9+I9+K9+M9</f>
        <v>0</v>
      </c>
      <c r="P9" s="396">
        <f t="shared" ref="P9:P26" si="1">+H9+J9+L9+N9</f>
        <v>0</v>
      </c>
      <c r="Q9" s="71"/>
      <c r="R9" s="71"/>
      <c r="S9" s="71"/>
      <c r="T9" s="71"/>
      <c r="U9" s="71"/>
    </row>
    <row r="10" spans="1:21" ht="15.75" x14ac:dyDescent="0.25">
      <c r="A10" s="632"/>
      <c r="B10" s="629"/>
      <c r="C10" s="331"/>
      <c r="D10" s="331"/>
      <c r="E10" s="71"/>
      <c r="F10" s="71"/>
      <c r="G10" s="202"/>
      <c r="H10" s="203"/>
      <c r="I10" s="202"/>
      <c r="J10" s="203"/>
      <c r="K10" s="202"/>
      <c r="L10" s="203"/>
      <c r="M10" s="202"/>
      <c r="N10" s="203"/>
      <c r="O10" s="396">
        <f t="shared" si="0"/>
        <v>0</v>
      </c>
      <c r="P10" s="396">
        <f t="shared" si="1"/>
        <v>0</v>
      </c>
      <c r="Q10" s="71"/>
      <c r="R10" s="71"/>
      <c r="S10" s="71"/>
      <c r="T10" s="71"/>
      <c r="U10" s="71"/>
    </row>
    <row r="11" spans="1:21" ht="15.75" x14ac:dyDescent="0.25">
      <c r="A11" s="632"/>
      <c r="B11" s="629"/>
      <c r="C11" s="331"/>
      <c r="D11" s="331"/>
      <c r="E11" s="71"/>
      <c r="F11" s="71"/>
      <c r="G11" s="202"/>
      <c r="H11" s="203"/>
      <c r="I11" s="202"/>
      <c r="J11" s="203"/>
      <c r="K11" s="202"/>
      <c r="L11" s="203"/>
      <c r="M11" s="202"/>
      <c r="N11" s="203"/>
      <c r="O11" s="396">
        <f t="shared" si="0"/>
        <v>0</v>
      </c>
      <c r="P11" s="396">
        <f t="shared" si="1"/>
        <v>0</v>
      </c>
      <c r="Q11" s="71"/>
      <c r="R11" s="71"/>
      <c r="S11" s="71"/>
      <c r="T11" s="71"/>
      <c r="U11" s="71"/>
    </row>
    <row r="12" spans="1:21" ht="15.75" x14ac:dyDescent="0.25">
      <c r="A12" s="632"/>
      <c r="B12" s="629"/>
      <c r="C12" s="331"/>
      <c r="D12" s="331"/>
      <c r="E12" s="71"/>
      <c r="F12" s="71"/>
      <c r="G12" s="202"/>
      <c r="H12" s="203"/>
      <c r="I12" s="202"/>
      <c r="J12" s="203"/>
      <c r="K12" s="202"/>
      <c r="L12" s="203"/>
      <c r="M12" s="202"/>
      <c r="N12" s="203"/>
      <c r="O12" s="396">
        <f t="shared" si="0"/>
        <v>0</v>
      </c>
      <c r="P12" s="396">
        <f t="shared" si="1"/>
        <v>0</v>
      </c>
      <c r="Q12" s="71"/>
      <c r="R12" s="71"/>
      <c r="S12" s="71"/>
      <c r="T12" s="71"/>
      <c r="U12" s="71"/>
    </row>
    <row r="13" spans="1:21" ht="15.75" x14ac:dyDescent="0.25">
      <c r="A13" s="632"/>
      <c r="B13" s="629"/>
      <c r="C13" s="331"/>
      <c r="D13" s="331"/>
      <c r="E13" s="71"/>
      <c r="F13" s="71"/>
      <c r="G13" s="202"/>
      <c r="H13" s="203"/>
      <c r="I13" s="202"/>
      <c r="J13" s="203"/>
      <c r="K13" s="202"/>
      <c r="L13" s="203"/>
      <c r="M13" s="202"/>
      <c r="N13" s="203"/>
      <c r="O13" s="396">
        <f t="shared" si="0"/>
        <v>0</v>
      </c>
      <c r="P13" s="396">
        <f t="shared" si="1"/>
        <v>0</v>
      </c>
      <c r="Q13" s="71"/>
      <c r="R13" s="71"/>
      <c r="S13" s="71"/>
      <c r="T13" s="71"/>
      <c r="U13" s="71"/>
    </row>
    <row r="14" spans="1:21" ht="15.75" x14ac:dyDescent="0.25">
      <c r="A14" s="632"/>
      <c r="B14" s="629"/>
      <c r="C14" s="331"/>
      <c r="D14" s="331"/>
      <c r="E14" s="71"/>
      <c r="F14" s="71"/>
      <c r="G14" s="202"/>
      <c r="H14" s="203"/>
      <c r="I14" s="202"/>
      <c r="J14" s="203"/>
      <c r="K14" s="202"/>
      <c r="L14" s="203"/>
      <c r="M14" s="202"/>
      <c r="N14" s="203"/>
      <c r="O14" s="396">
        <f t="shared" si="0"/>
        <v>0</v>
      </c>
      <c r="P14" s="396">
        <f t="shared" si="1"/>
        <v>0</v>
      </c>
      <c r="Q14" s="71"/>
      <c r="R14" s="71"/>
      <c r="S14" s="71"/>
      <c r="T14" s="71"/>
      <c r="U14" s="71"/>
    </row>
    <row r="15" spans="1:21" ht="15.75" x14ac:dyDescent="0.25">
      <c r="A15" s="632"/>
      <c r="B15" s="629"/>
      <c r="C15" s="331"/>
      <c r="D15" s="331"/>
      <c r="E15" s="71"/>
      <c r="F15" s="71"/>
      <c r="G15" s="202"/>
      <c r="H15" s="203"/>
      <c r="I15" s="202"/>
      <c r="J15" s="203"/>
      <c r="K15" s="202"/>
      <c r="L15" s="203"/>
      <c r="M15" s="202"/>
      <c r="N15" s="203"/>
      <c r="O15" s="396">
        <f t="shared" si="0"/>
        <v>0</v>
      </c>
      <c r="P15" s="396">
        <f t="shared" si="1"/>
        <v>0</v>
      </c>
      <c r="Q15" s="71"/>
      <c r="R15" s="71"/>
      <c r="S15" s="71"/>
      <c r="T15" s="71"/>
      <c r="U15" s="71"/>
    </row>
    <row r="16" spans="1:21" ht="15.75" x14ac:dyDescent="0.25">
      <c r="A16" s="632"/>
      <c r="B16" s="629"/>
      <c r="C16" s="331"/>
      <c r="D16" s="331"/>
      <c r="E16" s="71"/>
      <c r="F16" s="71"/>
      <c r="G16" s="202"/>
      <c r="H16" s="203"/>
      <c r="I16" s="202"/>
      <c r="J16" s="203"/>
      <c r="K16" s="202"/>
      <c r="L16" s="203"/>
      <c r="M16" s="202"/>
      <c r="N16" s="203"/>
      <c r="O16" s="396">
        <f t="shared" si="0"/>
        <v>0</v>
      </c>
      <c r="P16" s="396">
        <f t="shared" si="1"/>
        <v>0</v>
      </c>
      <c r="Q16" s="204"/>
      <c r="R16" s="71"/>
      <c r="S16" s="71"/>
      <c r="T16" s="71"/>
      <c r="U16" s="71"/>
    </row>
    <row r="17" spans="1:21" ht="15.75" x14ac:dyDescent="0.25">
      <c r="A17" s="633"/>
      <c r="B17" s="630"/>
      <c r="C17" s="331"/>
      <c r="D17" s="331"/>
      <c r="E17" s="71"/>
      <c r="F17" s="71"/>
      <c r="G17" s="202"/>
      <c r="H17" s="203"/>
      <c r="I17" s="202"/>
      <c r="J17" s="203"/>
      <c r="K17" s="202"/>
      <c r="L17" s="203"/>
      <c r="M17" s="202"/>
      <c r="N17" s="203"/>
      <c r="O17" s="396">
        <f t="shared" si="0"/>
        <v>0</v>
      </c>
      <c r="P17" s="396">
        <f t="shared" si="1"/>
        <v>0</v>
      </c>
      <c r="Q17" s="204"/>
      <c r="R17" s="71"/>
      <c r="S17" s="71"/>
      <c r="T17" s="71"/>
      <c r="U17" s="71"/>
    </row>
    <row r="18" spans="1:21" ht="15.75" x14ac:dyDescent="0.25">
      <c r="A18" s="625" t="s">
        <v>1390</v>
      </c>
      <c r="B18" s="625" t="s">
        <v>1389</v>
      </c>
      <c r="C18" s="367"/>
      <c r="D18" s="331"/>
      <c r="E18" s="71"/>
      <c r="F18" s="71"/>
      <c r="G18" s="71"/>
      <c r="H18" s="368"/>
      <c r="I18" s="71"/>
      <c r="J18" s="71"/>
      <c r="K18" s="71"/>
      <c r="L18" s="368"/>
      <c r="M18" s="71"/>
      <c r="N18" s="71"/>
      <c r="O18" s="396">
        <f t="shared" si="0"/>
        <v>0</v>
      </c>
      <c r="P18" s="396">
        <f t="shared" si="1"/>
        <v>0</v>
      </c>
      <c r="Q18" s="71"/>
      <c r="R18" s="71"/>
      <c r="S18" s="71"/>
      <c r="T18" s="71"/>
      <c r="U18" s="71"/>
    </row>
    <row r="19" spans="1:21" ht="15.75" x14ac:dyDescent="0.25">
      <c r="A19" s="626"/>
      <c r="B19" s="626"/>
      <c r="C19" s="367"/>
      <c r="D19" s="331"/>
      <c r="E19" s="71"/>
      <c r="F19" s="71"/>
      <c r="G19" s="71"/>
      <c r="H19" s="368"/>
      <c r="I19" s="71"/>
      <c r="J19" s="71"/>
      <c r="K19" s="71"/>
      <c r="L19" s="368"/>
      <c r="M19" s="71"/>
      <c r="N19" s="71"/>
      <c r="O19" s="396">
        <f t="shared" si="0"/>
        <v>0</v>
      </c>
      <c r="P19" s="396">
        <f t="shared" si="1"/>
        <v>0</v>
      </c>
      <c r="Q19" s="71"/>
      <c r="R19" s="71"/>
      <c r="S19" s="71"/>
      <c r="T19" s="71"/>
      <c r="U19" s="71"/>
    </row>
    <row r="20" spans="1:21" ht="15.75" x14ac:dyDescent="0.25">
      <c r="A20" s="626"/>
      <c r="B20" s="626"/>
      <c r="C20" s="367"/>
      <c r="D20" s="331"/>
      <c r="E20" s="71"/>
      <c r="F20" s="71"/>
      <c r="G20" s="71"/>
      <c r="H20" s="368"/>
      <c r="I20" s="71"/>
      <c r="J20" s="71"/>
      <c r="K20" s="71"/>
      <c r="L20" s="368"/>
      <c r="M20" s="71"/>
      <c r="N20" s="71"/>
      <c r="O20" s="396">
        <f t="shared" si="0"/>
        <v>0</v>
      </c>
      <c r="P20" s="396">
        <f t="shared" si="1"/>
        <v>0</v>
      </c>
      <c r="Q20" s="71"/>
      <c r="R20" s="71"/>
      <c r="S20" s="71"/>
      <c r="T20" s="71"/>
      <c r="U20" s="71"/>
    </row>
    <row r="21" spans="1:21" ht="15.75" x14ac:dyDescent="0.25">
      <c r="A21" s="626"/>
      <c r="B21" s="626"/>
      <c r="C21" s="367"/>
      <c r="D21" s="331"/>
      <c r="E21" s="71"/>
      <c r="F21" s="71"/>
      <c r="G21" s="71"/>
      <c r="H21" s="368"/>
      <c r="I21" s="71"/>
      <c r="J21" s="71"/>
      <c r="K21" s="71"/>
      <c r="L21" s="368"/>
      <c r="M21" s="71"/>
      <c r="N21" s="71"/>
      <c r="O21" s="396">
        <f t="shared" si="0"/>
        <v>0</v>
      </c>
      <c r="P21" s="396">
        <f t="shared" si="1"/>
        <v>0</v>
      </c>
      <c r="Q21" s="71"/>
      <c r="R21" s="71"/>
      <c r="S21" s="71"/>
      <c r="T21" s="71"/>
      <c r="U21" s="71"/>
    </row>
    <row r="22" spans="1:21" ht="15.75" x14ac:dyDescent="0.25">
      <c r="A22" s="626"/>
      <c r="B22" s="626"/>
      <c r="C22" s="367"/>
      <c r="D22" s="331"/>
      <c r="E22" s="71"/>
      <c r="F22" s="71"/>
      <c r="G22" s="71"/>
      <c r="H22" s="368"/>
      <c r="I22" s="71"/>
      <c r="J22" s="71"/>
      <c r="K22" s="71"/>
      <c r="L22" s="368"/>
      <c r="M22" s="71"/>
      <c r="N22" s="71"/>
      <c r="O22" s="396">
        <f t="shared" si="0"/>
        <v>0</v>
      </c>
      <c r="P22" s="396">
        <f t="shared" si="1"/>
        <v>0</v>
      </c>
      <c r="Q22" s="71"/>
      <c r="R22" s="71"/>
      <c r="S22" s="71"/>
      <c r="T22" s="71"/>
      <c r="U22" s="71"/>
    </row>
    <row r="23" spans="1:21" ht="15.75" x14ac:dyDescent="0.25">
      <c r="A23" s="626"/>
      <c r="B23" s="626"/>
      <c r="C23" s="367"/>
      <c r="D23" s="331"/>
      <c r="E23" s="71"/>
      <c r="F23" s="71"/>
      <c r="G23" s="71"/>
      <c r="H23" s="368"/>
      <c r="I23" s="71"/>
      <c r="J23" s="71"/>
      <c r="K23" s="71"/>
      <c r="L23" s="368"/>
      <c r="M23" s="71"/>
      <c r="N23" s="71"/>
      <c r="O23" s="396">
        <f t="shared" si="0"/>
        <v>0</v>
      </c>
      <c r="P23" s="396">
        <f t="shared" si="1"/>
        <v>0</v>
      </c>
      <c r="Q23" s="71"/>
      <c r="R23" s="71"/>
      <c r="S23" s="71"/>
      <c r="T23" s="71"/>
      <c r="U23" s="71"/>
    </row>
    <row r="24" spans="1:21" ht="15.75" x14ac:dyDescent="0.25">
      <c r="A24" s="626"/>
      <c r="B24" s="626"/>
      <c r="C24" s="367"/>
      <c r="D24" s="331"/>
      <c r="E24" s="71"/>
      <c r="F24" s="71"/>
      <c r="G24" s="202"/>
      <c r="H24" s="71"/>
      <c r="I24" s="71"/>
      <c r="J24" s="71"/>
      <c r="K24" s="71"/>
      <c r="L24" s="71"/>
      <c r="M24" s="71"/>
      <c r="N24" s="71"/>
      <c r="O24" s="396">
        <f t="shared" si="0"/>
        <v>0</v>
      </c>
      <c r="P24" s="396">
        <f t="shared" si="1"/>
        <v>0</v>
      </c>
      <c r="Q24" s="71"/>
      <c r="R24" s="71"/>
      <c r="S24" s="71"/>
      <c r="T24" s="71"/>
      <c r="U24" s="71"/>
    </row>
    <row r="25" spans="1:21" ht="15.75" x14ac:dyDescent="0.25">
      <c r="A25" s="626"/>
      <c r="B25" s="626"/>
      <c r="C25" s="367"/>
      <c r="D25" s="367"/>
      <c r="E25" s="71"/>
      <c r="F25" s="71"/>
      <c r="G25" s="71"/>
      <c r="H25" s="71"/>
      <c r="I25" s="71"/>
      <c r="J25" s="71"/>
      <c r="K25" s="71"/>
      <c r="L25" s="71"/>
      <c r="M25" s="71"/>
      <c r="N25" s="71"/>
      <c r="O25" s="396">
        <f t="shared" si="0"/>
        <v>0</v>
      </c>
      <c r="P25" s="396">
        <f t="shared" si="1"/>
        <v>0</v>
      </c>
      <c r="Q25" s="71"/>
      <c r="R25" s="71"/>
      <c r="S25" s="71"/>
      <c r="T25" s="71"/>
      <c r="U25" s="71"/>
    </row>
    <row r="26" spans="1:21" ht="15.75" x14ac:dyDescent="0.25">
      <c r="A26" s="627"/>
      <c r="B26" s="627"/>
      <c r="C26" s="367"/>
      <c r="D26" s="367"/>
      <c r="E26" s="71"/>
      <c r="F26" s="71"/>
      <c r="G26" s="71"/>
      <c r="H26" s="71"/>
      <c r="I26" s="71"/>
      <c r="J26" s="71"/>
      <c r="K26" s="71"/>
      <c r="L26" s="71"/>
      <c r="M26" s="71"/>
      <c r="N26" s="71"/>
      <c r="O26" s="396">
        <f t="shared" si="0"/>
        <v>0</v>
      </c>
      <c r="P26" s="396">
        <f t="shared" si="1"/>
        <v>0</v>
      </c>
      <c r="Q26" s="71"/>
      <c r="R26" s="71"/>
      <c r="S26" s="71"/>
      <c r="T26" s="71"/>
      <c r="U26" s="72"/>
    </row>
    <row r="27" spans="1:21" ht="15.6" customHeight="1" x14ac:dyDescent="0.25">
      <c r="A27" s="295"/>
      <c r="B27" s="296"/>
      <c r="C27" s="295" t="s">
        <v>1365</v>
      </c>
      <c r="D27" s="296"/>
      <c r="E27" s="296"/>
      <c r="F27" s="297"/>
      <c r="G27" s="230">
        <f t="shared" ref="G27:P27" si="2">SUM(G8:G26)</f>
        <v>0</v>
      </c>
      <c r="H27" s="230">
        <f t="shared" si="2"/>
        <v>0</v>
      </c>
      <c r="I27" s="230">
        <f t="shared" si="2"/>
        <v>0</v>
      </c>
      <c r="J27" s="230">
        <f t="shared" si="2"/>
        <v>0</v>
      </c>
      <c r="K27" s="230">
        <f t="shared" si="2"/>
        <v>0</v>
      </c>
      <c r="L27" s="230">
        <f t="shared" si="2"/>
        <v>0</v>
      </c>
      <c r="M27" s="230">
        <f t="shared" si="2"/>
        <v>0</v>
      </c>
      <c r="N27" s="230">
        <f t="shared" si="2"/>
        <v>0</v>
      </c>
      <c r="O27" s="230">
        <f t="shared" si="2"/>
        <v>0</v>
      </c>
      <c r="P27" s="230">
        <f t="shared" si="2"/>
        <v>0</v>
      </c>
      <c r="Q27" s="206"/>
      <c r="R27" s="206"/>
      <c r="S27" s="206"/>
      <c r="T27" s="206"/>
      <c r="U27" s="209"/>
    </row>
    <row r="28" spans="1:21" x14ac:dyDescent="0.25">
      <c r="E28" s="85"/>
    </row>
    <row r="29" spans="1:21" x14ac:dyDescent="0.25">
      <c r="E29" s="85"/>
    </row>
    <row r="30" spans="1:21" x14ac:dyDescent="0.25">
      <c r="E30" s="85"/>
    </row>
    <row r="31" spans="1:21" x14ac:dyDescent="0.25">
      <c r="E31" s="85"/>
    </row>
    <row r="32" spans="1:21" x14ac:dyDescent="0.25">
      <c r="E32" s="85"/>
    </row>
    <row r="33" spans="5:5" x14ac:dyDescent="0.25">
      <c r="E33" s="85"/>
    </row>
    <row r="34" spans="5:5" x14ac:dyDescent="0.25">
      <c r="E34" s="85"/>
    </row>
    <row r="35" spans="5:5" x14ac:dyDescent="0.25">
      <c r="E35" s="85"/>
    </row>
    <row r="36" spans="5:5" x14ac:dyDescent="0.25">
      <c r="E36" s="85"/>
    </row>
    <row r="37" spans="5:5" x14ac:dyDescent="0.25">
      <c r="E37" s="85"/>
    </row>
    <row r="38" spans="5:5" x14ac:dyDescent="0.25">
      <c r="E38" s="85"/>
    </row>
    <row r="39" spans="5:5" x14ac:dyDescent="0.25">
      <c r="E39" s="85"/>
    </row>
    <row r="40" spans="5:5" x14ac:dyDescent="0.25">
      <c r="E40" s="85"/>
    </row>
    <row r="41" spans="5:5" x14ac:dyDescent="0.25">
      <c r="E41" s="85"/>
    </row>
    <row r="42" spans="5:5" x14ac:dyDescent="0.25">
      <c r="E42" s="85"/>
    </row>
    <row r="43" spans="5:5" x14ac:dyDescent="0.25">
      <c r="E43" s="85"/>
    </row>
    <row r="44" spans="5:5" x14ac:dyDescent="0.25">
      <c r="E44" s="85"/>
    </row>
    <row r="45" spans="5:5" x14ac:dyDescent="0.25">
      <c r="E45" s="85"/>
    </row>
    <row r="46" spans="5:5" x14ac:dyDescent="0.25">
      <c r="E46" s="85"/>
    </row>
    <row r="47" spans="5:5" x14ac:dyDescent="0.25">
      <c r="E47" s="85"/>
    </row>
    <row r="48" spans="5:5" x14ac:dyDescent="0.25">
      <c r="E48" s="85"/>
    </row>
    <row r="49" spans="5:5" x14ac:dyDescent="0.25">
      <c r="E49" s="85"/>
    </row>
    <row r="50" spans="5:5" x14ac:dyDescent="0.25">
      <c r="E50" s="85"/>
    </row>
    <row r="51" spans="5:5" x14ac:dyDescent="0.25">
      <c r="E51" s="85"/>
    </row>
    <row r="52" spans="5:5" x14ac:dyDescent="0.25">
      <c r="E52" s="85"/>
    </row>
    <row r="53" spans="5:5" x14ac:dyDescent="0.25">
      <c r="E53" s="85"/>
    </row>
    <row r="54" spans="5:5" x14ac:dyDescent="0.25">
      <c r="E54" s="85"/>
    </row>
    <row r="55" spans="5:5" x14ac:dyDescent="0.25">
      <c r="E55" s="85"/>
    </row>
    <row r="56" spans="5:5" x14ac:dyDescent="0.25">
      <c r="E56" s="85"/>
    </row>
    <row r="57" spans="5:5" x14ac:dyDescent="0.25">
      <c r="E57" s="85"/>
    </row>
    <row r="58" spans="5:5" x14ac:dyDescent="0.25">
      <c r="E58" s="85"/>
    </row>
    <row r="59" spans="5:5" x14ac:dyDescent="0.25">
      <c r="E59" s="85"/>
    </row>
    <row r="60" spans="5:5" x14ac:dyDescent="0.25">
      <c r="E60" s="85"/>
    </row>
    <row r="61" spans="5:5" x14ac:dyDescent="0.25">
      <c r="E61" s="85"/>
    </row>
    <row r="62" spans="5:5" x14ac:dyDescent="0.25">
      <c r="E62" s="85"/>
    </row>
    <row r="63" spans="5:5" x14ac:dyDescent="0.25">
      <c r="E63" s="85"/>
    </row>
    <row r="64" spans="5:5" x14ac:dyDescent="0.25">
      <c r="E64" s="85"/>
    </row>
    <row r="65" spans="5:5" x14ac:dyDescent="0.25">
      <c r="E65" s="85"/>
    </row>
    <row r="66" spans="5:5" x14ac:dyDescent="0.25">
      <c r="E66" s="85"/>
    </row>
    <row r="67" spans="5:5" x14ac:dyDescent="0.25">
      <c r="E67" s="85"/>
    </row>
    <row r="68" spans="5:5" x14ac:dyDescent="0.25">
      <c r="E68" s="85"/>
    </row>
    <row r="69" spans="5:5" x14ac:dyDescent="0.25">
      <c r="E69" s="85"/>
    </row>
    <row r="70" spans="5:5" x14ac:dyDescent="0.25">
      <c r="E70" s="85"/>
    </row>
    <row r="71" spans="5:5" x14ac:dyDescent="0.25">
      <c r="E71" s="85"/>
    </row>
    <row r="72" spans="5:5" x14ac:dyDescent="0.25">
      <c r="E72" s="85"/>
    </row>
    <row r="73" spans="5:5" x14ac:dyDescent="0.25">
      <c r="E73" s="85"/>
    </row>
    <row r="74" spans="5:5" x14ac:dyDescent="0.25">
      <c r="E74" s="85"/>
    </row>
    <row r="75" spans="5:5" x14ac:dyDescent="0.25">
      <c r="E75" s="85"/>
    </row>
    <row r="76" spans="5:5" x14ac:dyDescent="0.25">
      <c r="E76" s="85"/>
    </row>
    <row r="77" spans="5:5" x14ac:dyDescent="0.25">
      <c r="E77" s="85"/>
    </row>
    <row r="78" spans="5:5" x14ac:dyDescent="0.25">
      <c r="E78" s="85"/>
    </row>
    <row r="79" spans="5:5" x14ac:dyDescent="0.25">
      <c r="E79" s="85"/>
    </row>
    <row r="80" spans="5:5" x14ac:dyDescent="0.25">
      <c r="E80" s="85"/>
    </row>
    <row r="81" spans="5:5" x14ac:dyDescent="0.25">
      <c r="E81" s="85"/>
    </row>
    <row r="82" spans="5:5" x14ac:dyDescent="0.25">
      <c r="E82" s="85"/>
    </row>
    <row r="83" spans="5:5" x14ac:dyDescent="0.25">
      <c r="E83" s="85"/>
    </row>
    <row r="84" spans="5:5" x14ac:dyDescent="0.25">
      <c r="E84" s="85"/>
    </row>
    <row r="85" spans="5:5" x14ac:dyDescent="0.25">
      <c r="E85" s="85"/>
    </row>
    <row r="86" spans="5:5" x14ac:dyDescent="0.25">
      <c r="E86" s="85"/>
    </row>
    <row r="87" spans="5:5" x14ac:dyDescent="0.25">
      <c r="E87" s="85"/>
    </row>
    <row r="88" spans="5:5" x14ac:dyDescent="0.25">
      <c r="E88" s="85"/>
    </row>
    <row r="89" spans="5:5" x14ac:dyDescent="0.25">
      <c r="E89" s="85"/>
    </row>
    <row r="90" spans="5:5" x14ac:dyDescent="0.25">
      <c r="E90" s="85"/>
    </row>
  </sheetData>
  <mergeCells count="21">
    <mergeCell ref="A5:A7"/>
    <mergeCell ref="B5:B7"/>
    <mergeCell ref="B18:B26"/>
    <mergeCell ref="B8:B17"/>
    <mergeCell ref="A8:A17"/>
    <mergeCell ref="A18:A26"/>
    <mergeCell ref="C5:C7"/>
    <mergeCell ref="I6:J6"/>
    <mergeCell ref="D5:D7"/>
    <mergeCell ref="F5:F7"/>
    <mergeCell ref="G5:N5"/>
    <mergeCell ref="U5:U7"/>
    <mergeCell ref="Q5:Q7"/>
    <mergeCell ref="R5:R7"/>
    <mergeCell ref="E5:E7"/>
    <mergeCell ref="T5:T7"/>
    <mergeCell ref="S5:S7"/>
    <mergeCell ref="G6:H6"/>
    <mergeCell ref="K6:L6"/>
    <mergeCell ref="M6:N6"/>
    <mergeCell ref="O5:P6"/>
  </mergeCells>
  <conditionalFormatting sqref="E8:E26">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SUPUESTOS" prompt="Un  supuesto es un dato asumido como cierto a efectos de planificación este puede ser positivo como negativo." sqref="Q5:Q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MEDIO DE VERIFICACIÓN" prompt="Corresponde a los elementos a través del cual se acredita y se verifican  las actividades." sqref="S5:S7"/>
    <dataValidation allowBlank="1" showInputMessage="1" showErrorMessage="1" promptTitle="POBLACIÓN OBJETIVO" prompt="Grupo  de personas al cual se pretende beneficiar con dicho actividad." sqref="T5: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2"/>
  <sheetViews>
    <sheetView showGridLines="0" topLeftCell="C1" zoomScaleNormal="100" workbookViewId="0">
      <pane ySplit="6" topLeftCell="A7" activePane="bottomLeft" state="frozen"/>
      <selection sqref="A1:V1"/>
      <selection pane="bottomLeft" activeCell="C7" sqref="C7"/>
    </sheetView>
  </sheetViews>
  <sheetFormatPr baseColWidth="10" defaultColWidth="12.5703125" defaultRowHeight="12" x14ac:dyDescent="0.25"/>
  <cols>
    <col min="1" max="1" width="35.140625" style="261" customWidth="1"/>
    <col min="2" max="2" width="48.140625" style="252" customWidth="1"/>
    <col min="3" max="3" width="32.42578125" style="252" customWidth="1"/>
    <col min="4" max="4" width="32.7109375" style="252" customWidth="1"/>
    <col min="5" max="5" width="27.42578125" style="262" customWidth="1"/>
    <col min="6" max="6" width="36.42578125" style="252" customWidth="1"/>
    <col min="7" max="7" width="15.28515625" style="252" customWidth="1"/>
    <col min="8" max="8" width="15.85546875" style="252" customWidth="1"/>
    <col min="9" max="9" width="15.28515625" style="252" customWidth="1"/>
    <col min="10" max="10" width="15.42578125" style="252" customWidth="1"/>
    <col min="11" max="11" width="15.28515625" style="252" customWidth="1"/>
    <col min="12" max="12" width="14.85546875" style="252" customWidth="1"/>
    <col min="13" max="13" width="15.28515625" style="252" customWidth="1"/>
    <col min="14" max="14" width="17.5703125" style="252" customWidth="1"/>
    <col min="15" max="15" width="15.28515625" style="252" customWidth="1"/>
    <col min="16" max="16" width="16.28515625" style="252" bestFit="1" customWidth="1"/>
    <col min="17" max="20" width="14.28515625" style="252" customWidth="1"/>
    <col min="21" max="21" width="15.7109375" style="252" customWidth="1"/>
    <col min="22" max="16384" width="12.5703125" style="252"/>
  </cols>
  <sheetData>
    <row r="1" spans="1:21" s="244" customFormat="1" ht="18.75" x14ac:dyDescent="0.25">
      <c r="B1" s="289"/>
      <c r="C1" s="289"/>
      <c r="D1" s="289"/>
      <c r="E1" s="289"/>
      <c r="F1" s="289"/>
      <c r="G1" s="289" t="s">
        <v>1399</v>
      </c>
      <c r="H1" s="289"/>
      <c r="I1" s="289"/>
      <c r="J1" s="289"/>
      <c r="K1" s="289"/>
      <c r="L1" s="289"/>
      <c r="M1" s="289"/>
      <c r="N1" s="289"/>
      <c r="O1" s="289"/>
      <c r="P1" s="289"/>
      <c r="Q1" s="289"/>
      <c r="R1" s="289"/>
      <c r="S1" s="289"/>
      <c r="T1" s="289"/>
      <c r="U1" s="289"/>
    </row>
    <row r="2" spans="1:21" s="244" customFormat="1" ht="18.75" x14ac:dyDescent="0.25">
      <c r="A2" s="317" t="s">
        <v>1349</v>
      </c>
      <c r="B2" s="289"/>
      <c r="C2" s="289"/>
      <c r="D2" s="289"/>
      <c r="E2" s="289"/>
      <c r="F2" s="289"/>
      <c r="G2" s="289"/>
      <c r="H2" s="289"/>
      <c r="I2" s="289"/>
      <c r="J2" s="289"/>
      <c r="K2" s="289"/>
      <c r="L2" s="289"/>
      <c r="M2" s="289"/>
      <c r="N2" s="289"/>
      <c r="O2" s="289"/>
      <c r="P2" s="289"/>
      <c r="Q2" s="289"/>
      <c r="R2" s="289"/>
      <c r="S2" s="289"/>
      <c r="T2" s="289"/>
      <c r="U2" s="289"/>
    </row>
    <row r="3" spans="1:21" s="244" customFormat="1" ht="21" customHeight="1" x14ac:dyDescent="0.25">
      <c r="A3" s="245" t="s">
        <v>1391</v>
      </c>
      <c r="B3" s="246"/>
      <c r="C3" s="246"/>
      <c r="D3" s="246"/>
      <c r="E3" s="247"/>
      <c r="F3" s="246"/>
      <c r="G3" s="246"/>
      <c r="H3" s="246"/>
      <c r="I3" s="246"/>
      <c r="J3" s="246"/>
      <c r="K3" s="246"/>
      <c r="L3" s="246"/>
      <c r="M3" s="246"/>
      <c r="N3" s="246"/>
      <c r="O3" s="246"/>
      <c r="P3" s="246"/>
      <c r="Q3" s="246"/>
      <c r="R3" s="246"/>
      <c r="S3" s="246"/>
      <c r="T3" s="246"/>
      <c r="U3" s="246"/>
    </row>
    <row r="4" spans="1:21" s="67" customFormat="1" ht="23.25" customHeight="1" x14ac:dyDescent="0.25">
      <c r="A4" s="609" t="s">
        <v>96</v>
      </c>
      <c r="B4" s="609" t="s">
        <v>111</v>
      </c>
      <c r="C4" s="621" t="s">
        <v>85</v>
      </c>
      <c r="D4" s="621" t="s">
        <v>86</v>
      </c>
      <c r="E4" s="612" t="s">
        <v>393</v>
      </c>
      <c r="F4" s="621" t="s">
        <v>87</v>
      </c>
      <c r="G4" s="615" t="s">
        <v>99</v>
      </c>
      <c r="H4" s="624"/>
      <c r="I4" s="624"/>
      <c r="J4" s="624"/>
      <c r="K4" s="624"/>
      <c r="L4" s="624"/>
      <c r="M4" s="624"/>
      <c r="N4" s="616"/>
      <c r="O4" s="617" t="s">
        <v>100</v>
      </c>
      <c r="P4" s="618"/>
      <c r="Q4" s="609" t="s">
        <v>101</v>
      </c>
      <c r="R4" s="609" t="s">
        <v>102</v>
      </c>
      <c r="S4" s="609" t="s">
        <v>109</v>
      </c>
      <c r="T4" s="609" t="s">
        <v>108</v>
      </c>
      <c r="U4" s="606" t="s">
        <v>88</v>
      </c>
    </row>
    <row r="5" spans="1:21" s="67" customFormat="1" ht="15" customHeight="1" x14ac:dyDescent="0.25">
      <c r="A5" s="610"/>
      <c r="B5" s="610"/>
      <c r="C5" s="622"/>
      <c r="D5" s="622"/>
      <c r="E5" s="613"/>
      <c r="F5" s="622"/>
      <c r="G5" s="615" t="s">
        <v>103</v>
      </c>
      <c r="H5" s="616"/>
      <c r="I5" s="615" t="s">
        <v>104</v>
      </c>
      <c r="J5" s="616"/>
      <c r="K5" s="615" t="s">
        <v>105</v>
      </c>
      <c r="L5" s="616"/>
      <c r="M5" s="615" t="s">
        <v>106</v>
      </c>
      <c r="N5" s="616"/>
      <c r="O5" s="619"/>
      <c r="P5" s="620"/>
      <c r="Q5" s="610"/>
      <c r="R5" s="610"/>
      <c r="S5" s="610"/>
      <c r="T5" s="610"/>
      <c r="U5" s="607"/>
    </row>
    <row r="6" spans="1:21" s="67" customFormat="1" ht="24" customHeight="1" x14ac:dyDescent="0.25">
      <c r="A6" s="611"/>
      <c r="B6" s="611"/>
      <c r="C6" s="623"/>
      <c r="D6" s="623"/>
      <c r="E6" s="614"/>
      <c r="F6" s="623"/>
      <c r="G6" s="241" t="s">
        <v>107</v>
      </c>
      <c r="H6" s="241" t="s">
        <v>12</v>
      </c>
      <c r="I6" s="241" t="s">
        <v>107</v>
      </c>
      <c r="J6" s="241" t="s">
        <v>12</v>
      </c>
      <c r="K6" s="241" t="s">
        <v>107</v>
      </c>
      <c r="L6" s="241" t="s">
        <v>12</v>
      </c>
      <c r="M6" s="241" t="s">
        <v>107</v>
      </c>
      <c r="N6" s="241" t="s">
        <v>12</v>
      </c>
      <c r="O6" s="241" t="s">
        <v>107</v>
      </c>
      <c r="P6" s="241" t="s">
        <v>12</v>
      </c>
      <c r="Q6" s="611"/>
      <c r="R6" s="611"/>
      <c r="S6" s="611"/>
      <c r="T6" s="611"/>
      <c r="U6" s="608"/>
    </row>
    <row r="7" spans="1:21" ht="15.75" x14ac:dyDescent="0.25">
      <c r="A7" s="634" t="s">
        <v>1392</v>
      </c>
      <c r="B7" s="634" t="s">
        <v>1344</v>
      </c>
      <c r="C7" s="313"/>
      <c r="D7" s="313"/>
      <c r="E7" s="313"/>
      <c r="F7" s="313"/>
      <c r="G7" s="249"/>
      <c r="H7" s="249"/>
      <c r="I7" s="250"/>
      <c r="J7" s="251"/>
      <c r="K7" s="249"/>
      <c r="L7" s="229"/>
      <c r="M7" s="250"/>
      <c r="N7" s="229"/>
      <c r="O7" s="397">
        <f>+G7+I7+K7+M7</f>
        <v>0</v>
      </c>
      <c r="P7" s="397">
        <f>+H7+J7+L7+N7</f>
        <v>0</v>
      </c>
      <c r="Q7" s="249"/>
      <c r="R7" s="249"/>
      <c r="S7" s="249"/>
      <c r="T7" s="249"/>
      <c r="U7" s="313"/>
    </row>
    <row r="8" spans="1:21" ht="15.75" x14ac:dyDescent="0.25">
      <c r="A8" s="635"/>
      <c r="B8" s="635"/>
      <c r="C8" s="313"/>
      <c r="D8" s="313"/>
      <c r="E8" s="313"/>
      <c r="F8" s="313"/>
      <c r="G8" s="249"/>
      <c r="H8" s="249"/>
      <c r="I8" s="250"/>
      <c r="J8" s="251"/>
      <c r="K8" s="249"/>
      <c r="L8" s="229"/>
      <c r="M8" s="250"/>
      <c r="N8" s="229"/>
      <c r="O8" s="397">
        <f t="shared" ref="O8:O45" si="0">+G8+I8+K8+M8</f>
        <v>0</v>
      </c>
      <c r="P8" s="397">
        <f t="shared" ref="P8:P45" si="1">+H8+J8+L8+N8</f>
        <v>0</v>
      </c>
      <c r="Q8" s="249"/>
      <c r="R8" s="249"/>
      <c r="S8" s="249"/>
      <c r="T8" s="249"/>
      <c r="U8" s="313"/>
    </row>
    <row r="9" spans="1:21" ht="15.75" x14ac:dyDescent="0.25">
      <c r="A9" s="635"/>
      <c r="B9" s="635"/>
      <c r="C9" s="313"/>
      <c r="D9" s="313"/>
      <c r="E9" s="313"/>
      <c r="F9" s="313"/>
      <c r="G9" s="249"/>
      <c r="H9" s="249"/>
      <c r="I9" s="250"/>
      <c r="J9" s="251"/>
      <c r="K9" s="249"/>
      <c r="L9" s="229"/>
      <c r="M9" s="250"/>
      <c r="N9" s="229"/>
      <c r="O9" s="397">
        <f t="shared" si="0"/>
        <v>0</v>
      </c>
      <c r="P9" s="397">
        <f t="shared" si="1"/>
        <v>0</v>
      </c>
      <c r="Q9" s="249"/>
      <c r="R9" s="249"/>
      <c r="S9" s="249"/>
      <c r="T9" s="249"/>
      <c r="U9" s="313"/>
    </row>
    <row r="10" spans="1:21" ht="15.75" x14ac:dyDescent="0.25">
      <c r="A10" s="635"/>
      <c r="B10" s="635"/>
      <c r="C10" s="313"/>
      <c r="D10" s="313"/>
      <c r="E10" s="313"/>
      <c r="F10" s="313"/>
      <c r="G10" s="249"/>
      <c r="H10" s="249"/>
      <c r="I10" s="250"/>
      <c r="J10" s="251"/>
      <c r="K10" s="249"/>
      <c r="L10" s="229"/>
      <c r="M10" s="250"/>
      <c r="N10" s="229"/>
      <c r="O10" s="397">
        <f t="shared" si="0"/>
        <v>0</v>
      </c>
      <c r="P10" s="397">
        <f t="shared" si="1"/>
        <v>0</v>
      </c>
      <c r="Q10" s="249"/>
      <c r="R10" s="249"/>
      <c r="S10" s="249"/>
      <c r="T10" s="249"/>
      <c r="U10" s="313"/>
    </row>
    <row r="11" spans="1:21" ht="15.75" x14ac:dyDescent="0.25">
      <c r="A11" s="635"/>
      <c r="B11" s="636"/>
      <c r="C11" s="313"/>
      <c r="D11" s="313"/>
      <c r="E11" s="313"/>
      <c r="F11" s="313"/>
      <c r="G11" s="249"/>
      <c r="H11" s="249"/>
      <c r="I11" s="250"/>
      <c r="J11" s="251"/>
      <c r="K11" s="249"/>
      <c r="L11" s="229"/>
      <c r="M11" s="250"/>
      <c r="N11" s="229"/>
      <c r="O11" s="397">
        <f t="shared" si="0"/>
        <v>0</v>
      </c>
      <c r="P11" s="397">
        <f t="shared" si="1"/>
        <v>0</v>
      </c>
      <c r="Q11" s="249"/>
      <c r="R11" s="249"/>
      <c r="S11" s="249"/>
      <c r="T11" s="249"/>
      <c r="U11" s="313"/>
    </row>
    <row r="12" spans="1:21" ht="15.75" x14ac:dyDescent="0.25">
      <c r="A12" s="635"/>
      <c r="B12" s="634" t="s">
        <v>1345</v>
      </c>
      <c r="C12" s="313"/>
      <c r="D12" s="313"/>
      <c r="E12" s="313"/>
      <c r="F12" s="313"/>
      <c r="G12" s="249"/>
      <c r="H12" s="249"/>
      <c r="I12" s="250"/>
      <c r="J12" s="251"/>
      <c r="K12" s="249"/>
      <c r="L12" s="229"/>
      <c r="M12" s="250"/>
      <c r="N12" s="229"/>
      <c r="O12" s="397">
        <f t="shared" si="0"/>
        <v>0</v>
      </c>
      <c r="P12" s="397">
        <f t="shared" si="1"/>
        <v>0</v>
      </c>
      <c r="Q12" s="249"/>
      <c r="R12" s="249"/>
      <c r="S12" s="249"/>
      <c r="T12" s="249"/>
      <c r="U12" s="313"/>
    </row>
    <row r="13" spans="1:21" ht="15.75" x14ac:dyDescent="0.25">
      <c r="A13" s="635"/>
      <c r="B13" s="635"/>
      <c r="C13" s="313"/>
      <c r="D13" s="313"/>
      <c r="E13" s="313"/>
      <c r="F13" s="313"/>
      <c r="G13" s="249"/>
      <c r="H13" s="249"/>
      <c r="I13" s="250"/>
      <c r="J13" s="251"/>
      <c r="K13" s="249"/>
      <c r="L13" s="229"/>
      <c r="M13" s="250"/>
      <c r="N13" s="229"/>
      <c r="O13" s="397">
        <f t="shared" si="0"/>
        <v>0</v>
      </c>
      <c r="P13" s="397">
        <f t="shared" si="1"/>
        <v>0</v>
      </c>
      <c r="Q13" s="249"/>
      <c r="R13" s="249"/>
      <c r="S13" s="249"/>
      <c r="T13" s="249"/>
      <c r="U13" s="313"/>
    </row>
    <row r="14" spans="1:21" ht="15.75" x14ac:dyDescent="0.25">
      <c r="A14" s="635"/>
      <c r="B14" s="635"/>
      <c r="C14" s="313"/>
      <c r="D14" s="313"/>
      <c r="E14" s="313"/>
      <c r="F14" s="369"/>
      <c r="G14" s="249"/>
      <c r="H14" s="249"/>
      <c r="I14" s="249"/>
      <c r="J14" s="249"/>
      <c r="K14" s="249"/>
      <c r="L14" s="229"/>
      <c r="M14" s="249"/>
      <c r="N14" s="229"/>
      <c r="O14" s="397">
        <f t="shared" si="0"/>
        <v>0</v>
      </c>
      <c r="P14" s="397">
        <f t="shared" si="1"/>
        <v>0</v>
      </c>
      <c r="Q14" s="254"/>
      <c r="R14" s="254"/>
      <c r="S14" s="254"/>
      <c r="T14" s="254"/>
      <c r="U14" s="313"/>
    </row>
    <row r="15" spans="1:21" ht="15.75" x14ac:dyDescent="0.25">
      <c r="A15" s="635"/>
      <c r="B15" s="635"/>
      <c r="C15" s="313"/>
      <c r="D15" s="313"/>
      <c r="E15" s="313"/>
      <c r="F15" s="369"/>
      <c r="G15" s="249"/>
      <c r="H15" s="249"/>
      <c r="I15" s="249"/>
      <c r="J15" s="249"/>
      <c r="K15" s="249"/>
      <c r="L15" s="229"/>
      <c r="M15" s="249"/>
      <c r="N15" s="229"/>
      <c r="O15" s="397">
        <f t="shared" si="0"/>
        <v>0</v>
      </c>
      <c r="P15" s="397">
        <f t="shared" si="1"/>
        <v>0</v>
      </c>
      <c r="Q15" s="254"/>
      <c r="R15" s="254"/>
      <c r="S15" s="254"/>
      <c r="T15" s="254"/>
      <c r="U15" s="313"/>
    </row>
    <row r="16" spans="1:21" ht="15.75" x14ac:dyDescent="0.25">
      <c r="A16" s="635"/>
      <c r="B16" s="636"/>
      <c r="C16" s="313"/>
      <c r="D16" s="313"/>
      <c r="E16" s="313"/>
      <c r="F16" s="313"/>
      <c r="G16" s="249"/>
      <c r="H16" s="370"/>
      <c r="I16" s="249"/>
      <c r="J16" s="370"/>
      <c r="K16" s="249"/>
      <c r="L16" s="229"/>
      <c r="M16" s="249"/>
      <c r="N16" s="229"/>
      <c r="O16" s="397">
        <f t="shared" si="0"/>
        <v>0</v>
      </c>
      <c r="P16" s="397">
        <f t="shared" si="1"/>
        <v>0</v>
      </c>
      <c r="Q16" s="249"/>
      <c r="R16" s="249"/>
      <c r="S16" s="249"/>
      <c r="T16" s="249"/>
      <c r="U16" s="313"/>
    </row>
    <row r="17" spans="1:21" ht="15.75" x14ac:dyDescent="0.25">
      <c r="A17" s="635"/>
      <c r="B17" s="634" t="s">
        <v>1393</v>
      </c>
      <c r="C17" s="313"/>
      <c r="D17" s="313"/>
      <c r="E17" s="313"/>
      <c r="F17" s="313"/>
      <c r="G17" s="249"/>
      <c r="H17" s="370"/>
      <c r="I17" s="249"/>
      <c r="J17" s="370"/>
      <c r="K17" s="249"/>
      <c r="L17" s="229"/>
      <c r="M17" s="249"/>
      <c r="N17" s="229"/>
      <c r="O17" s="397">
        <f t="shared" si="0"/>
        <v>0</v>
      </c>
      <c r="P17" s="397">
        <f t="shared" si="1"/>
        <v>0</v>
      </c>
      <c r="Q17" s="249"/>
      <c r="R17" s="249"/>
      <c r="S17" s="249"/>
      <c r="T17" s="249"/>
      <c r="U17" s="313"/>
    </row>
    <row r="18" spans="1:21" ht="15.75" x14ac:dyDescent="0.25">
      <c r="A18" s="635"/>
      <c r="B18" s="635"/>
      <c r="C18" s="313"/>
      <c r="D18" s="313"/>
      <c r="E18" s="313"/>
      <c r="F18" s="249"/>
      <c r="G18" s="250"/>
      <c r="H18" s="249"/>
      <c r="I18" s="250"/>
      <c r="J18" s="249"/>
      <c r="K18" s="250"/>
      <c r="L18" s="229"/>
      <c r="M18" s="250"/>
      <c r="N18" s="229"/>
      <c r="O18" s="397">
        <f t="shared" si="0"/>
        <v>0</v>
      </c>
      <c r="P18" s="397">
        <f t="shared" si="1"/>
        <v>0</v>
      </c>
      <c r="Q18" s="249"/>
      <c r="R18" s="249"/>
      <c r="S18" s="249"/>
      <c r="T18" s="249"/>
      <c r="U18" s="249"/>
    </row>
    <row r="19" spans="1:21" ht="15.75" x14ac:dyDescent="0.25">
      <c r="A19" s="635"/>
      <c r="B19" s="635"/>
      <c r="C19" s="313"/>
      <c r="D19" s="313"/>
      <c r="E19" s="313"/>
      <c r="F19" s="249"/>
      <c r="G19" s="250"/>
      <c r="H19" s="249"/>
      <c r="I19" s="250"/>
      <c r="J19" s="249"/>
      <c r="K19" s="250"/>
      <c r="L19" s="229"/>
      <c r="M19" s="250"/>
      <c r="N19" s="229"/>
      <c r="O19" s="397">
        <f t="shared" si="0"/>
        <v>0</v>
      </c>
      <c r="P19" s="397">
        <f t="shared" si="1"/>
        <v>0</v>
      </c>
      <c r="Q19" s="249"/>
      <c r="R19" s="249"/>
      <c r="S19" s="249"/>
      <c r="T19" s="249"/>
      <c r="U19" s="249"/>
    </row>
    <row r="20" spans="1:21" ht="15.75" x14ac:dyDescent="0.25">
      <c r="A20" s="635"/>
      <c r="B20" s="635"/>
      <c r="C20" s="248"/>
      <c r="D20" s="313"/>
      <c r="E20" s="313"/>
      <c r="F20" s="313"/>
      <c r="G20" s="250"/>
      <c r="H20" s="253"/>
      <c r="I20" s="250"/>
      <c r="J20" s="253"/>
      <c r="K20" s="250"/>
      <c r="L20" s="229"/>
      <c r="M20" s="250"/>
      <c r="N20" s="229"/>
      <c r="O20" s="397">
        <f t="shared" si="0"/>
        <v>0</v>
      </c>
      <c r="P20" s="397">
        <f t="shared" si="1"/>
        <v>0</v>
      </c>
      <c r="Q20" s="249"/>
      <c r="R20" s="249"/>
      <c r="S20" s="249"/>
      <c r="T20" s="249"/>
      <c r="U20" s="313"/>
    </row>
    <row r="21" spans="1:21" ht="15.75" x14ac:dyDescent="0.25">
      <c r="A21" s="635"/>
      <c r="B21" s="636"/>
      <c r="C21" s="248"/>
      <c r="D21" s="313"/>
      <c r="E21" s="313"/>
      <c r="F21" s="278"/>
      <c r="G21" s="250"/>
      <c r="H21" s="249"/>
      <c r="I21" s="250"/>
      <c r="J21" s="249"/>
      <c r="K21" s="250"/>
      <c r="L21" s="229"/>
      <c r="M21" s="250"/>
      <c r="N21" s="229"/>
      <c r="O21" s="397">
        <f t="shared" si="0"/>
        <v>0</v>
      </c>
      <c r="P21" s="397">
        <f t="shared" si="1"/>
        <v>0</v>
      </c>
      <c r="Q21" s="249"/>
      <c r="R21" s="249"/>
      <c r="S21" s="249"/>
      <c r="T21" s="249"/>
      <c r="U21" s="313"/>
    </row>
    <row r="22" spans="1:21" ht="15.75" customHeight="1" x14ac:dyDescent="0.25">
      <c r="A22" s="635"/>
      <c r="B22" s="637" t="s">
        <v>1346</v>
      </c>
      <c r="C22" s="248"/>
      <c r="D22" s="313"/>
      <c r="E22" s="313"/>
      <c r="F22" s="313"/>
      <c r="G22" s="249"/>
      <c r="H22" s="249"/>
      <c r="I22" s="205"/>
      <c r="J22" s="249"/>
      <c r="K22" s="249"/>
      <c r="L22" s="229"/>
      <c r="M22" s="249"/>
      <c r="N22" s="229"/>
      <c r="O22" s="397">
        <f t="shared" si="0"/>
        <v>0</v>
      </c>
      <c r="P22" s="397">
        <f t="shared" si="1"/>
        <v>0</v>
      </c>
      <c r="Q22" s="249"/>
      <c r="R22" s="249"/>
      <c r="S22" s="249"/>
      <c r="T22" s="249"/>
      <c r="U22" s="313"/>
    </row>
    <row r="23" spans="1:21" ht="15.75" x14ac:dyDescent="0.25">
      <c r="A23" s="635"/>
      <c r="B23" s="637"/>
      <c r="C23" s="248"/>
      <c r="D23" s="313"/>
      <c r="E23" s="313"/>
      <c r="F23" s="313"/>
      <c r="G23" s="249"/>
      <c r="H23" s="249"/>
      <c r="I23" s="205"/>
      <c r="J23" s="249"/>
      <c r="K23" s="249"/>
      <c r="L23" s="229"/>
      <c r="M23" s="249"/>
      <c r="N23" s="229"/>
      <c r="O23" s="397">
        <f t="shared" si="0"/>
        <v>0</v>
      </c>
      <c r="P23" s="397">
        <f t="shared" si="1"/>
        <v>0</v>
      </c>
      <c r="Q23" s="249"/>
      <c r="R23" s="249"/>
      <c r="S23" s="249"/>
      <c r="T23" s="249"/>
      <c r="U23" s="313"/>
    </row>
    <row r="24" spans="1:21" ht="15.75" x14ac:dyDescent="0.25">
      <c r="A24" s="635"/>
      <c r="B24" s="637"/>
      <c r="C24" s="248"/>
      <c r="D24" s="313"/>
      <c r="E24" s="313"/>
      <c r="F24" s="313"/>
      <c r="G24" s="249"/>
      <c r="H24" s="249"/>
      <c r="I24" s="205"/>
      <c r="J24" s="249"/>
      <c r="K24" s="249"/>
      <c r="L24" s="229"/>
      <c r="M24" s="249"/>
      <c r="N24" s="229"/>
      <c r="O24" s="397">
        <f t="shared" si="0"/>
        <v>0</v>
      </c>
      <c r="P24" s="397">
        <f t="shared" si="1"/>
        <v>0</v>
      </c>
      <c r="Q24" s="249"/>
      <c r="R24" s="249"/>
      <c r="S24" s="249"/>
      <c r="T24" s="249"/>
      <c r="U24" s="313"/>
    </row>
    <row r="25" spans="1:21" ht="15.75" x14ac:dyDescent="0.25">
      <c r="A25" s="635"/>
      <c r="B25" s="637"/>
      <c r="C25" s="248"/>
      <c r="D25" s="313"/>
      <c r="E25" s="313"/>
      <c r="F25" s="313"/>
      <c r="G25" s="249"/>
      <c r="H25" s="249"/>
      <c r="I25" s="205"/>
      <c r="J25" s="249"/>
      <c r="K25" s="249"/>
      <c r="L25" s="229"/>
      <c r="M25" s="249"/>
      <c r="N25" s="229"/>
      <c r="O25" s="397">
        <f t="shared" si="0"/>
        <v>0</v>
      </c>
      <c r="P25" s="397">
        <f t="shared" si="1"/>
        <v>0</v>
      </c>
      <c r="Q25" s="249"/>
      <c r="R25" s="249"/>
      <c r="S25" s="249"/>
      <c r="T25" s="249"/>
      <c r="U25" s="313"/>
    </row>
    <row r="26" spans="1:21" ht="15.75" x14ac:dyDescent="0.25">
      <c r="A26" s="635"/>
      <c r="B26" s="637"/>
      <c r="C26" s="248"/>
      <c r="D26" s="313"/>
      <c r="E26" s="313"/>
      <c r="F26" s="313"/>
      <c r="G26" s="249"/>
      <c r="H26" s="249"/>
      <c r="I26" s="205"/>
      <c r="J26" s="249"/>
      <c r="K26" s="249"/>
      <c r="L26" s="229"/>
      <c r="M26" s="249"/>
      <c r="N26" s="229"/>
      <c r="O26" s="397">
        <f t="shared" si="0"/>
        <v>0</v>
      </c>
      <c r="P26" s="397">
        <f t="shared" si="1"/>
        <v>0</v>
      </c>
      <c r="Q26" s="249"/>
      <c r="R26" s="249"/>
      <c r="S26" s="249"/>
      <c r="T26" s="249"/>
      <c r="U26" s="313"/>
    </row>
    <row r="27" spans="1:21" ht="15.75" x14ac:dyDescent="0.25">
      <c r="A27" s="635"/>
      <c r="B27" s="637" t="s">
        <v>1394</v>
      </c>
      <c r="C27" s="248"/>
      <c r="D27" s="313"/>
      <c r="E27" s="313"/>
      <c r="F27" s="313"/>
      <c r="G27" s="249"/>
      <c r="H27" s="249"/>
      <c r="I27" s="205"/>
      <c r="J27" s="249"/>
      <c r="K27" s="249"/>
      <c r="L27" s="229"/>
      <c r="M27" s="249"/>
      <c r="N27" s="229"/>
      <c r="O27" s="397">
        <f t="shared" si="0"/>
        <v>0</v>
      </c>
      <c r="P27" s="397">
        <f t="shared" si="1"/>
        <v>0</v>
      </c>
      <c r="Q27" s="249"/>
      <c r="R27" s="249"/>
      <c r="S27" s="249"/>
      <c r="T27" s="249"/>
      <c r="U27" s="313"/>
    </row>
    <row r="28" spans="1:21" ht="15.75" x14ac:dyDescent="0.25">
      <c r="A28" s="635"/>
      <c r="B28" s="637"/>
      <c r="C28" s="313"/>
      <c r="D28" s="313"/>
      <c r="E28" s="313"/>
      <c r="F28" s="313"/>
      <c r="G28" s="249"/>
      <c r="H28" s="249"/>
      <c r="I28" s="205"/>
      <c r="J28" s="249"/>
      <c r="K28" s="249"/>
      <c r="L28" s="229"/>
      <c r="M28" s="249"/>
      <c r="N28" s="229"/>
      <c r="O28" s="397">
        <f t="shared" si="0"/>
        <v>0</v>
      </c>
      <c r="P28" s="397">
        <f t="shared" si="1"/>
        <v>0</v>
      </c>
      <c r="Q28" s="249"/>
      <c r="R28" s="249"/>
      <c r="S28" s="249"/>
      <c r="T28" s="249"/>
      <c r="U28" s="313"/>
    </row>
    <row r="29" spans="1:21" ht="15.75" x14ac:dyDescent="0.25">
      <c r="A29" s="635"/>
      <c r="B29" s="637"/>
      <c r="C29" s="313"/>
      <c r="D29" s="313"/>
      <c r="E29" s="313"/>
      <c r="F29" s="313"/>
      <c r="G29" s="249"/>
      <c r="H29" s="249"/>
      <c r="I29" s="205"/>
      <c r="J29" s="249"/>
      <c r="K29" s="249"/>
      <c r="L29" s="229"/>
      <c r="M29" s="249"/>
      <c r="N29" s="229"/>
      <c r="O29" s="397">
        <f t="shared" si="0"/>
        <v>0</v>
      </c>
      <c r="P29" s="397">
        <f t="shared" si="1"/>
        <v>0</v>
      </c>
      <c r="Q29" s="249"/>
      <c r="R29" s="249"/>
      <c r="S29" s="249"/>
      <c r="T29" s="249"/>
      <c r="U29" s="313"/>
    </row>
    <row r="30" spans="1:21" ht="15.75" x14ac:dyDescent="0.25">
      <c r="A30" s="635"/>
      <c r="B30" s="637"/>
      <c r="C30" s="313"/>
      <c r="D30" s="313"/>
      <c r="E30" s="313"/>
      <c r="F30" s="313"/>
      <c r="G30" s="249"/>
      <c r="H30" s="249"/>
      <c r="I30" s="205"/>
      <c r="J30" s="249"/>
      <c r="K30" s="249"/>
      <c r="L30" s="229"/>
      <c r="M30" s="249"/>
      <c r="N30" s="229"/>
      <c r="O30" s="397">
        <f t="shared" si="0"/>
        <v>0</v>
      </c>
      <c r="P30" s="397">
        <f t="shared" si="1"/>
        <v>0</v>
      </c>
      <c r="Q30" s="249"/>
      <c r="R30" s="249"/>
      <c r="S30" s="249"/>
      <c r="T30" s="249"/>
      <c r="U30" s="313"/>
    </row>
    <row r="31" spans="1:21" ht="15.75" x14ac:dyDescent="0.25">
      <c r="A31" s="635"/>
      <c r="B31" s="637"/>
      <c r="C31" s="313"/>
      <c r="D31" s="313"/>
      <c r="E31" s="313"/>
      <c r="F31" s="313"/>
      <c r="G31" s="249"/>
      <c r="H31" s="249"/>
      <c r="I31" s="205"/>
      <c r="J31" s="249"/>
      <c r="K31" s="249"/>
      <c r="L31" s="229"/>
      <c r="M31" s="249"/>
      <c r="N31" s="229"/>
      <c r="O31" s="397">
        <f t="shared" si="0"/>
        <v>0</v>
      </c>
      <c r="P31" s="397">
        <f t="shared" si="1"/>
        <v>0</v>
      </c>
      <c r="Q31" s="249"/>
      <c r="R31" s="249"/>
      <c r="S31" s="249"/>
      <c r="T31" s="249"/>
      <c r="U31" s="313"/>
    </row>
    <row r="32" spans="1:21" ht="15.75" x14ac:dyDescent="0.25">
      <c r="A32" s="635"/>
      <c r="B32" s="637" t="s">
        <v>1395</v>
      </c>
      <c r="C32" s="313"/>
      <c r="D32" s="313"/>
      <c r="E32" s="313"/>
      <c r="F32" s="313"/>
      <c r="G32" s="249"/>
      <c r="H32" s="249"/>
      <c r="I32" s="205"/>
      <c r="J32" s="249"/>
      <c r="K32" s="249"/>
      <c r="L32" s="229"/>
      <c r="M32" s="249"/>
      <c r="N32" s="229"/>
      <c r="O32" s="397">
        <f t="shared" si="0"/>
        <v>0</v>
      </c>
      <c r="P32" s="397">
        <f t="shared" si="1"/>
        <v>0</v>
      </c>
      <c r="Q32" s="249"/>
      <c r="R32" s="249"/>
      <c r="S32" s="249"/>
      <c r="T32" s="249"/>
      <c r="U32" s="313"/>
    </row>
    <row r="33" spans="1:21" ht="15.75" x14ac:dyDescent="0.25">
      <c r="A33" s="635"/>
      <c r="B33" s="637"/>
      <c r="C33" s="313"/>
      <c r="D33" s="313"/>
      <c r="E33" s="313"/>
      <c r="F33" s="313"/>
      <c r="G33" s="249"/>
      <c r="H33" s="249"/>
      <c r="I33" s="205"/>
      <c r="J33" s="249"/>
      <c r="K33" s="249"/>
      <c r="L33" s="229"/>
      <c r="M33" s="249"/>
      <c r="N33" s="229"/>
      <c r="O33" s="397">
        <f t="shared" si="0"/>
        <v>0</v>
      </c>
      <c r="P33" s="397">
        <f t="shared" si="1"/>
        <v>0</v>
      </c>
      <c r="Q33" s="249"/>
      <c r="R33" s="249"/>
      <c r="S33" s="249"/>
      <c r="T33" s="249"/>
      <c r="U33" s="313"/>
    </row>
    <row r="34" spans="1:21" ht="15.75" x14ac:dyDescent="0.25">
      <c r="A34" s="635"/>
      <c r="B34" s="637"/>
      <c r="C34" s="313"/>
      <c r="D34" s="313"/>
      <c r="E34" s="313"/>
      <c r="F34" s="313"/>
      <c r="G34" s="249"/>
      <c r="H34" s="249"/>
      <c r="I34" s="205"/>
      <c r="J34" s="249"/>
      <c r="K34" s="249"/>
      <c r="L34" s="229"/>
      <c r="M34" s="249"/>
      <c r="N34" s="229"/>
      <c r="O34" s="397">
        <f t="shared" si="0"/>
        <v>0</v>
      </c>
      <c r="P34" s="397">
        <f t="shared" si="1"/>
        <v>0</v>
      </c>
      <c r="Q34" s="249"/>
      <c r="R34" s="249"/>
      <c r="S34" s="249"/>
      <c r="T34" s="249"/>
      <c r="U34" s="313"/>
    </row>
    <row r="35" spans="1:21" ht="15.75" x14ac:dyDescent="0.25">
      <c r="A35" s="635"/>
      <c r="B35" s="637"/>
      <c r="C35" s="313"/>
      <c r="D35" s="313"/>
      <c r="E35" s="313"/>
      <c r="F35" s="313"/>
      <c r="G35" s="249"/>
      <c r="H35" s="249"/>
      <c r="I35" s="205"/>
      <c r="J35" s="249"/>
      <c r="K35" s="249"/>
      <c r="L35" s="229"/>
      <c r="M35" s="249"/>
      <c r="N35" s="229"/>
      <c r="O35" s="397">
        <f t="shared" si="0"/>
        <v>0</v>
      </c>
      <c r="P35" s="397">
        <f t="shared" si="1"/>
        <v>0</v>
      </c>
      <c r="Q35" s="249"/>
      <c r="R35" s="249"/>
      <c r="S35" s="249"/>
      <c r="T35" s="249"/>
      <c r="U35" s="313"/>
    </row>
    <row r="36" spans="1:21" ht="15.75" x14ac:dyDescent="0.25">
      <c r="A36" s="635"/>
      <c r="B36" s="637" t="s">
        <v>1396</v>
      </c>
      <c r="C36" s="313"/>
      <c r="D36" s="313"/>
      <c r="E36" s="313"/>
      <c r="F36" s="313"/>
      <c r="G36" s="249"/>
      <c r="H36" s="249"/>
      <c r="I36" s="205"/>
      <c r="J36" s="249"/>
      <c r="K36" s="249"/>
      <c r="L36" s="229"/>
      <c r="M36" s="249"/>
      <c r="N36" s="229"/>
      <c r="O36" s="397">
        <f t="shared" si="0"/>
        <v>0</v>
      </c>
      <c r="P36" s="397">
        <f t="shared" si="1"/>
        <v>0</v>
      </c>
      <c r="Q36" s="249"/>
      <c r="R36" s="249"/>
      <c r="S36" s="249"/>
      <c r="T36" s="249"/>
      <c r="U36" s="313"/>
    </row>
    <row r="37" spans="1:21" ht="15.75" x14ac:dyDescent="0.25">
      <c r="A37" s="635"/>
      <c r="B37" s="637"/>
      <c r="C37" s="313"/>
      <c r="D37" s="313"/>
      <c r="E37" s="313"/>
      <c r="F37" s="313"/>
      <c r="G37" s="249"/>
      <c r="H37" s="249"/>
      <c r="I37" s="205"/>
      <c r="J37" s="249"/>
      <c r="K37" s="249"/>
      <c r="L37" s="229"/>
      <c r="M37" s="249"/>
      <c r="N37" s="229"/>
      <c r="O37" s="397">
        <f t="shared" si="0"/>
        <v>0</v>
      </c>
      <c r="P37" s="397">
        <f t="shared" si="1"/>
        <v>0</v>
      </c>
      <c r="Q37" s="249"/>
      <c r="R37" s="249"/>
      <c r="S37" s="249"/>
      <c r="T37" s="249"/>
      <c r="U37" s="313"/>
    </row>
    <row r="38" spans="1:21" ht="15.75" x14ac:dyDescent="0.25">
      <c r="A38" s="635"/>
      <c r="B38" s="637"/>
      <c r="C38" s="313"/>
      <c r="D38" s="313"/>
      <c r="E38" s="313"/>
      <c r="F38" s="313"/>
      <c r="G38" s="249"/>
      <c r="H38" s="249"/>
      <c r="I38" s="205"/>
      <c r="J38" s="249"/>
      <c r="K38" s="249"/>
      <c r="L38" s="229"/>
      <c r="M38" s="249"/>
      <c r="N38" s="229"/>
      <c r="O38" s="397">
        <f t="shared" si="0"/>
        <v>0</v>
      </c>
      <c r="P38" s="397">
        <f t="shared" si="1"/>
        <v>0</v>
      </c>
      <c r="Q38" s="249"/>
      <c r="R38" s="249"/>
      <c r="S38" s="249"/>
      <c r="T38" s="249"/>
      <c r="U38" s="313"/>
    </row>
    <row r="39" spans="1:21" ht="15.75" x14ac:dyDescent="0.25">
      <c r="A39" s="635"/>
      <c r="B39" s="637"/>
      <c r="C39" s="313"/>
      <c r="D39" s="313"/>
      <c r="E39" s="313"/>
      <c r="F39" s="313"/>
      <c r="G39" s="249"/>
      <c r="H39" s="249"/>
      <c r="I39" s="205"/>
      <c r="J39" s="249"/>
      <c r="K39" s="249"/>
      <c r="L39" s="229"/>
      <c r="M39" s="249"/>
      <c r="N39" s="229"/>
      <c r="O39" s="397">
        <f t="shared" si="0"/>
        <v>0</v>
      </c>
      <c r="P39" s="397">
        <f t="shared" si="1"/>
        <v>0</v>
      </c>
      <c r="Q39" s="249"/>
      <c r="R39" s="249"/>
      <c r="S39" s="249"/>
      <c r="T39" s="249"/>
      <c r="U39" s="313"/>
    </row>
    <row r="40" spans="1:21" ht="15.75" x14ac:dyDescent="0.25">
      <c r="A40" s="635"/>
      <c r="B40" s="637" t="s">
        <v>1397</v>
      </c>
      <c r="C40" s="313"/>
      <c r="D40" s="313"/>
      <c r="E40" s="313"/>
      <c r="F40" s="313"/>
      <c r="G40" s="249"/>
      <c r="H40" s="249"/>
      <c r="I40" s="205"/>
      <c r="J40" s="249"/>
      <c r="K40" s="249"/>
      <c r="L40" s="229"/>
      <c r="M40" s="249"/>
      <c r="N40" s="229"/>
      <c r="O40" s="397">
        <f t="shared" si="0"/>
        <v>0</v>
      </c>
      <c r="P40" s="397">
        <f t="shared" si="1"/>
        <v>0</v>
      </c>
      <c r="Q40" s="249"/>
      <c r="R40" s="249"/>
      <c r="S40" s="249"/>
      <c r="T40" s="249"/>
      <c r="U40" s="313"/>
    </row>
    <row r="41" spans="1:21" ht="15.75" x14ac:dyDescent="0.25">
      <c r="A41" s="635"/>
      <c r="B41" s="637"/>
      <c r="C41" s="313"/>
      <c r="D41" s="313"/>
      <c r="E41" s="313"/>
      <c r="F41" s="313"/>
      <c r="G41" s="249"/>
      <c r="H41" s="249"/>
      <c r="I41" s="205"/>
      <c r="J41" s="249"/>
      <c r="K41" s="249"/>
      <c r="L41" s="229"/>
      <c r="M41" s="249"/>
      <c r="N41" s="229"/>
      <c r="O41" s="397">
        <f t="shared" si="0"/>
        <v>0</v>
      </c>
      <c r="P41" s="397">
        <f t="shared" si="1"/>
        <v>0</v>
      </c>
      <c r="Q41" s="249"/>
      <c r="R41" s="249"/>
      <c r="S41" s="249"/>
      <c r="T41" s="249"/>
      <c r="U41" s="313"/>
    </row>
    <row r="42" spans="1:21" ht="15.75" x14ac:dyDescent="0.25">
      <c r="A42" s="635"/>
      <c r="B42" s="637"/>
      <c r="C42" s="313"/>
      <c r="D42" s="313"/>
      <c r="E42" s="313"/>
      <c r="F42" s="313"/>
      <c r="G42" s="249"/>
      <c r="H42" s="249"/>
      <c r="I42" s="205"/>
      <c r="J42" s="249"/>
      <c r="K42" s="249"/>
      <c r="L42" s="229"/>
      <c r="M42" s="249"/>
      <c r="N42" s="229"/>
      <c r="O42" s="397">
        <f t="shared" si="0"/>
        <v>0</v>
      </c>
      <c r="P42" s="397">
        <f t="shared" si="1"/>
        <v>0</v>
      </c>
      <c r="Q42" s="249"/>
      <c r="R42" s="249"/>
      <c r="S42" s="249"/>
      <c r="T42" s="249"/>
      <c r="U42" s="313"/>
    </row>
    <row r="43" spans="1:21" ht="15.75" x14ac:dyDescent="0.25">
      <c r="A43" s="635"/>
      <c r="B43" s="637"/>
      <c r="C43" s="313"/>
      <c r="D43" s="313"/>
      <c r="E43" s="313"/>
      <c r="F43" s="313"/>
      <c r="G43" s="249"/>
      <c r="H43" s="249"/>
      <c r="I43" s="205"/>
      <c r="J43" s="249"/>
      <c r="K43" s="249"/>
      <c r="L43" s="229"/>
      <c r="M43" s="249"/>
      <c r="N43" s="229"/>
      <c r="O43" s="397">
        <f t="shared" si="0"/>
        <v>0</v>
      </c>
      <c r="P43" s="397">
        <f t="shared" si="1"/>
        <v>0</v>
      </c>
      <c r="Q43" s="249"/>
      <c r="R43" s="249"/>
      <c r="S43" s="249"/>
      <c r="T43" s="249"/>
      <c r="U43" s="313"/>
    </row>
    <row r="44" spans="1:21" ht="15.75" x14ac:dyDescent="0.25">
      <c r="A44" s="635"/>
      <c r="B44" s="637"/>
      <c r="C44" s="313"/>
      <c r="D44" s="313"/>
      <c r="E44" s="313"/>
      <c r="F44" s="313"/>
      <c r="G44" s="249"/>
      <c r="H44" s="249"/>
      <c r="I44" s="205"/>
      <c r="J44" s="249"/>
      <c r="K44" s="249"/>
      <c r="L44" s="229"/>
      <c r="M44" s="249"/>
      <c r="N44" s="229"/>
      <c r="O44" s="397">
        <f t="shared" si="0"/>
        <v>0</v>
      </c>
      <c r="P44" s="397">
        <f t="shared" si="1"/>
        <v>0</v>
      </c>
      <c r="Q44" s="249"/>
      <c r="R44" s="249"/>
      <c r="S44" s="249"/>
      <c r="T44" s="249"/>
      <c r="U44" s="313"/>
    </row>
    <row r="45" spans="1:21" ht="15.75" x14ac:dyDescent="0.25">
      <c r="A45" s="635"/>
      <c r="B45" s="637"/>
      <c r="C45" s="313"/>
      <c r="D45" s="313"/>
      <c r="E45" s="313"/>
      <c r="F45" s="313"/>
      <c r="G45" s="249"/>
      <c r="H45" s="249"/>
      <c r="I45" s="205"/>
      <c r="J45" s="249"/>
      <c r="K45" s="249"/>
      <c r="L45" s="229"/>
      <c r="M45" s="249"/>
      <c r="N45" s="229"/>
      <c r="O45" s="397">
        <f t="shared" si="0"/>
        <v>0</v>
      </c>
      <c r="P45" s="397">
        <f t="shared" si="1"/>
        <v>0</v>
      </c>
      <c r="Q45" s="249"/>
      <c r="R45" s="249"/>
      <c r="S45" s="249"/>
      <c r="T45" s="249"/>
      <c r="U45" s="313"/>
    </row>
    <row r="46" spans="1:21" ht="15.75" x14ac:dyDescent="0.25">
      <c r="A46" s="292"/>
      <c r="B46" s="293"/>
      <c r="C46" s="292" t="s">
        <v>1398</v>
      </c>
      <c r="D46" s="293"/>
      <c r="E46" s="293"/>
      <c r="F46" s="294"/>
      <c r="G46" s="255">
        <f t="shared" ref="G46:P46" si="2">SUM(G7:G23)</f>
        <v>0</v>
      </c>
      <c r="H46" s="256">
        <f t="shared" si="2"/>
        <v>0</v>
      </c>
      <c r="I46" s="255">
        <f t="shared" si="2"/>
        <v>0</v>
      </c>
      <c r="J46" s="255">
        <f t="shared" si="2"/>
        <v>0</v>
      </c>
      <c r="K46" s="255">
        <f t="shared" si="2"/>
        <v>0</v>
      </c>
      <c r="L46" s="256">
        <f t="shared" si="2"/>
        <v>0</v>
      </c>
      <c r="M46" s="255">
        <f t="shared" si="2"/>
        <v>0</v>
      </c>
      <c r="N46" s="255">
        <f t="shared" si="2"/>
        <v>0</v>
      </c>
      <c r="O46" s="255">
        <f t="shared" si="2"/>
        <v>0</v>
      </c>
      <c r="P46" s="255">
        <f t="shared" si="2"/>
        <v>0</v>
      </c>
      <c r="Q46" s="257"/>
      <c r="R46" s="257"/>
      <c r="S46" s="257"/>
      <c r="T46" s="257"/>
      <c r="U46" s="257"/>
    </row>
    <row r="47" spans="1:21" ht="15.75" x14ac:dyDescent="0.25">
      <c r="A47" s="258"/>
      <c r="B47" s="259"/>
      <c r="C47" s="259"/>
      <c r="D47" s="259"/>
      <c r="E47" s="260"/>
      <c r="F47" s="259"/>
      <c r="G47" s="259"/>
      <c r="H47" s="259"/>
      <c r="I47" s="259"/>
      <c r="J47" s="259"/>
      <c r="K47" s="259"/>
      <c r="L47" s="259"/>
      <c r="M47" s="259"/>
      <c r="N47" s="259"/>
      <c r="O47" s="259"/>
      <c r="P47" s="259"/>
      <c r="Q47" s="259"/>
      <c r="R47" s="259"/>
      <c r="S47" s="259"/>
      <c r="T47" s="259"/>
      <c r="U47" s="259"/>
    </row>
    <row r="48" spans="1:21" ht="15.75" x14ac:dyDescent="0.25">
      <c r="A48" s="258"/>
      <c r="B48" s="259"/>
      <c r="C48" s="259"/>
      <c r="D48" s="259"/>
      <c r="E48" s="260"/>
      <c r="F48" s="259"/>
      <c r="G48" s="259"/>
      <c r="H48" s="259"/>
      <c r="I48" s="259"/>
      <c r="J48" s="259"/>
      <c r="K48" s="259"/>
      <c r="L48" s="259"/>
      <c r="M48" s="259"/>
      <c r="N48" s="259"/>
      <c r="O48" s="259"/>
      <c r="P48" s="259"/>
      <c r="Q48" s="259"/>
      <c r="R48" s="259"/>
      <c r="S48" s="259"/>
      <c r="T48" s="259"/>
      <c r="U48" s="259"/>
    </row>
    <row r="49" spans="1:21" ht="15.75" x14ac:dyDescent="0.25">
      <c r="A49" s="258"/>
      <c r="B49" s="259"/>
      <c r="C49" s="259"/>
      <c r="D49" s="259"/>
      <c r="E49" s="260"/>
      <c r="F49" s="259"/>
      <c r="G49" s="259"/>
      <c r="H49" s="259"/>
      <c r="I49" s="259"/>
      <c r="J49" s="259"/>
      <c r="K49" s="259"/>
      <c r="L49" s="259"/>
      <c r="M49" s="259"/>
      <c r="N49" s="259"/>
      <c r="O49" s="259"/>
      <c r="P49" s="259"/>
      <c r="Q49" s="259"/>
      <c r="R49" s="259"/>
      <c r="S49" s="259"/>
      <c r="T49" s="259"/>
      <c r="U49" s="259"/>
    </row>
    <row r="50" spans="1:21" ht="15.75" x14ac:dyDescent="0.25">
      <c r="A50" s="258"/>
      <c r="B50" s="259"/>
      <c r="C50" s="259"/>
      <c r="D50" s="259"/>
      <c r="E50" s="260"/>
      <c r="F50" s="259"/>
      <c r="G50" s="259"/>
      <c r="H50" s="259"/>
      <c r="I50" s="259"/>
      <c r="J50" s="259"/>
      <c r="K50" s="259"/>
      <c r="L50" s="259"/>
      <c r="M50" s="259"/>
      <c r="N50" s="259"/>
      <c r="O50" s="259"/>
      <c r="P50" s="259"/>
      <c r="Q50" s="259"/>
      <c r="R50" s="259"/>
      <c r="S50" s="259"/>
      <c r="T50" s="259"/>
      <c r="U50" s="259"/>
    </row>
    <row r="51" spans="1:21" ht="15.75" x14ac:dyDescent="0.25">
      <c r="A51" s="258"/>
      <c r="B51" s="259"/>
      <c r="C51" s="259"/>
      <c r="D51" s="259"/>
      <c r="E51" s="260"/>
      <c r="F51" s="259"/>
      <c r="G51" s="259"/>
      <c r="H51" s="259"/>
      <c r="I51" s="259"/>
      <c r="J51" s="259"/>
      <c r="K51" s="259"/>
      <c r="L51" s="259"/>
      <c r="M51" s="259"/>
      <c r="N51" s="259"/>
      <c r="O51" s="259"/>
      <c r="P51" s="259"/>
      <c r="Q51" s="259"/>
      <c r="R51" s="259"/>
      <c r="S51" s="259"/>
      <c r="T51" s="259"/>
      <c r="U51" s="259"/>
    </row>
    <row r="52" spans="1:21" ht="15.75" x14ac:dyDescent="0.25">
      <c r="A52" s="258"/>
      <c r="B52" s="259"/>
      <c r="C52" s="259"/>
      <c r="D52" s="259"/>
      <c r="E52" s="260"/>
      <c r="F52" s="259"/>
      <c r="G52" s="259"/>
      <c r="H52" s="259"/>
      <c r="I52" s="259"/>
      <c r="J52" s="259"/>
      <c r="K52" s="259"/>
      <c r="L52" s="259"/>
      <c r="M52" s="259"/>
      <c r="N52" s="259"/>
      <c r="O52" s="259"/>
      <c r="P52" s="259"/>
      <c r="Q52" s="259"/>
      <c r="R52" s="259"/>
      <c r="S52" s="259"/>
      <c r="T52" s="259"/>
      <c r="U52" s="259"/>
    </row>
    <row r="53" spans="1:21" ht="15.75" x14ac:dyDescent="0.25">
      <c r="A53" s="258"/>
      <c r="B53" s="259"/>
      <c r="C53" s="259"/>
      <c r="D53" s="259"/>
      <c r="E53" s="260"/>
      <c r="F53" s="259"/>
      <c r="G53" s="259"/>
      <c r="H53" s="259"/>
      <c r="I53" s="259"/>
      <c r="J53" s="259"/>
      <c r="K53" s="259"/>
      <c r="L53" s="259"/>
      <c r="M53" s="259"/>
      <c r="N53" s="259"/>
      <c r="O53" s="259"/>
      <c r="P53" s="259"/>
      <c r="Q53" s="259"/>
      <c r="R53" s="259"/>
      <c r="S53" s="259"/>
      <c r="T53" s="259"/>
      <c r="U53" s="259"/>
    </row>
    <row r="54" spans="1:21" ht="15.75" x14ac:dyDescent="0.25">
      <c r="A54" s="258"/>
      <c r="B54" s="259"/>
      <c r="C54" s="259"/>
      <c r="D54" s="259"/>
      <c r="E54" s="260"/>
      <c r="F54" s="259"/>
      <c r="G54" s="259"/>
      <c r="H54" s="259"/>
      <c r="I54" s="259"/>
      <c r="J54" s="259"/>
      <c r="K54" s="259"/>
      <c r="L54" s="259"/>
      <c r="M54" s="259"/>
      <c r="N54" s="259"/>
      <c r="O54" s="259"/>
      <c r="P54" s="259"/>
      <c r="Q54" s="259"/>
      <c r="R54" s="259"/>
      <c r="S54" s="259"/>
      <c r="T54" s="259"/>
      <c r="U54" s="259"/>
    </row>
    <row r="55" spans="1:21" ht="15.75" x14ac:dyDescent="0.25">
      <c r="A55" s="258"/>
      <c r="B55" s="259"/>
      <c r="C55" s="259"/>
      <c r="D55" s="259"/>
      <c r="E55" s="260"/>
      <c r="F55" s="259"/>
      <c r="G55" s="259"/>
      <c r="H55" s="259"/>
      <c r="I55" s="259"/>
      <c r="J55" s="259"/>
      <c r="K55" s="259"/>
      <c r="L55" s="259"/>
      <c r="M55" s="259"/>
      <c r="N55" s="259"/>
      <c r="O55" s="259"/>
      <c r="P55" s="259"/>
      <c r="Q55" s="259"/>
      <c r="R55" s="259"/>
      <c r="S55" s="259"/>
      <c r="T55" s="259"/>
      <c r="U55" s="259"/>
    </row>
    <row r="56" spans="1:21" ht="15.75" x14ac:dyDescent="0.25">
      <c r="A56" s="258"/>
      <c r="B56" s="259"/>
      <c r="C56" s="259"/>
      <c r="D56" s="259"/>
      <c r="E56" s="260"/>
      <c r="F56" s="259"/>
      <c r="G56" s="259"/>
      <c r="H56" s="259"/>
      <c r="I56" s="259"/>
      <c r="J56" s="259"/>
      <c r="K56" s="259"/>
      <c r="L56" s="259"/>
      <c r="M56" s="259"/>
      <c r="N56" s="259"/>
      <c r="O56" s="259"/>
      <c r="P56" s="259"/>
      <c r="Q56" s="259"/>
      <c r="R56" s="259"/>
      <c r="S56" s="259"/>
      <c r="T56" s="259"/>
      <c r="U56" s="259"/>
    </row>
    <row r="57" spans="1:21" ht="15.75" x14ac:dyDescent="0.25">
      <c r="A57" s="258"/>
      <c r="B57" s="259"/>
      <c r="C57" s="259"/>
      <c r="D57" s="259"/>
      <c r="E57" s="260"/>
      <c r="F57" s="259"/>
      <c r="G57" s="259"/>
      <c r="H57" s="259"/>
      <c r="I57" s="259"/>
      <c r="J57" s="259"/>
      <c r="K57" s="259"/>
      <c r="L57" s="259"/>
      <c r="M57" s="259"/>
      <c r="N57" s="259"/>
      <c r="O57" s="259"/>
      <c r="P57" s="259"/>
      <c r="Q57" s="259"/>
      <c r="R57" s="259"/>
      <c r="S57" s="259"/>
      <c r="T57" s="259"/>
      <c r="U57" s="259"/>
    </row>
    <row r="58" spans="1:21" ht="15.75" x14ac:dyDescent="0.25">
      <c r="A58" s="258"/>
      <c r="B58" s="259"/>
      <c r="C58" s="259"/>
      <c r="D58" s="259"/>
      <c r="E58" s="260"/>
      <c r="F58" s="259"/>
      <c r="G58" s="259"/>
      <c r="H58" s="259"/>
      <c r="I58" s="259"/>
      <c r="J58" s="259"/>
      <c r="K58" s="259"/>
      <c r="L58" s="259"/>
      <c r="M58" s="259"/>
      <c r="N58" s="259"/>
      <c r="O58" s="259"/>
      <c r="P58" s="259"/>
      <c r="Q58" s="259"/>
      <c r="R58" s="259"/>
      <c r="S58" s="259"/>
      <c r="T58" s="259"/>
      <c r="U58" s="259"/>
    </row>
    <row r="59" spans="1:21" ht="15.75" x14ac:dyDescent="0.25">
      <c r="A59" s="258"/>
      <c r="B59" s="259"/>
      <c r="C59" s="259"/>
      <c r="D59" s="259"/>
      <c r="E59" s="260"/>
      <c r="F59" s="259"/>
      <c r="G59" s="259"/>
      <c r="H59" s="259"/>
      <c r="I59" s="259"/>
      <c r="J59" s="259"/>
      <c r="K59" s="259"/>
      <c r="L59" s="259"/>
      <c r="M59" s="259"/>
      <c r="N59" s="259"/>
      <c r="O59" s="259"/>
      <c r="P59" s="259"/>
      <c r="Q59" s="259"/>
      <c r="R59" s="259"/>
      <c r="S59" s="259"/>
      <c r="T59" s="259"/>
      <c r="U59" s="259"/>
    </row>
    <row r="60" spans="1:21" ht="15.75" x14ac:dyDescent="0.25">
      <c r="A60" s="258"/>
      <c r="B60" s="259"/>
      <c r="C60" s="259"/>
      <c r="D60" s="259"/>
      <c r="E60" s="260"/>
      <c r="F60" s="259"/>
      <c r="G60" s="259"/>
      <c r="H60" s="259"/>
      <c r="I60" s="259"/>
      <c r="J60" s="259"/>
      <c r="K60" s="259"/>
      <c r="L60" s="259"/>
      <c r="M60" s="259"/>
      <c r="N60" s="259"/>
      <c r="O60" s="259"/>
      <c r="P60" s="259"/>
      <c r="Q60" s="259"/>
      <c r="R60" s="259"/>
      <c r="S60" s="259"/>
      <c r="T60" s="259"/>
      <c r="U60" s="259"/>
    </row>
    <row r="61" spans="1:21" ht="15.75" x14ac:dyDescent="0.25">
      <c r="A61" s="258"/>
      <c r="B61" s="259"/>
      <c r="C61" s="259"/>
      <c r="D61" s="259"/>
      <c r="E61" s="260"/>
      <c r="F61" s="259"/>
      <c r="G61" s="259"/>
      <c r="H61" s="259"/>
      <c r="I61" s="259"/>
      <c r="J61" s="259"/>
      <c r="K61" s="259"/>
      <c r="L61" s="259"/>
      <c r="M61" s="259"/>
      <c r="N61" s="259"/>
      <c r="O61" s="259"/>
      <c r="P61" s="259"/>
      <c r="Q61" s="259"/>
      <c r="R61" s="259"/>
      <c r="S61" s="259"/>
      <c r="T61" s="259"/>
      <c r="U61" s="259"/>
    </row>
    <row r="62" spans="1:21" ht="15.75" x14ac:dyDescent="0.25">
      <c r="A62" s="258"/>
      <c r="B62" s="259"/>
      <c r="C62" s="259"/>
      <c r="D62" s="259"/>
      <c r="E62" s="260"/>
      <c r="F62" s="259"/>
      <c r="G62" s="259"/>
      <c r="H62" s="259"/>
      <c r="I62" s="259"/>
      <c r="J62" s="259"/>
      <c r="K62" s="259"/>
      <c r="L62" s="259"/>
      <c r="M62" s="259"/>
      <c r="N62" s="259"/>
      <c r="O62" s="259"/>
      <c r="P62" s="259"/>
      <c r="Q62" s="259"/>
      <c r="R62" s="259"/>
      <c r="S62" s="259"/>
      <c r="T62" s="259"/>
      <c r="U62" s="259"/>
    </row>
    <row r="63" spans="1:21" ht="15.75" x14ac:dyDescent="0.25">
      <c r="A63" s="258"/>
      <c r="B63" s="259"/>
      <c r="C63" s="259"/>
      <c r="D63" s="259"/>
      <c r="E63" s="260"/>
      <c r="F63" s="259"/>
      <c r="G63" s="259"/>
      <c r="H63" s="259"/>
      <c r="I63" s="259"/>
      <c r="J63" s="259"/>
      <c r="K63" s="259"/>
      <c r="L63" s="259"/>
      <c r="M63" s="259"/>
      <c r="N63" s="259"/>
      <c r="O63" s="259"/>
      <c r="P63" s="259"/>
      <c r="Q63" s="259"/>
      <c r="R63" s="259"/>
      <c r="S63" s="259"/>
      <c r="T63" s="259"/>
      <c r="U63" s="259"/>
    </row>
    <row r="64" spans="1:21" ht="15.75" x14ac:dyDescent="0.25">
      <c r="A64" s="258"/>
      <c r="B64" s="259"/>
      <c r="C64" s="259"/>
      <c r="D64" s="259"/>
      <c r="E64" s="260"/>
      <c r="F64" s="259"/>
      <c r="G64" s="259"/>
      <c r="H64" s="259"/>
      <c r="I64" s="259"/>
      <c r="J64" s="259"/>
      <c r="K64" s="259"/>
      <c r="L64" s="259"/>
      <c r="M64" s="259"/>
      <c r="N64" s="259"/>
      <c r="O64" s="259"/>
      <c r="P64" s="259"/>
      <c r="Q64" s="259"/>
      <c r="R64" s="259"/>
      <c r="S64" s="259"/>
      <c r="T64" s="259"/>
      <c r="U64" s="259"/>
    </row>
    <row r="65" spans="1:21" ht="15.75" x14ac:dyDescent="0.25">
      <c r="A65" s="258"/>
      <c r="B65" s="259"/>
      <c r="C65" s="259"/>
      <c r="D65" s="259"/>
      <c r="E65" s="260"/>
      <c r="F65" s="259"/>
      <c r="G65" s="259"/>
      <c r="H65" s="259"/>
      <c r="I65" s="259"/>
      <c r="J65" s="259"/>
      <c r="K65" s="259"/>
      <c r="L65" s="259"/>
      <c r="M65" s="259"/>
      <c r="N65" s="259"/>
      <c r="O65" s="259"/>
      <c r="P65" s="259"/>
      <c r="Q65" s="259"/>
      <c r="R65" s="259"/>
      <c r="S65" s="259"/>
      <c r="T65" s="259"/>
      <c r="U65" s="259"/>
    </row>
    <row r="66" spans="1:21" ht="15.75" x14ac:dyDescent="0.25">
      <c r="A66" s="258"/>
      <c r="B66" s="259"/>
      <c r="C66" s="259"/>
      <c r="D66" s="259"/>
      <c r="E66" s="260"/>
      <c r="F66" s="259"/>
      <c r="G66" s="259"/>
      <c r="H66" s="259"/>
      <c r="I66" s="259"/>
      <c r="J66" s="259"/>
      <c r="K66" s="259"/>
      <c r="L66" s="259"/>
      <c r="M66" s="259"/>
      <c r="N66" s="259"/>
      <c r="O66" s="259"/>
      <c r="P66" s="259"/>
      <c r="Q66" s="259"/>
      <c r="R66" s="259"/>
      <c r="S66" s="259"/>
      <c r="T66" s="259"/>
      <c r="U66" s="259"/>
    </row>
    <row r="67" spans="1:21" ht="15.75" x14ac:dyDescent="0.25">
      <c r="A67" s="258"/>
      <c r="B67" s="259"/>
      <c r="C67" s="259"/>
      <c r="D67" s="259"/>
      <c r="E67" s="260"/>
      <c r="F67" s="259"/>
      <c r="G67" s="259"/>
      <c r="H67" s="259"/>
      <c r="I67" s="259"/>
      <c r="J67" s="259"/>
      <c r="K67" s="259"/>
      <c r="L67" s="259"/>
      <c r="M67" s="259"/>
      <c r="N67" s="259"/>
      <c r="O67" s="259"/>
      <c r="P67" s="259"/>
      <c r="Q67" s="259"/>
      <c r="R67" s="259"/>
      <c r="S67" s="259"/>
      <c r="T67" s="259"/>
      <c r="U67" s="259"/>
    </row>
    <row r="68" spans="1:21" ht="15.75" x14ac:dyDescent="0.25">
      <c r="A68" s="258"/>
      <c r="B68" s="259"/>
      <c r="C68" s="259"/>
      <c r="D68" s="259"/>
      <c r="E68" s="260"/>
      <c r="F68" s="259"/>
      <c r="G68" s="259"/>
      <c r="H68" s="259"/>
      <c r="I68" s="259"/>
      <c r="J68" s="259"/>
      <c r="K68" s="259"/>
      <c r="L68" s="259"/>
      <c r="M68" s="259"/>
      <c r="N68" s="259"/>
      <c r="O68" s="259"/>
      <c r="P68" s="259"/>
      <c r="Q68" s="259"/>
      <c r="R68" s="259"/>
      <c r="S68" s="259"/>
      <c r="T68" s="259"/>
      <c r="U68" s="259"/>
    </row>
    <row r="69" spans="1:21" ht="15.75" x14ac:dyDescent="0.25">
      <c r="A69" s="258"/>
      <c r="B69" s="259"/>
      <c r="C69" s="259"/>
      <c r="D69" s="259"/>
      <c r="E69" s="260"/>
      <c r="F69" s="259"/>
      <c r="G69" s="259"/>
      <c r="H69" s="259"/>
      <c r="I69" s="259"/>
      <c r="J69" s="259"/>
      <c r="K69" s="259"/>
      <c r="L69" s="259"/>
      <c r="M69" s="259"/>
      <c r="N69" s="259"/>
      <c r="O69" s="259"/>
      <c r="P69" s="259"/>
      <c r="Q69" s="259"/>
      <c r="R69" s="259"/>
      <c r="S69" s="259"/>
      <c r="T69" s="259"/>
      <c r="U69" s="259"/>
    </row>
    <row r="70" spans="1:21" ht="15.75" x14ac:dyDescent="0.25">
      <c r="A70" s="258"/>
      <c r="B70" s="259"/>
      <c r="C70" s="259"/>
      <c r="D70" s="259"/>
      <c r="E70" s="260"/>
      <c r="F70" s="259"/>
      <c r="G70" s="259"/>
      <c r="H70" s="259"/>
      <c r="I70" s="259"/>
      <c r="J70" s="259"/>
      <c r="K70" s="259"/>
      <c r="L70" s="259"/>
      <c r="M70" s="259"/>
      <c r="N70" s="259"/>
      <c r="O70" s="259"/>
      <c r="P70" s="259"/>
      <c r="Q70" s="259"/>
      <c r="R70" s="259"/>
      <c r="S70" s="259"/>
      <c r="T70" s="259"/>
      <c r="U70" s="259"/>
    </row>
    <row r="71" spans="1:21" ht="15.75" x14ac:dyDescent="0.25">
      <c r="A71" s="258"/>
      <c r="B71" s="259"/>
      <c r="C71" s="259"/>
      <c r="D71" s="259"/>
      <c r="E71" s="260"/>
      <c r="F71" s="259"/>
      <c r="G71" s="259"/>
      <c r="H71" s="259"/>
      <c r="I71" s="259"/>
      <c r="J71" s="259"/>
      <c r="K71" s="259"/>
      <c r="L71" s="259"/>
      <c r="M71" s="259"/>
      <c r="N71" s="259"/>
      <c r="O71" s="259"/>
      <c r="P71" s="259"/>
      <c r="Q71" s="259"/>
      <c r="R71" s="259"/>
      <c r="S71" s="259"/>
      <c r="T71" s="259"/>
      <c r="U71" s="259"/>
    </row>
    <row r="72" spans="1:21" ht="15.75" x14ac:dyDescent="0.25">
      <c r="A72" s="258"/>
      <c r="B72" s="259"/>
      <c r="C72" s="259"/>
      <c r="D72" s="259"/>
      <c r="E72" s="260"/>
      <c r="F72" s="259"/>
      <c r="G72" s="259"/>
      <c r="H72" s="259"/>
      <c r="I72" s="259"/>
      <c r="J72" s="259"/>
      <c r="K72" s="259"/>
      <c r="L72" s="259"/>
      <c r="M72" s="259"/>
      <c r="N72" s="259"/>
      <c r="O72" s="259"/>
      <c r="P72" s="259"/>
      <c r="Q72" s="259"/>
      <c r="R72" s="259"/>
      <c r="S72" s="259"/>
      <c r="T72" s="259"/>
      <c r="U72" s="259"/>
    </row>
    <row r="73" spans="1:21" ht="15.75" x14ac:dyDescent="0.25">
      <c r="A73" s="258"/>
      <c r="B73" s="259"/>
      <c r="C73" s="259"/>
      <c r="D73" s="259"/>
      <c r="E73" s="260"/>
      <c r="F73" s="259"/>
      <c r="G73" s="259"/>
      <c r="H73" s="259"/>
      <c r="I73" s="259"/>
      <c r="J73" s="259"/>
      <c r="K73" s="259"/>
      <c r="L73" s="259"/>
      <c r="M73" s="259"/>
      <c r="N73" s="259"/>
      <c r="O73" s="259"/>
      <c r="P73" s="259"/>
      <c r="Q73" s="259"/>
      <c r="R73" s="259"/>
      <c r="S73" s="259"/>
      <c r="T73" s="259"/>
      <c r="U73" s="259"/>
    </row>
    <row r="74" spans="1:21" ht="15.75" x14ac:dyDescent="0.25">
      <c r="A74" s="258"/>
      <c r="B74" s="259"/>
      <c r="C74" s="259"/>
      <c r="D74" s="259"/>
      <c r="E74" s="260"/>
      <c r="F74" s="259"/>
      <c r="G74" s="259"/>
      <c r="H74" s="259"/>
      <c r="I74" s="259"/>
      <c r="J74" s="259"/>
      <c r="K74" s="259"/>
      <c r="L74" s="259"/>
      <c r="M74" s="259"/>
      <c r="N74" s="259"/>
      <c r="O74" s="259"/>
      <c r="P74" s="259"/>
      <c r="Q74" s="259"/>
      <c r="R74" s="259"/>
      <c r="S74" s="259"/>
      <c r="T74" s="259"/>
      <c r="U74" s="259"/>
    </row>
    <row r="75" spans="1:21" ht="15.75" x14ac:dyDescent="0.25">
      <c r="A75" s="258"/>
      <c r="B75" s="259"/>
      <c r="C75" s="259"/>
      <c r="D75" s="259"/>
      <c r="E75" s="260"/>
      <c r="F75" s="259"/>
      <c r="G75" s="259"/>
      <c r="H75" s="259"/>
      <c r="I75" s="259"/>
      <c r="J75" s="259"/>
      <c r="K75" s="259"/>
      <c r="L75" s="259"/>
      <c r="M75" s="259"/>
      <c r="N75" s="259"/>
      <c r="O75" s="259"/>
      <c r="P75" s="259"/>
      <c r="Q75" s="259"/>
      <c r="R75" s="259"/>
      <c r="S75" s="259"/>
      <c r="T75" s="259"/>
      <c r="U75" s="259"/>
    </row>
    <row r="76" spans="1:21" ht="15.75" x14ac:dyDescent="0.25">
      <c r="A76" s="258"/>
      <c r="B76" s="259"/>
      <c r="C76" s="259"/>
      <c r="D76" s="259"/>
      <c r="E76" s="260"/>
      <c r="F76" s="259"/>
      <c r="G76" s="259"/>
      <c r="H76" s="259"/>
      <c r="I76" s="259"/>
      <c r="J76" s="259"/>
      <c r="K76" s="259"/>
      <c r="L76" s="259"/>
      <c r="M76" s="259"/>
      <c r="N76" s="259"/>
      <c r="O76" s="259"/>
      <c r="P76" s="259"/>
      <c r="Q76" s="259"/>
      <c r="R76" s="259"/>
      <c r="S76" s="259"/>
      <c r="T76" s="259"/>
      <c r="U76" s="259"/>
    </row>
    <row r="77" spans="1:21" ht="15.75" x14ac:dyDescent="0.25">
      <c r="A77" s="258"/>
      <c r="B77" s="259"/>
      <c r="C77" s="259"/>
      <c r="D77" s="259"/>
      <c r="E77" s="260"/>
      <c r="F77" s="259"/>
      <c r="G77" s="259"/>
      <c r="H77" s="259"/>
      <c r="I77" s="259"/>
      <c r="J77" s="259"/>
      <c r="K77" s="259"/>
      <c r="L77" s="259"/>
      <c r="M77" s="259"/>
      <c r="N77" s="259"/>
      <c r="O77" s="259"/>
      <c r="P77" s="259"/>
      <c r="Q77" s="259"/>
      <c r="R77" s="259"/>
      <c r="S77" s="259"/>
      <c r="T77" s="259"/>
      <c r="U77" s="259"/>
    </row>
    <row r="78" spans="1:21" ht="15.75" x14ac:dyDescent="0.25">
      <c r="A78" s="258"/>
      <c r="B78" s="259"/>
      <c r="C78" s="259"/>
      <c r="D78" s="259"/>
      <c r="E78" s="260"/>
      <c r="F78" s="259"/>
      <c r="G78" s="259"/>
      <c r="H78" s="259"/>
      <c r="I78" s="259"/>
      <c r="J78" s="259"/>
      <c r="K78" s="259"/>
      <c r="L78" s="259"/>
      <c r="M78" s="259"/>
      <c r="N78" s="259"/>
      <c r="O78" s="259"/>
      <c r="P78" s="259"/>
      <c r="Q78" s="259"/>
      <c r="R78" s="259"/>
      <c r="S78" s="259"/>
      <c r="T78" s="259"/>
      <c r="U78" s="259"/>
    </row>
    <row r="94" spans="1:5" x14ac:dyDescent="0.25">
      <c r="A94" s="252"/>
      <c r="E94" s="252"/>
    </row>
    <row r="95" spans="1:5" x14ac:dyDescent="0.25">
      <c r="A95" s="252"/>
      <c r="E95" s="252"/>
    </row>
    <row r="96" spans="1:5" x14ac:dyDescent="0.25">
      <c r="A96" s="252"/>
      <c r="E96" s="252"/>
    </row>
    <row r="97" spans="1:5" x14ac:dyDescent="0.25">
      <c r="A97" s="252"/>
      <c r="E97" s="252"/>
    </row>
    <row r="98" spans="1:5" x14ac:dyDescent="0.25">
      <c r="A98" s="252"/>
      <c r="E98" s="252"/>
    </row>
    <row r="99" spans="1:5" x14ac:dyDescent="0.25">
      <c r="A99" s="252"/>
      <c r="E99" s="252"/>
    </row>
    <row r="100" spans="1:5" x14ac:dyDescent="0.25">
      <c r="A100" s="252"/>
      <c r="E100" s="252"/>
    </row>
    <row r="101" spans="1:5" x14ac:dyDescent="0.25">
      <c r="A101" s="252"/>
      <c r="E101" s="252"/>
    </row>
    <row r="102" spans="1:5" x14ac:dyDescent="0.25">
      <c r="A102" s="252"/>
      <c r="E102" s="252"/>
    </row>
    <row r="103" spans="1:5" x14ac:dyDescent="0.25">
      <c r="A103" s="252"/>
      <c r="E103" s="252"/>
    </row>
    <row r="104" spans="1:5" x14ac:dyDescent="0.25">
      <c r="A104" s="252"/>
      <c r="E104" s="252"/>
    </row>
    <row r="105" spans="1:5" x14ac:dyDescent="0.25">
      <c r="A105" s="252"/>
      <c r="E105" s="252"/>
    </row>
    <row r="106" spans="1:5" x14ac:dyDescent="0.25">
      <c r="A106" s="252"/>
      <c r="E106" s="252"/>
    </row>
    <row r="107" spans="1:5" x14ac:dyDescent="0.25">
      <c r="A107" s="252"/>
      <c r="E107" s="252"/>
    </row>
    <row r="108" spans="1:5" x14ac:dyDescent="0.25">
      <c r="A108" s="252"/>
      <c r="E108" s="252"/>
    </row>
    <row r="109" spans="1:5" x14ac:dyDescent="0.25">
      <c r="A109" s="252"/>
      <c r="E109" s="252"/>
    </row>
    <row r="110" spans="1:5" x14ac:dyDescent="0.25">
      <c r="A110" s="252"/>
      <c r="E110" s="252"/>
    </row>
    <row r="111" spans="1:5" x14ac:dyDescent="0.25">
      <c r="A111" s="252"/>
      <c r="E111" s="252"/>
    </row>
    <row r="112" spans="1:5" x14ac:dyDescent="0.25">
      <c r="A112" s="252"/>
      <c r="E112" s="252"/>
    </row>
    <row r="113" spans="1:5" x14ac:dyDescent="0.25">
      <c r="A113" s="252"/>
      <c r="E113" s="252"/>
    </row>
    <row r="114" spans="1:5" x14ac:dyDescent="0.25">
      <c r="A114" s="252"/>
      <c r="E114" s="252"/>
    </row>
    <row r="115" spans="1:5" x14ac:dyDescent="0.25">
      <c r="A115" s="252"/>
      <c r="E115" s="252"/>
    </row>
    <row r="116" spans="1:5" x14ac:dyDescent="0.25">
      <c r="A116" s="252"/>
      <c r="E116" s="252"/>
    </row>
    <row r="117" spans="1:5" x14ac:dyDescent="0.25">
      <c r="A117" s="252"/>
      <c r="E117" s="252"/>
    </row>
    <row r="118" spans="1:5" x14ac:dyDescent="0.25">
      <c r="A118" s="252"/>
      <c r="E118" s="252"/>
    </row>
    <row r="119" spans="1:5" x14ac:dyDescent="0.25">
      <c r="A119" s="252"/>
      <c r="E119" s="252"/>
    </row>
    <row r="120" spans="1:5" x14ac:dyDescent="0.25">
      <c r="A120" s="252"/>
      <c r="E120" s="252"/>
    </row>
    <row r="121" spans="1:5" x14ac:dyDescent="0.25">
      <c r="A121" s="252"/>
      <c r="E121" s="252"/>
    </row>
    <row r="122" spans="1:5" x14ac:dyDescent="0.25">
      <c r="A122" s="252"/>
      <c r="E122" s="252"/>
    </row>
    <row r="123" spans="1:5" x14ac:dyDescent="0.25">
      <c r="A123" s="252"/>
      <c r="E123" s="252"/>
    </row>
    <row r="124" spans="1:5" x14ac:dyDescent="0.25">
      <c r="A124" s="252"/>
      <c r="E124" s="252"/>
    </row>
    <row r="125" spans="1:5" x14ac:dyDescent="0.25">
      <c r="A125" s="252"/>
      <c r="E125" s="252"/>
    </row>
    <row r="126" spans="1:5" x14ac:dyDescent="0.25">
      <c r="A126" s="252"/>
      <c r="E126" s="252"/>
    </row>
    <row r="127" spans="1:5" x14ac:dyDescent="0.25">
      <c r="A127" s="252"/>
      <c r="E127" s="252"/>
    </row>
    <row r="128" spans="1:5" x14ac:dyDescent="0.25">
      <c r="A128" s="252"/>
      <c r="E128" s="252"/>
    </row>
    <row r="129" spans="1:5" x14ac:dyDescent="0.25">
      <c r="A129" s="252"/>
      <c r="E129" s="252"/>
    </row>
    <row r="130" spans="1:5" x14ac:dyDescent="0.25">
      <c r="A130" s="252"/>
      <c r="E130" s="252"/>
    </row>
    <row r="131" spans="1:5" x14ac:dyDescent="0.25">
      <c r="A131" s="252"/>
      <c r="E131" s="252"/>
    </row>
    <row r="132" spans="1:5" x14ac:dyDescent="0.25">
      <c r="A132" s="252"/>
      <c r="E132" s="252"/>
    </row>
    <row r="133" spans="1:5" x14ac:dyDescent="0.25">
      <c r="A133" s="252"/>
      <c r="E133" s="252"/>
    </row>
    <row r="134" spans="1:5" x14ac:dyDescent="0.25">
      <c r="A134" s="252"/>
      <c r="E134" s="252"/>
    </row>
    <row r="135" spans="1:5" x14ac:dyDescent="0.25">
      <c r="A135" s="252"/>
      <c r="E135" s="252"/>
    </row>
    <row r="136" spans="1:5" x14ac:dyDescent="0.25">
      <c r="A136" s="252"/>
      <c r="E136" s="252"/>
    </row>
    <row r="137" spans="1:5" x14ac:dyDescent="0.25">
      <c r="A137" s="252"/>
      <c r="E137" s="252"/>
    </row>
    <row r="138" spans="1:5" x14ac:dyDescent="0.25">
      <c r="A138" s="252"/>
      <c r="E138" s="252"/>
    </row>
    <row r="139" spans="1:5" x14ac:dyDescent="0.25">
      <c r="A139" s="252"/>
      <c r="E139" s="252"/>
    </row>
    <row r="140" spans="1:5" x14ac:dyDescent="0.25">
      <c r="A140" s="252"/>
      <c r="E140" s="252"/>
    </row>
    <row r="141" spans="1:5" x14ac:dyDescent="0.25">
      <c r="A141" s="252"/>
      <c r="E141" s="252"/>
    </row>
    <row r="142" spans="1:5" x14ac:dyDescent="0.25">
      <c r="A142" s="252"/>
      <c r="E142" s="252"/>
    </row>
    <row r="143" spans="1:5" x14ac:dyDescent="0.25">
      <c r="A143" s="252"/>
      <c r="E143" s="252"/>
    </row>
    <row r="144" spans="1:5" x14ac:dyDescent="0.25">
      <c r="A144" s="252"/>
      <c r="E144" s="252"/>
    </row>
    <row r="145" spans="1:5" x14ac:dyDescent="0.25">
      <c r="A145" s="252"/>
      <c r="E145" s="252"/>
    </row>
    <row r="146" spans="1:5" x14ac:dyDescent="0.25">
      <c r="A146" s="252"/>
      <c r="E146" s="252"/>
    </row>
    <row r="147" spans="1:5" x14ac:dyDescent="0.25">
      <c r="A147" s="252"/>
      <c r="E147" s="252"/>
    </row>
    <row r="148" spans="1:5" x14ac:dyDescent="0.25">
      <c r="A148" s="252"/>
      <c r="E148" s="252"/>
    </row>
    <row r="149" spans="1:5" x14ac:dyDescent="0.25">
      <c r="A149" s="252"/>
      <c r="E149" s="252"/>
    </row>
    <row r="150" spans="1:5" x14ac:dyDescent="0.25">
      <c r="A150" s="252"/>
      <c r="E150" s="252"/>
    </row>
    <row r="151" spans="1:5" x14ac:dyDescent="0.25">
      <c r="A151" s="252"/>
      <c r="E151" s="252"/>
    </row>
    <row r="152" spans="1:5" x14ac:dyDescent="0.25">
      <c r="A152" s="252"/>
      <c r="E152" s="252"/>
    </row>
    <row r="153" spans="1:5" x14ac:dyDescent="0.25">
      <c r="A153" s="252"/>
      <c r="E153" s="252"/>
    </row>
    <row r="154" spans="1:5" x14ac:dyDescent="0.25">
      <c r="A154" s="252"/>
      <c r="E154" s="252"/>
    </row>
    <row r="155" spans="1:5" x14ac:dyDescent="0.25">
      <c r="A155" s="252"/>
      <c r="E155" s="252"/>
    </row>
    <row r="156" spans="1:5" x14ac:dyDescent="0.25">
      <c r="A156" s="252"/>
      <c r="E156" s="252"/>
    </row>
    <row r="157" spans="1:5" x14ac:dyDescent="0.25">
      <c r="A157" s="252"/>
      <c r="E157" s="252"/>
    </row>
    <row r="158" spans="1:5" x14ac:dyDescent="0.25">
      <c r="A158" s="252"/>
      <c r="E158" s="252"/>
    </row>
    <row r="159" spans="1:5" x14ac:dyDescent="0.25">
      <c r="A159" s="252"/>
      <c r="E159" s="252"/>
    </row>
    <row r="160" spans="1:5" x14ac:dyDescent="0.25">
      <c r="A160" s="252"/>
      <c r="E160" s="252"/>
    </row>
    <row r="161" spans="1:5" x14ac:dyDescent="0.25">
      <c r="A161" s="252"/>
      <c r="E161" s="252"/>
    </row>
    <row r="162" spans="1:5" x14ac:dyDescent="0.25">
      <c r="A162" s="252"/>
      <c r="E162" s="252"/>
    </row>
  </sheetData>
  <mergeCells count="26">
    <mergeCell ref="A7:A45"/>
    <mergeCell ref="B12:B16"/>
    <mergeCell ref="C4:C6"/>
    <mergeCell ref="B7:B11"/>
    <mergeCell ref="B17:B21"/>
    <mergeCell ref="B22:B26"/>
    <mergeCell ref="B27:B31"/>
    <mergeCell ref="B32:B35"/>
    <mergeCell ref="B36:B39"/>
    <mergeCell ref="B40:B45"/>
    <mergeCell ref="E4:E6"/>
    <mergeCell ref="A4:A6"/>
    <mergeCell ref="D4:D6"/>
    <mergeCell ref="F4:F6"/>
    <mergeCell ref="B4:B6"/>
    <mergeCell ref="I5:J5"/>
    <mergeCell ref="K5:L5"/>
    <mergeCell ref="M5:N5"/>
    <mergeCell ref="U4:U6"/>
    <mergeCell ref="G4:N4"/>
    <mergeCell ref="S4:S6"/>
    <mergeCell ref="T4:T6"/>
    <mergeCell ref="O4:P5"/>
    <mergeCell ref="Q4:Q6"/>
    <mergeCell ref="R4:R6"/>
    <mergeCell ref="G5:H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9"/>
  <sheetViews>
    <sheetView showGridLines="0" zoomScaleNormal="100" workbookViewId="0">
      <pane ySplit="7" topLeftCell="A8" activePane="bottomLeft" state="frozen"/>
      <selection activeCell="A7" sqref="A7"/>
      <selection pane="bottomLeft" activeCell="C13" sqref="C13"/>
    </sheetView>
  </sheetViews>
  <sheetFormatPr baseColWidth="10" defaultColWidth="11.42578125" defaultRowHeight="12.75" x14ac:dyDescent="0.25"/>
  <cols>
    <col min="1" max="1" width="21.7109375" style="263" customWidth="1"/>
    <col min="2" max="2" width="46.42578125" style="263" customWidth="1"/>
    <col min="3" max="4" width="27.42578125" style="263" customWidth="1"/>
    <col min="5" max="5" width="27.42578125" style="262" customWidth="1"/>
    <col min="6" max="6" width="27.42578125" style="263" customWidth="1"/>
    <col min="7" max="7" width="15.28515625" style="263" customWidth="1"/>
    <col min="8" max="8" width="16" style="263" customWidth="1"/>
    <col min="9" max="9" width="15.28515625" style="263" customWidth="1"/>
    <col min="10" max="10" width="18.5703125" style="263" customWidth="1"/>
    <col min="11" max="11" width="15.28515625" style="263" customWidth="1"/>
    <col min="12" max="12" width="15.85546875" style="263" customWidth="1"/>
    <col min="13" max="13" width="15.28515625" style="263" customWidth="1"/>
    <col min="14" max="14" width="15" style="263" customWidth="1"/>
    <col min="15" max="15" width="15.28515625" style="263" customWidth="1"/>
    <col min="16" max="16" width="17" style="263" bestFit="1" customWidth="1"/>
    <col min="17" max="18" width="14.28515625" style="263" customWidth="1"/>
    <col min="19" max="20" width="14.28515625" style="261" customWidth="1"/>
    <col min="21" max="21" width="17" style="263" customWidth="1"/>
    <col min="22" max="16384" width="11.42578125" style="263"/>
  </cols>
  <sheetData>
    <row r="1" spans="1:27" ht="18.75" customHeight="1" x14ac:dyDescent="0.25">
      <c r="E1" s="289"/>
      <c r="G1" s="285" t="s">
        <v>90</v>
      </c>
      <c r="I1" s="285"/>
      <c r="J1" s="285"/>
      <c r="K1" s="285"/>
      <c r="L1" s="285"/>
      <c r="M1" s="285"/>
      <c r="N1" s="285"/>
      <c r="O1" s="285"/>
      <c r="P1" s="285"/>
      <c r="Q1" s="285"/>
      <c r="R1" s="285"/>
      <c r="S1" s="285"/>
      <c r="T1" s="285"/>
      <c r="U1" s="285"/>
      <c r="V1" s="285"/>
      <c r="W1" s="285"/>
      <c r="X1" s="285"/>
      <c r="Y1" s="285"/>
      <c r="Z1" s="285"/>
      <c r="AA1" s="285"/>
    </row>
    <row r="2" spans="1:27" ht="18.75" x14ac:dyDescent="0.25">
      <c r="A2" s="269" t="s">
        <v>1362</v>
      </c>
      <c r="E2" s="289"/>
      <c r="G2" s="285"/>
      <c r="I2" s="285"/>
      <c r="J2" s="285"/>
      <c r="K2" s="285"/>
      <c r="L2" s="285"/>
      <c r="M2" s="285"/>
      <c r="N2" s="285"/>
      <c r="O2" s="285"/>
      <c r="P2" s="285"/>
      <c r="Q2" s="285"/>
      <c r="R2" s="285"/>
      <c r="S2" s="285"/>
      <c r="T2" s="285"/>
      <c r="U2" s="285"/>
      <c r="V2" s="285"/>
      <c r="W2" s="285"/>
      <c r="X2" s="285"/>
      <c r="Y2" s="285"/>
      <c r="Z2" s="285"/>
      <c r="AA2" s="285"/>
    </row>
    <row r="3" spans="1:27" ht="18.75" x14ac:dyDescent="0.25">
      <c r="A3" s="324" t="s">
        <v>1400</v>
      </c>
      <c r="E3" s="289"/>
      <c r="G3" s="285"/>
      <c r="I3" s="285"/>
      <c r="J3" s="285"/>
      <c r="K3" s="285"/>
      <c r="L3" s="285"/>
      <c r="M3" s="285"/>
      <c r="N3" s="285"/>
      <c r="O3" s="285"/>
      <c r="P3" s="285"/>
      <c r="Q3" s="285"/>
      <c r="R3" s="285"/>
      <c r="S3" s="285"/>
      <c r="T3" s="285"/>
      <c r="U3" s="285"/>
      <c r="V3" s="285"/>
      <c r="W3" s="285"/>
      <c r="X3" s="285"/>
      <c r="Y3" s="285"/>
      <c r="Z3" s="285"/>
      <c r="AA3" s="285"/>
    </row>
    <row r="4" spans="1:27" ht="15" x14ac:dyDescent="0.25">
      <c r="A4" s="324" t="s">
        <v>1401</v>
      </c>
      <c r="B4" s="269"/>
      <c r="C4" s="269"/>
      <c r="D4" s="269"/>
      <c r="E4" s="247"/>
      <c r="F4" s="269"/>
      <c r="G4" s="269"/>
      <c r="H4" s="269"/>
      <c r="I4" s="269"/>
      <c r="J4" s="269"/>
      <c r="K4" s="269"/>
      <c r="L4" s="269"/>
      <c r="M4" s="269"/>
      <c r="N4" s="269"/>
      <c r="O4" s="269"/>
      <c r="P4" s="269"/>
      <c r="Q4" s="269"/>
      <c r="R4" s="269"/>
      <c r="S4" s="269"/>
      <c r="T4" s="269"/>
      <c r="U4" s="269"/>
    </row>
    <row r="5" spans="1:27" s="66" customFormat="1" ht="23.25" customHeight="1" x14ac:dyDescent="0.25">
      <c r="A5" s="638" t="s">
        <v>96</v>
      </c>
      <c r="B5" s="609" t="s">
        <v>111</v>
      </c>
      <c r="C5" s="621" t="s">
        <v>85</v>
      </c>
      <c r="D5" s="621" t="s">
        <v>86</v>
      </c>
      <c r="E5" s="612" t="s">
        <v>393</v>
      </c>
      <c r="F5" s="621" t="s">
        <v>87</v>
      </c>
      <c r="G5" s="638" t="s">
        <v>99</v>
      </c>
      <c r="H5" s="638"/>
      <c r="I5" s="638"/>
      <c r="J5" s="638"/>
      <c r="K5" s="638"/>
      <c r="L5" s="638"/>
      <c r="M5" s="638"/>
      <c r="N5" s="638"/>
      <c r="O5" s="639" t="s">
        <v>100</v>
      </c>
      <c r="P5" s="639"/>
      <c r="Q5" s="609" t="s">
        <v>101</v>
      </c>
      <c r="R5" s="609" t="s">
        <v>102</v>
      </c>
      <c r="S5" s="609" t="s">
        <v>109</v>
      </c>
      <c r="T5" s="609" t="s">
        <v>108</v>
      </c>
      <c r="U5" s="606" t="s">
        <v>88</v>
      </c>
    </row>
    <row r="6" spans="1:27" s="66" customFormat="1" ht="15" customHeight="1" x14ac:dyDescent="0.25">
      <c r="A6" s="638"/>
      <c r="B6" s="610"/>
      <c r="C6" s="622"/>
      <c r="D6" s="622"/>
      <c r="E6" s="613"/>
      <c r="F6" s="622"/>
      <c r="G6" s="638" t="s">
        <v>103</v>
      </c>
      <c r="H6" s="638"/>
      <c r="I6" s="638" t="s">
        <v>104</v>
      </c>
      <c r="J6" s="638"/>
      <c r="K6" s="638" t="s">
        <v>105</v>
      </c>
      <c r="L6" s="638"/>
      <c r="M6" s="638" t="s">
        <v>106</v>
      </c>
      <c r="N6" s="638"/>
      <c r="O6" s="639"/>
      <c r="P6" s="639"/>
      <c r="Q6" s="610"/>
      <c r="R6" s="610"/>
      <c r="S6" s="610"/>
      <c r="T6" s="610"/>
      <c r="U6" s="607"/>
    </row>
    <row r="7" spans="1:27" s="66" customFormat="1" ht="24" customHeight="1" x14ac:dyDescent="0.25">
      <c r="A7" s="638"/>
      <c r="B7" s="611"/>
      <c r="C7" s="623"/>
      <c r="D7" s="623"/>
      <c r="E7" s="614"/>
      <c r="F7" s="623"/>
      <c r="G7" s="332" t="s">
        <v>107</v>
      </c>
      <c r="H7" s="332" t="s">
        <v>12</v>
      </c>
      <c r="I7" s="332" t="s">
        <v>107</v>
      </c>
      <c r="J7" s="332" t="s">
        <v>12</v>
      </c>
      <c r="K7" s="332" t="s">
        <v>107</v>
      </c>
      <c r="L7" s="332" t="s">
        <v>12</v>
      </c>
      <c r="M7" s="332" t="s">
        <v>107</v>
      </c>
      <c r="N7" s="332" t="s">
        <v>12</v>
      </c>
      <c r="O7" s="332" t="s">
        <v>107</v>
      </c>
      <c r="P7" s="332" t="s">
        <v>12</v>
      </c>
      <c r="Q7" s="611"/>
      <c r="R7" s="611"/>
      <c r="S7" s="611"/>
      <c r="T7" s="611"/>
      <c r="U7" s="608"/>
    </row>
    <row r="8" spans="1:27" ht="15.75" customHeight="1" x14ac:dyDescent="0.25">
      <c r="A8" s="306"/>
      <c r="B8" s="307"/>
      <c r="C8" s="307"/>
      <c r="D8" s="307"/>
      <c r="E8" s="307"/>
      <c r="F8" s="307"/>
      <c r="G8" s="307"/>
      <c r="H8" s="307"/>
      <c r="I8" s="306" t="s">
        <v>110</v>
      </c>
      <c r="J8" s="307"/>
      <c r="K8" s="307"/>
      <c r="L8" s="307"/>
      <c r="M8" s="307"/>
      <c r="N8" s="307"/>
      <c r="O8" s="307"/>
      <c r="P8" s="307"/>
      <c r="Q8" s="307"/>
      <c r="R8" s="307"/>
      <c r="S8" s="307"/>
      <c r="T8" s="307"/>
      <c r="U8" s="308"/>
    </row>
    <row r="9" spans="1:27" ht="15.75" x14ac:dyDescent="0.25">
      <c r="A9" s="634" t="s">
        <v>1400</v>
      </c>
      <c r="B9" s="634" t="s">
        <v>1402</v>
      </c>
      <c r="C9" s="313"/>
      <c r="D9" s="249"/>
      <c r="E9" s="313"/>
      <c r="F9" s="313"/>
      <c r="G9" s="249"/>
      <c r="H9" s="372"/>
      <c r="I9" s="372"/>
      <c r="J9" s="372"/>
      <c r="K9" s="372"/>
      <c r="L9" s="372"/>
      <c r="M9" s="372"/>
      <c r="N9" s="372"/>
      <c r="O9" s="398">
        <f>+G9+I9+K9+M9</f>
        <v>0</v>
      </c>
      <c r="P9" s="398">
        <f>+H9+J9+L9+N9</f>
        <v>0</v>
      </c>
      <c r="Q9" s="372"/>
      <c r="R9" s="372"/>
      <c r="S9" s="249"/>
      <c r="T9" s="249"/>
      <c r="U9" s="249"/>
    </row>
    <row r="10" spans="1:27" ht="15.75" x14ac:dyDescent="0.25">
      <c r="A10" s="635"/>
      <c r="B10" s="635"/>
      <c r="C10" s="313"/>
      <c r="D10" s="249"/>
      <c r="E10" s="313"/>
      <c r="F10" s="313"/>
      <c r="G10" s="249"/>
      <c r="H10" s="372"/>
      <c r="I10" s="372"/>
      <c r="J10" s="372"/>
      <c r="K10" s="372"/>
      <c r="L10" s="372"/>
      <c r="M10" s="372"/>
      <c r="N10" s="372"/>
      <c r="O10" s="398">
        <f t="shared" ref="O10:O49" si="0">+G10+I10+K10+M10</f>
        <v>0</v>
      </c>
      <c r="P10" s="398">
        <f t="shared" ref="P10:P49" si="1">+H10+J10+L10+N10</f>
        <v>0</v>
      </c>
      <c r="Q10" s="372"/>
      <c r="R10" s="372"/>
      <c r="S10" s="249"/>
      <c r="T10" s="249"/>
      <c r="U10" s="249"/>
    </row>
    <row r="11" spans="1:27" ht="15.75" x14ac:dyDescent="0.25">
      <c r="A11" s="635"/>
      <c r="B11" s="635"/>
      <c r="C11" s="313"/>
      <c r="D11" s="249"/>
      <c r="E11" s="313"/>
      <c r="F11" s="313"/>
      <c r="G11" s="249"/>
      <c r="H11" s="372"/>
      <c r="I11" s="372"/>
      <c r="J11" s="372"/>
      <c r="K11" s="372"/>
      <c r="L11" s="372"/>
      <c r="M11" s="372"/>
      <c r="N11" s="372"/>
      <c r="O11" s="398">
        <f t="shared" si="0"/>
        <v>0</v>
      </c>
      <c r="P11" s="398">
        <f t="shared" si="1"/>
        <v>0</v>
      </c>
      <c r="Q11" s="372"/>
      <c r="R11" s="372"/>
      <c r="S11" s="249"/>
      <c r="T11" s="249"/>
      <c r="U11" s="249"/>
    </row>
    <row r="12" spans="1:27" ht="15.75" x14ac:dyDescent="0.25">
      <c r="A12" s="635"/>
      <c r="B12" s="635"/>
      <c r="C12" s="313"/>
      <c r="D12" s="249"/>
      <c r="E12" s="313"/>
      <c r="F12" s="313"/>
      <c r="G12" s="249"/>
      <c r="H12" s="372"/>
      <c r="I12" s="372"/>
      <c r="J12" s="372"/>
      <c r="K12" s="372"/>
      <c r="L12" s="372"/>
      <c r="M12" s="372"/>
      <c r="N12" s="372"/>
      <c r="O12" s="398">
        <f t="shared" si="0"/>
        <v>0</v>
      </c>
      <c r="P12" s="398">
        <f t="shared" si="1"/>
        <v>0</v>
      </c>
      <c r="Q12" s="372"/>
      <c r="R12" s="372"/>
      <c r="S12" s="249"/>
      <c r="T12" s="249"/>
      <c r="U12" s="249"/>
    </row>
    <row r="13" spans="1:27" ht="15.75" x14ac:dyDescent="0.25">
      <c r="A13" s="635"/>
      <c r="B13" s="635"/>
      <c r="C13" s="313"/>
      <c r="D13" s="249"/>
      <c r="E13" s="313"/>
      <c r="F13" s="313"/>
      <c r="G13" s="249"/>
      <c r="H13" s="372"/>
      <c r="I13" s="372"/>
      <c r="J13" s="372"/>
      <c r="K13" s="372"/>
      <c r="L13" s="372"/>
      <c r="M13" s="372"/>
      <c r="N13" s="372"/>
      <c r="O13" s="398">
        <f t="shared" si="0"/>
        <v>0</v>
      </c>
      <c r="P13" s="398">
        <f t="shared" si="1"/>
        <v>0</v>
      </c>
      <c r="Q13" s="372"/>
      <c r="R13" s="372"/>
      <c r="S13" s="249"/>
      <c r="T13" s="249"/>
      <c r="U13" s="249"/>
    </row>
    <row r="14" spans="1:27" ht="15.75" x14ac:dyDescent="0.25">
      <c r="A14" s="635"/>
      <c r="B14" s="636"/>
      <c r="C14" s="313"/>
      <c r="D14" s="249"/>
      <c r="E14" s="313"/>
      <c r="F14" s="313"/>
      <c r="G14" s="249"/>
      <c r="H14" s="372"/>
      <c r="I14" s="372"/>
      <c r="J14" s="372"/>
      <c r="K14" s="372"/>
      <c r="L14" s="372"/>
      <c r="M14" s="372"/>
      <c r="N14" s="372"/>
      <c r="O14" s="398">
        <f t="shared" si="0"/>
        <v>0</v>
      </c>
      <c r="P14" s="398">
        <f t="shared" si="1"/>
        <v>0</v>
      </c>
      <c r="Q14" s="372"/>
      <c r="R14" s="372"/>
      <c r="S14" s="249"/>
      <c r="T14" s="249"/>
      <c r="U14" s="249"/>
    </row>
    <row r="15" spans="1:27" ht="15.75" customHeight="1" x14ac:dyDescent="0.25">
      <c r="A15" s="635"/>
      <c r="B15" s="634" t="s">
        <v>1403</v>
      </c>
      <c r="C15" s="313"/>
      <c r="D15" s="249"/>
      <c r="E15" s="313"/>
      <c r="F15" s="313"/>
      <c r="G15" s="250"/>
      <c r="H15" s="373"/>
      <c r="I15" s="374"/>
      <c r="J15" s="373"/>
      <c r="K15" s="374"/>
      <c r="L15" s="373"/>
      <c r="M15" s="374"/>
      <c r="N15" s="373"/>
      <c r="O15" s="398">
        <f t="shared" si="0"/>
        <v>0</v>
      </c>
      <c r="P15" s="398">
        <f t="shared" si="1"/>
        <v>0</v>
      </c>
      <c r="Q15" s="371"/>
      <c r="R15" s="371"/>
      <c r="S15" s="249"/>
      <c r="T15" s="249"/>
      <c r="U15" s="249"/>
    </row>
    <row r="16" spans="1:27" ht="15.75" x14ac:dyDescent="0.25">
      <c r="A16" s="635"/>
      <c r="B16" s="635"/>
      <c r="C16" s="313"/>
      <c r="D16" s="249"/>
      <c r="E16" s="313"/>
      <c r="F16" s="313"/>
      <c r="G16" s="250"/>
      <c r="H16" s="373"/>
      <c r="I16" s="374"/>
      <c r="J16" s="373"/>
      <c r="K16" s="374"/>
      <c r="L16" s="373"/>
      <c r="M16" s="374"/>
      <c r="N16" s="373"/>
      <c r="O16" s="398">
        <f t="shared" si="0"/>
        <v>0</v>
      </c>
      <c r="P16" s="398">
        <f t="shared" si="1"/>
        <v>0</v>
      </c>
      <c r="Q16" s="371"/>
      <c r="R16" s="371"/>
      <c r="S16" s="249"/>
      <c r="T16" s="249"/>
      <c r="U16" s="249"/>
    </row>
    <row r="17" spans="1:21" ht="15.75" x14ac:dyDescent="0.25">
      <c r="A17" s="635"/>
      <c r="B17" s="635"/>
      <c r="C17" s="313"/>
      <c r="D17" s="249"/>
      <c r="E17" s="313"/>
      <c r="F17" s="313"/>
      <c r="G17" s="250"/>
      <c r="H17" s="373"/>
      <c r="I17" s="374"/>
      <c r="J17" s="373"/>
      <c r="K17" s="374"/>
      <c r="L17" s="373"/>
      <c r="M17" s="374"/>
      <c r="N17" s="373"/>
      <c r="O17" s="398">
        <f t="shared" si="0"/>
        <v>0</v>
      </c>
      <c r="P17" s="398">
        <f t="shared" si="1"/>
        <v>0</v>
      </c>
      <c r="Q17" s="371"/>
      <c r="R17" s="371"/>
      <c r="S17" s="249"/>
      <c r="T17" s="249"/>
      <c r="U17" s="249"/>
    </row>
    <row r="18" spans="1:21" ht="15.75" x14ac:dyDescent="0.25">
      <c r="A18" s="635"/>
      <c r="B18" s="635"/>
      <c r="C18" s="313"/>
      <c r="D18" s="249"/>
      <c r="E18" s="313"/>
      <c r="F18" s="313"/>
      <c r="G18" s="250"/>
      <c r="H18" s="373"/>
      <c r="I18" s="374"/>
      <c r="J18" s="373"/>
      <c r="K18" s="374"/>
      <c r="L18" s="373"/>
      <c r="M18" s="374"/>
      <c r="N18" s="373"/>
      <c r="O18" s="398">
        <f t="shared" si="0"/>
        <v>0</v>
      </c>
      <c r="P18" s="398">
        <f t="shared" si="1"/>
        <v>0</v>
      </c>
      <c r="Q18" s="371"/>
      <c r="R18" s="371"/>
      <c r="S18" s="249"/>
      <c r="T18" s="249"/>
      <c r="U18" s="249"/>
    </row>
    <row r="19" spans="1:21" ht="15.75" x14ac:dyDescent="0.25">
      <c r="A19" s="635"/>
      <c r="B19" s="635"/>
      <c r="C19" s="313"/>
      <c r="D19" s="249"/>
      <c r="E19" s="313"/>
      <c r="F19" s="313"/>
      <c r="G19" s="249"/>
      <c r="H19" s="373"/>
      <c r="I19" s="372"/>
      <c r="J19" s="372"/>
      <c r="K19" s="372"/>
      <c r="L19" s="372"/>
      <c r="M19" s="372"/>
      <c r="N19" s="372"/>
      <c r="O19" s="398">
        <f t="shared" si="0"/>
        <v>0</v>
      </c>
      <c r="P19" s="398">
        <f t="shared" si="1"/>
        <v>0</v>
      </c>
      <c r="Q19" s="249"/>
      <c r="R19" s="249"/>
      <c r="S19" s="249"/>
      <c r="T19" s="249"/>
      <c r="U19" s="249"/>
    </row>
    <row r="20" spans="1:21" ht="15.75" x14ac:dyDescent="0.25">
      <c r="A20" s="635"/>
      <c r="B20" s="635"/>
      <c r="C20" s="313"/>
      <c r="D20" s="249"/>
      <c r="E20" s="313"/>
      <c r="F20" s="313"/>
      <c r="G20" s="249"/>
      <c r="H20" s="373"/>
      <c r="I20" s="372"/>
      <c r="J20" s="372"/>
      <c r="K20" s="372"/>
      <c r="L20" s="372"/>
      <c r="M20" s="372"/>
      <c r="N20" s="372"/>
      <c r="O20" s="398">
        <f t="shared" si="0"/>
        <v>0</v>
      </c>
      <c r="P20" s="398">
        <f t="shared" si="1"/>
        <v>0</v>
      </c>
      <c r="Q20" s="249"/>
      <c r="R20" s="249"/>
      <c r="S20" s="249"/>
      <c r="T20" s="249"/>
      <c r="U20" s="249"/>
    </row>
    <row r="21" spans="1:21" ht="15.75" x14ac:dyDescent="0.25">
      <c r="A21" s="635"/>
      <c r="B21" s="635"/>
      <c r="C21" s="313"/>
      <c r="D21" s="249"/>
      <c r="E21" s="313"/>
      <c r="F21" s="313"/>
      <c r="G21" s="249"/>
      <c r="H21" s="373"/>
      <c r="I21" s="372"/>
      <c r="J21" s="372"/>
      <c r="K21" s="372"/>
      <c r="L21" s="372"/>
      <c r="M21" s="372"/>
      <c r="N21" s="372"/>
      <c r="O21" s="398">
        <f t="shared" si="0"/>
        <v>0</v>
      </c>
      <c r="P21" s="398">
        <f t="shared" si="1"/>
        <v>0</v>
      </c>
      <c r="Q21" s="249"/>
      <c r="R21" s="249"/>
      <c r="S21" s="249"/>
      <c r="T21" s="249"/>
      <c r="U21" s="249"/>
    </row>
    <row r="22" spans="1:21" ht="15.75" x14ac:dyDescent="0.25">
      <c r="A22" s="635"/>
      <c r="B22" s="635"/>
      <c r="C22" s="313"/>
      <c r="D22" s="249"/>
      <c r="E22" s="313"/>
      <c r="F22" s="313"/>
      <c r="G22" s="249"/>
      <c r="H22" s="373"/>
      <c r="I22" s="372"/>
      <c r="J22" s="372"/>
      <c r="K22" s="372"/>
      <c r="L22" s="372"/>
      <c r="M22" s="372"/>
      <c r="N22" s="372"/>
      <c r="O22" s="398">
        <f t="shared" si="0"/>
        <v>0</v>
      </c>
      <c r="P22" s="398">
        <f t="shared" si="1"/>
        <v>0</v>
      </c>
      <c r="Q22" s="249"/>
      <c r="R22" s="249"/>
      <c r="S22" s="249"/>
      <c r="T22" s="249"/>
      <c r="U22" s="249"/>
    </row>
    <row r="23" spans="1:21" ht="15.75" x14ac:dyDescent="0.25">
      <c r="A23" s="635"/>
      <c r="B23" s="635"/>
      <c r="C23" s="313"/>
      <c r="D23" s="249"/>
      <c r="E23" s="313"/>
      <c r="F23" s="313"/>
      <c r="G23" s="249"/>
      <c r="H23" s="373"/>
      <c r="I23" s="372"/>
      <c r="J23" s="372"/>
      <c r="K23" s="372"/>
      <c r="L23" s="372"/>
      <c r="M23" s="372"/>
      <c r="N23" s="372"/>
      <c r="O23" s="398">
        <f t="shared" si="0"/>
        <v>0</v>
      </c>
      <c r="P23" s="398">
        <f t="shared" si="1"/>
        <v>0</v>
      </c>
      <c r="Q23" s="249"/>
      <c r="R23" s="249"/>
      <c r="S23" s="249"/>
      <c r="T23" s="249"/>
      <c r="U23" s="249"/>
    </row>
    <row r="24" spans="1:21" ht="15.75" x14ac:dyDescent="0.25">
      <c r="A24" s="635"/>
      <c r="B24" s="635"/>
      <c r="C24" s="313"/>
      <c r="D24" s="249"/>
      <c r="E24" s="313"/>
      <c r="F24" s="313"/>
      <c r="G24" s="249"/>
      <c r="H24" s="373"/>
      <c r="I24" s="372"/>
      <c r="J24" s="372"/>
      <c r="K24" s="372"/>
      <c r="L24" s="372"/>
      <c r="M24" s="372"/>
      <c r="N24" s="372"/>
      <c r="O24" s="398">
        <f t="shared" si="0"/>
        <v>0</v>
      </c>
      <c r="P24" s="398">
        <f t="shared" si="1"/>
        <v>0</v>
      </c>
      <c r="Q24" s="249"/>
      <c r="R24" s="249"/>
      <c r="S24" s="249"/>
      <c r="T24" s="249"/>
      <c r="U24" s="249"/>
    </row>
    <row r="25" spans="1:21" ht="15.75" x14ac:dyDescent="0.25">
      <c r="A25" s="635"/>
      <c r="B25" s="637" t="s">
        <v>1404</v>
      </c>
      <c r="C25" s="313"/>
      <c r="D25" s="249"/>
      <c r="E25" s="313"/>
      <c r="F25" s="313"/>
      <c r="G25" s="249"/>
      <c r="H25" s="373"/>
      <c r="I25" s="372"/>
      <c r="J25" s="372"/>
      <c r="K25" s="372"/>
      <c r="L25" s="372"/>
      <c r="M25" s="372"/>
      <c r="N25" s="372"/>
      <c r="O25" s="398">
        <f t="shared" si="0"/>
        <v>0</v>
      </c>
      <c r="P25" s="398">
        <f t="shared" si="1"/>
        <v>0</v>
      </c>
      <c r="Q25" s="249"/>
      <c r="R25" s="249"/>
      <c r="S25" s="249"/>
      <c r="T25" s="249"/>
      <c r="U25" s="249"/>
    </row>
    <row r="26" spans="1:21" ht="15.75" x14ac:dyDescent="0.25">
      <c r="A26" s="635"/>
      <c r="B26" s="637"/>
      <c r="C26" s="313"/>
      <c r="D26" s="249"/>
      <c r="E26" s="313"/>
      <c r="F26" s="313"/>
      <c r="G26" s="249"/>
      <c r="H26" s="373"/>
      <c r="I26" s="372"/>
      <c r="J26" s="372"/>
      <c r="K26" s="372"/>
      <c r="L26" s="372"/>
      <c r="M26" s="372"/>
      <c r="N26" s="372"/>
      <c r="O26" s="398">
        <f t="shared" si="0"/>
        <v>0</v>
      </c>
      <c r="P26" s="398">
        <f t="shared" si="1"/>
        <v>0</v>
      </c>
      <c r="Q26" s="249"/>
      <c r="R26" s="249"/>
      <c r="S26" s="249"/>
      <c r="T26" s="249"/>
      <c r="U26" s="249"/>
    </row>
    <row r="27" spans="1:21" ht="15.75" x14ac:dyDescent="0.25">
      <c r="A27" s="635"/>
      <c r="B27" s="637"/>
      <c r="C27" s="313"/>
      <c r="D27" s="249"/>
      <c r="E27" s="313"/>
      <c r="F27" s="313"/>
      <c r="G27" s="249"/>
      <c r="H27" s="373"/>
      <c r="I27" s="372"/>
      <c r="J27" s="372"/>
      <c r="K27" s="372"/>
      <c r="L27" s="372"/>
      <c r="M27" s="372"/>
      <c r="N27" s="372"/>
      <c r="O27" s="398">
        <f t="shared" si="0"/>
        <v>0</v>
      </c>
      <c r="P27" s="398">
        <f t="shared" si="1"/>
        <v>0</v>
      </c>
      <c r="Q27" s="249"/>
      <c r="R27" s="249"/>
      <c r="S27" s="249"/>
      <c r="T27" s="249"/>
      <c r="U27" s="249"/>
    </row>
    <row r="28" spans="1:21" ht="15.75" x14ac:dyDescent="0.25">
      <c r="A28" s="635"/>
      <c r="B28" s="637"/>
      <c r="C28" s="313"/>
      <c r="D28" s="249"/>
      <c r="E28" s="313"/>
      <c r="F28" s="313"/>
      <c r="G28" s="249"/>
      <c r="H28" s="373"/>
      <c r="I28" s="372"/>
      <c r="J28" s="372"/>
      <c r="K28" s="372"/>
      <c r="L28" s="372"/>
      <c r="M28" s="372"/>
      <c r="N28" s="372"/>
      <c r="O28" s="398">
        <f t="shared" si="0"/>
        <v>0</v>
      </c>
      <c r="P28" s="398">
        <f t="shared" si="1"/>
        <v>0</v>
      </c>
      <c r="Q28" s="249"/>
      <c r="R28" s="249"/>
      <c r="S28" s="249"/>
      <c r="T28" s="249"/>
      <c r="U28" s="249"/>
    </row>
    <row r="29" spans="1:21" ht="15.75" x14ac:dyDescent="0.25">
      <c r="A29" s="635"/>
      <c r="B29" s="637"/>
      <c r="C29" s="313"/>
      <c r="D29" s="249"/>
      <c r="E29" s="313"/>
      <c r="F29" s="313"/>
      <c r="G29" s="249"/>
      <c r="H29" s="373"/>
      <c r="I29" s="372"/>
      <c r="J29" s="372"/>
      <c r="K29" s="372"/>
      <c r="L29" s="372"/>
      <c r="M29" s="372"/>
      <c r="N29" s="372"/>
      <c r="O29" s="398">
        <f t="shared" si="0"/>
        <v>0</v>
      </c>
      <c r="P29" s="398">
        <f t="shared" si="1"/>
        <v>0</v>
      </c>
      <c r="Q29" s="249"/>
      <c r="R29" s="249"/>
      <c r="S29" s="249"/>
      <c r="T29" s="249"/>
      <c r="U29" s="249"/>
    </row>
    <row r="30" spans="1:21" ht="15.75" x14ac:dyDescent="0.25">
      <c r="A30" s="635"/>
      <c r="B30" s="637" t="s">
        <v>1405</v>
      </c>
      <c r="C30" s="313"/>
      <c r="D30" s="249"/>
      <c r="E30" s="313"/>
      <c r="F30" s="313"/>
      <c r="G30" s="249"/>
      <c r="H30" s="373"/>
      <c r="I30" s="372"/>
      <c r="J30" s="372"/>
      <c r="K30" s="372"/>
      <c r="L30" s="372"/>
      <c r="M30" s="372"/>
      <c r="N30" s="372"/>
      <c r="O30" s="398">
        <f t="shared" si="0"/>
        <v>0</v>
      </c>
      <c r="P30" s="398">
        <f t="shared" si="1"/>
        <v>0</v>
      </c>
      <c r="Q30" s="249"/>
      <c r="R30" s="249"/>
      <c r="S30" s="249"/>
      <c r="T30" s="249"/>
      <c r="U30" s="249"/>
    </row>
    <row r="31" spans="1:21" ht="15.75" x14ac:dyDescent="0.25">
      <c r="A31" s="635"/>
      <c r="B31" s="637"/>
      <c r="C31" s="313"/>
      <c r="D31" s="249"/>
      <c r="E31" s="313"/>
      <c r="F31" s="313"/>
      <c r="G31" s="249"/>
      <c r="H31" s="373"/>
      <c r="I31" s="372"/>
      <c r="J31" s="372"/>
      <c r="K31" s="372"/>
      <c r="L31" s="372"/>
      <c r="M31" s="372"/>
      <c r="N31" s="372"/>
      <c r="O31" s="398">
        <f t="shared" si="0"/>
        <v>0</v>
      </c>
      <c r="P31" s="398">
        <f t="shared" si="1"/>
        <v>0</v>
      </c>
      <c r="Q31" s="249"/>
      <c r="R31" s="249"/>
      <c r="S31" s="249"/>
      <c r="T31" s="249"/>
      <c r="U31" s="249"/>
    </row>
    <row r="32" spans="1:21" ht="15.75" x14ac:dyDescent="0.25">
      <c r="A32" s="635"/>
      <c r="B32" s="637"/>
      <c r="C32" s="313"/>
      <c r="D32" s="249"/>
      <c r="E32" s="313"/>
      <c r="F32" s="313"/>
      <c r="G32" s="249"/>
      <c r="H32" s="373"/>
      <c r="I32" s="372"/>
      <c r="J32" s="372"/>
      <c r="K32" s="372"/>
      <c r="L32" s="372"/>
      <c r="M32" s="372"/>
      <c r="N32" s="372"/>
      <c r="O32" s="398">
        <f t="shared" si="0"/>
        <v>0</v>
      </c>
      <c r="P32" s="398">
        <f t="shared" si="1"/>
        <v>0</v>
      </c>
      <c r="Q32" s="249"/>
      <c r="R32" s="249"/>
      <c r="S32" s="249"/>
      <c r="T32" s="249"/>
      <c r="U32" s="249"/>
    </row>
    <row r="33" spans="1:21" ht="15.75" x14ac:dyDescent="0.25">
      <c r="A33" s="635"/>
      <c r="B33" s="637"/>
      <c r="C33" s="313"/>
      <c r="D33" s="249"/>
      <c r="E33" s="313"/>
      <c r="F33" s="313"/>
      <c r="G33" s="249"/>
      <c r="H33" s="373"/>
      <c r="I33" s="372"/>
      <c r="J33" s="372"/>
      <c r="K33" s="372"/>
      <c r="L33" s="372"/>
      <c r="M33" s="372"/>
      <c r="N33" s="372"/>
      <c r="O33" s="398">
        <f t="shared" si="0"/>
        <v>0</v>
      </c>
      <c r="P33" s="398">
        <f t="shared" si="1"/>
        <v>0</v>
      </c>
      <c r="Q33" s="249"/>
      <c r="R33" s="249"/>
      <c r="S33" s="249"/>
      <c r="T33" s="249"/>
      <c r="U33" s="249"/>
    </row>
    <row r="34" spans="1:21" ht="15.75" x14ac:dyDescent="0.25">
      <c r="A34" s="635"/>
      <c r="B34" s="637" t="s">
        <v>1406</v>
      </c>
      <c r="C34" s="313"/>
      <c r="D34" s="249"/>
      <c r="E34" s="313"/>
      <c r="F34" s="313"/>
      <c r="G34" s="249"/>
      <c r="H34" s="373"/>
      <c r="I34" s="372"/>
      <c r="J34" s="372"/>
      <c r="K34" s="372"/>
      <c r="L34" s="372"/>
      <c r="M34" s="372"/>
      <c r="N34" s="372"/>
      <c r="O34" s="398">
        <f t="shared" si="0"/>
        <v>0</v>
      </c>
      <c r="P34" s="398">
        <f t="shared" si="1"/>
        <v>0</v>
      </c>
      <c r="Q34" s="249"/>
      <c r="R34" s="249"/>
      <c r="S34" s="249"/>
      <c r="T34" s="249"/>
      <c r="U34" s="249"/>
    </row>
    <row r="35" spans="1:21" ht="15.75" x14ac:dyDescent="0.25">
      <c r="A35" s="635"/>
      <c r="B35" s="637"/>
      <c r="C35" s="313"/>
      <c r="D35" s="249"/>
      <c r="E35" s="313"/>
      <c r="F35" s="313"/>
      <c r="G35" s="249"/>
      <c r="H35" s="373"/>
      <c r="I35" s="372"/>
      <c r="J35" s="372"/>
      <c r="K35" s="372"/>
      <c r="L35" s="372"/>
      <c r="M35" s="372"/>
      <c r="N35" s="372"/>
      <c r="O35" s="398">
        <f t="shared" si="0"/>
        <v>0</v>
      </c>
      <c r="P35" s="398">
        <f t="shared" si="1"/>
        <v>0</v>
      </c>
      <c r="Q35" s="249"/>
      <c r="R35" s="249"/>
      <c r="S35" s="249"/>
      <c r="T35" s="249"/>
      <c r="U35" s="249"/>
    </row>
    <row r="36" spans="1:21" ht="15.75" x14ac:dyDescent="0.25">
      <c r="A36" s="635"/>
      <c r="B36" s="637"/>
      <c r="C36" s="313"/>
      <c r="D36" s="249"/>
      <c r="E36" s="313"/>
      <c r="F36" s="313"/>
      <c r="G36" s="249"/>
      <c r="H36" s="373"/>
      <c r="I36" s="372"/>
      <c r="J36" s="372"/>
      <c r="K36" s="372"/>
      <c r="L36" s="372"/>
      <c r="M36" s="372"/>
      <c r="N36" s="372"/>
      <c r="O36" s="398">
        <f t="shared" si="0"/>
        <v>0</v>
      </c>
      <c r="P36" s="398">
        <f t="shared" si="1"/>
        <v>0</v>
      </c>
      <c r="Q36" s="249"/>
      <c r="R36" s="249"/>
      <c r="S36" s="249"/>
      <c r="T36" s="249"/>
      <c r="U36" s="249"/>
    </row>
    <row r="37" spans="1:21" ht="15.75" x14ac:dyDescent="0.25">
      <c r="A37" s="635"/>
      <c r="B37" s="637"/>
      <c r="C37" s="313"/>
      <c r="D37" s="249"/>
      <c r="E37" s="313"/>
      <c r="F37" s="313"/>
      <c r="G37" s="249"/>
      <c r="H37" s="373"/>
      <c r="I37" s="372"/>
      <c r="J37" s="372"/>
      <c r="K37" s="372"/>
      <c r="L37" s="372"/>
      <c r="M37" s="372"/>
      <c r="N37" s="372"/>
      <c r="O37" s="398">
        <f t="shared" si="0"/>
        <v>0</v>
      </c>
      <c r="P37" s="398">
        <f t="shared" si="1"/>
        <v>0</v>
      </c>
      <c r="Q37" s="249"/>
      <c r="R37" s="249"/>
      <c r="S37" s="249"/>
      <c r="T37" s="249"/>
      <c r="U37" s="249"/>
    </row>
    <row r="38" spans="1:21" ht="15.75" x14ac:dyDescent="0.25">
      <c r="A38" s="635"/>
      <c r="B38" s="637"/>
      <c r="C38" s="313"/>
      <c r="D38" s="249"/>
      <c r="E38" s="313"/>
      <c r="F38" s="313"/>
      <c r="G38" s="249"/>
      <c r="H38" s="373"/>
      <c r="I38" s="372"/>
      <c r="J38" s="372"/>
      <c r="K38" s="372"/>
      <c r="L38" s="372"/>
      <c r="M38" s="372"/>
      <c r="N38" s="372"/>
      <c r="O38" s="398">
        <f t="shared" si="0"/>
        <v>0</v>
      </c>
      <c r="P38" s="398">
        <f t="shared" si="1"/>
        <v>0</v>
      </c>
      <c r="Q38" s="249"/>
      <c r="R38" s="249"/>
      <c r="S38" s="249"/>
      <c r="T38" s="249"/>
      <c r="U38" s="249"/>
    </row>
    <row r="39" spans="1:21" ht="15.75" x14ac:dyDescent="0.25">
      <c r="A39" s="634" t="s">
        <v>1401</v>
      </c>
      <c r="B39" s="637" t="s">
        <v>1407</v>
      </c>
      <c r="C39" s="313"/>
      <c r="D39" s="249"/>
      <c r="E39" s="313"/>
      <c r="F39" s="313"/>
      <c r="G39" s="250"/>
      <c r="H39" s="372"/>
      <c r="I39" s="374"/>
      <c r="J39" s="372"/>
      <c r="K39" s="374"/>
      <c r="L39" s="372"/>
      <c r="M39" s="374"/>
      <c r="N39" s="372"/>
      <c r="O39" s="398">
        <f t="shared" si="0"/>
        <v>0</v>
      </c>
      <c r="P39" s="398">
        <f t="shared" si="1"/>
        <v>0</v>
      </c>
      <c r="Q39" s="372"/>
      <c r="R39" s="372"/>
      <c r="S39" s="249"/>
      <c r="T39" s="249"/>
      <c r="U39" s="249"/>
    </row>
    <row r="40" spans="1:21" ht="15.75" x14ac:dyDescent="0.25">
      <c r="A40" s="635"/>
      <c r="B40" s="637"/>
      <c r="C40" s="313"/>
      <c r="D40" s="249"/>
      <c r="E40" s="313"/>
      <c r="F40" s="313"/>
      <c r="G40" s="250"/>
      <c r="H40" s="375"/>
      <c r="I40" s="374"/>
      <c r="J40" s="372"/>
      <c r="K40" s="374"/>
      <c r="L40" s="372"/>
      <c r="M40" s="374"/>
      <c r="N40" s="372"/>
      <c r="O40" s="398">
        <f t="shared" si="0"/>
        <v>0</v>
      </c>
      <c r="P40" s="398">
        <f t="shared" si="1"/>
        <v>0</v>
      </c>
      <c r="Q40" s="372"/>
      <c r="R40" s="372"/>
      <c r="S40" s="249"/>
      <c r="T40" s="249"/>
      <c r="U40" s="249"/>
    </row>
    <row r="41" spans="1:21" ht="15.75" x14ac:dyDescent="0.25">
      <c r="A41" s="635"/>
      <c r="B41" s="637"/>
      <c r="C41" s="313"/>
      <c r="D41" s="249"/>
      <c r="E41" s="313"/>
      <c r="F41" s="313"/>
      <c r="G41" s="250"/>
      <c r="H41" s="375"/>
      <c r="I41" s="374"/>
      <c r="J41" s="372"/>
      <c r="K41" s="374"/>
      <c r="L41" s="372"/>
      <c r="M41" s="374"/>
      <c r="N41" s="372"/>
      <c r="O41" s="398">
        <f t="shared" si="0"/>
        <v>0</v>
      </c>
      <c r="P41" s="398">
        <f t="shared" si="1"/>
        <v>0</v>
      </c>
      <c r="Q41" s="372"/>
      <c r="R41" s="372"/>
      <c r="S41" s="249"/>
      <c r="T41" s="249"/>
      <c r="U41" s="249"/>
    </row>
    <row r="42" spans="1:21" ht="15.75" x14ac:dyDescent="0.25">
      <c r="A42" s="635"/>
      <c r="B42" s="637"/>
      <c r="C42" s="313"/>
      <c r="D42" s="249"/>
      <c r="E42" s="313"/>
      <c r="F42" s="313"/>
      <c r="G42" s="250"/>
      <c r="H42" s="375"/>
      <c r="I42" s="374"/>
      <c r="J42" s="372"/>
      <c r="K42" s="374"/>
      <c r="L42" s="372"/>
      <c r="M42" s="374"/>
      <c r="N42" s="372"/>
      <c r="O42" s="398">
        <f t="shared" si="0"/>
        <v>0</v>
      </c>
      <c r="P42" s="398">
        <f t="shared" si="1"/>
        <v>0</v>
      </c>
      <c r="Q42" s="372"/>
      <c r="R42" s="372"/>
      <c r="S42" s="249"/>
      <c r="T42" s="249"/>
      <c r="U42" s="249"/>
    </row>
    <row r="43" spans="1:21" ht="15.75" x14ac:dyDescent="0.25">
      <c r="A43" s="635"/>
      <c r="B43" s="637"/>
      <c r="C43" s="313"/>
      <c r="D43" s="249"/>
      <c r="E43" s="313"/>
      <c r="F43" s="313"/>
      <c r="G43" s="250"/>
      <c r="H43" s="375"/>
      <c r="I43" s="374"/>
      <c r="J43" s="372"/>
      <c r="K43" s="374"/>
      <c r="L43" s="372"/>
      <c r="M43" s="374"/>
      <c r="N43" s="372"/>
      <c r="O43" s="398">
        <f t="shared" si="0"/>
        <v>0</v>
      </c>
      <c r="P43" s="398">
        <f t="shared" si="1"/>
        <v>0</v>
      </c>
      <c r="Q43" s="372"/>
      <c r="R43" s="372"/>
      <c r="S43" s="249"/>
      <c r="T43" s="249"/>
      <c r="U43" s="249"/>
    </row>
    <row r="44" spans="1:21" ht="15.75" x14ac:dyDescent="0.25">
      <c r="A44" s="635"/>
      <c r="B44" s="637"/>
      <c r="C44" s="313"/>
      <c r="D44" s="249"/>
      <c r="E44" s="313"/>
      <c r="F44" s="313"/>
      <c r="G44" s="250"/>
      <c r="H44" s="375"/>
      <c r="I44" s="374"/>
      <c r="J44" s="372"/>
      <c r="K44" s="374"/>
      <c r="L44" s="372"/>
      <c r="M44" s="374"/>
      <c r="N44" s="372"/>
      <c r="O44" s="398">
        <f t="shared" si="0"/>
        <v>0</v>
      </c>
      <c r="P44" s="398">
        <f t="shared" si="1"/>
        <v>0</v>
      </c>
      <c r="Q44" s="372"/>
      <c r="R44" s="372"/>
      <c r="S44" s="249"/>
      <c r="T44" s="249"/>
      <c r="U44" s="249"/>
    </row>
    <row r="45" spans="1:21" ht="15.75" customHeight="1" x14ac:dyDescent="0.25">
      <c r="A45" s="635"/>
      <c r="B45" s="634" t="s">
        <v>1408</v>
      </c>
      <c r="C45" s="313"/>
      <c r="D45" s="249"/>
      <c r="E45" s="313"/>
      <c r="F45" s="313"/>
      <c r="G45" s="250"/>
      <c r="H45" s="375"/>
      <c r="I45" s="374"/>
      <c r="J45" s="372"/>
      <c r="K45" s="374"/>
      <c r="L45" s="372"/>
      <c r="M45" s="374"/>
      <c r="N45" s="372"/>
      <c r="O45" s="398">
        <f t="shared" si="0"/>
        <v>0</v>
      </c>
      <c r="P45" s="398">
        <f t="shared" si="1"/>
        <v>0</v>
      </c>
      <c r="Q45" s="372"/>
      <c r="R45" s="372"/>
      <c r="S45" s="249"/>
      <c r="T45" s="249"/>
      <c r="U45" s="249"/>
    </row>
    <row r="46" spans="1:21" ht="15.75" x14ac:dyDescent="0.25">
      <c r="A46" s="635"/>
      <c r="B46" s="635"/>
      <c r="C46" s="313"/>
      <c r="D46" s="249"/>
      <c r="E46" s="313"/>
      <c r="F46" s="313"/>
      <c r="G46" s="250"/>
      <c r="H46" s="375"/>
      <c r="I46" s="374"/>
      <c r="J46" s="372"/>
      <c r="K46" s="374"/>
      <c r="L46" s="372"/>
      <c r="M46" s="374"/>
      <c r="N46" s="372"/>
      <c r="O46" s="398">
        <f t="shared" si="0"/>
        <v>0</v>
      </c>
      <c r="P46" s="398">
        <f t="shared" si="1"/>
        <v>0</v>
      </c>
      <c r="Q46" s="372"/>
      <c r="R46" s="372"/>
      <c r="S46" s="249"/>
      <c r="T46" s="249"/>
      <c r="U46" s="249"/>
    </row>
    <row r="47" spans="1:21" ht="15.75" x14ac:dyDescent="0.25">
      <c r="A47" s="635"/>
      <c r="B47" s="635"/>
      <c r="C47" s="313"/>
      <c r="D47" s="249"/>
      <c r="E47" s="313"/>
      <c r="F47" s="313"/>
      <c r="G47" s="250"/>
      <c r="H47" s="375"/>
      <c r="I47" s="374"/>
      <c r="J47" s="372"/>
      <c r="K47" s="374"/>
      <c r="L47" s="372"/>
      <c r="M47" s="374"/>
      <c r="N47" s="372"/>
      <c r="O47" s="398">
        <f t="shared" si="0"/>
        <v>0</v>
      </c>
      <c r="P47" s="398">
        <f t="shared" si="1"/>
        <v>0</v>
      </c>
      <c r="Q47" s="372"/>
      <c r="R47" s="372"/>
      <c r="S47" s="249"/>
      <c r="T47" s="249"/>
      <c r="U47" s="249"/>
    </row>
    <row r="48" spans="1:21" ht="15.75" x14ac:dyDescent="0.25">
      <c r="A48" s="635"/>
      <c r="B48" s="635"/>
      <c r="C48" s="313"/>
      <c r="D48" s="249"/>
      <c r="E48" s="313"/>
      <c r="F48" s="313"/>
      <c r="G48" s="250"/>
      <c r="H48" s="375"/>
      <c r="I48" s="374"/>
      <c r="J48" s="372"/>
      <c r="K48" s="374"/>
      <c r="L48" s="372"/>
      <c r="M48" s="374"/>
      <c r="N48" s="372"/>
      <c r="O48" s="398">
        <f t="shared" si="0"/>
        <v>0</v>
      </c>
      <c r="P48" s="398">
        <f t="shared" si="1"/>
        <v>0</v>
      </c>
      <c r="Q48" s="372"/>
      <c r="R48" s="372"/>
      <c r="S48" s="249"/>
      <c r="T48" s="249"/>
      <c r="U48" s="249"/>
    </row>
    <row r="49" spans="1:21" ht="15.75" x14ac:dyDescent="0.25">
      <c r="A49" s="635"/>
      <c r="B49" s="636"/>
      <c r="C49" s="313"/>
      <c r="D49" s="249"/>
      <c r="E49" s="313"/>
      <c r="F49" s="313"/>
      <c r="G49" s="250"/>
      <c r="H49" s="375"/>
      <c r="I49" s="374"/>
      <c r="J49" s="372"/>
      <c r="K49" s="374"/>
      <c r="L49" s="372"/>
      <c r="M49" s="374"/>
      <c r="N49" s="372"/>
      <c r="O49" s="398">
        <f t="shared" si="0"/>
        <v>0</v>
      </c>
      <c r="P49" s="398">
        <f t="shared" si="1"/>
        <v>0</v>
      </c>
      <c r="Q49" s="372"/>
      <c r="R49" s="372"/>
      <c r="S49" s="249"/>
      <c r="T49" s="249"/>
      <c r="U49" s="249"/>
    </row>
    <row r="50" spans="1:21" s="261" customFormat="1" ht="15.75" x14ac:dyDescent="0.25">
      <c r="A50" s="292"/>
      <c r="B50" s="293"/>
      <c r="C50" s="292" t="s">
        <v>97</v>
      </c>
      <c r="D50" s="293"/>
      <c r="E50" s="293"/>
      <c r="F50" s="294"/>
      <c r="G50" s="264">
        <f t="shared" ref="G50:P50" si="2">SUM(G9:G49)</f>
        <v>0</v>
      </c>
      <c r="H50" s="264">
        <f t="shared" si="2"/>
        <v>0</v>
      </c>
      <c r="I50" s="264">
        <f t="shared" si="2"/>
        <v>0</v>
      </c>
      <c r="J50" s="264">
        <f t="shared" si="2"/>
        <v>0</v>
      </c>
      <c r="K50" s="264">
        <f t="shared" si="2"/>
        <v>0</v>
      </c>
      <c r="L50" s="264">
        <f t="shared" si="2"/>
        <v>0</v>
      </c>
      <c r="M50" s="264">
        <f t="shared" si="2"/>
        <v>0</v>
      </c>
      <c r="N50" s="264">
        <f t="shared" si="2"/>
        <v>0</v>
      </c>
      <c r="O50" s="264">
        <f t="shared" si="2"/>
        <v>0</v>
      </c>
      <c r="P50" s="264">
        <f t="shared" si="2"/>
        <v>0</v>
      </c>
      <c r="Q50" s="265"/>
      <c r="R50" s="265"/>
      <c r="S50" s="265"/>
      <c r="T50" s="265"/>
      <c r="U50" s="265"/>
    </row>
    <row r="51" spans="1:21" ht="15.75" x14ac:dyDescent="0.25">
      <c r="A51" s="261"/>
      <c r="B51" s="261"/>
      <c r="C51" s="261"/>
      <c r="D51" s="261"/>
      <c r="E51" s="260"/>
      <c r="F51" s="261"/>
      <c r="G51" s="261"/>
      <c r="S51" s="266"/>
      <c r="T51" s="266"/>
      <c r="U51" s="267"/>
    </row>
    <row r="52" spans="1:21" ht="15.75" x14ac:dyDescent="0.25">
      <c r="E52" s="260"/>
      <c r="S52" s="266"/>
      <c r="T52" s="266"/>
    </row>
    <row r="53" spans="1:21" ht="15.75" x14ac:dyDescent="0.25">
      <c r="E53" s="260"/>
      <c r="S53" s="266"/>
      <c r="T53" s="266"/>
    </row>
    <row r="54" spans="1:21" ht="15.75" x14ac:dyDescent="0.25">
      <c r="E54" s="260"/>
      <c r="S54" s="266"/>
      <c r="T54" s="266"/>
    </row>
    <row r="55" spans="1:21" ht="15.75" x14ac:dyDescent="0.25">
      <c r="E55" s="260"/>
      <c r="S55" s="266"/>
      <c r="T55" s="266"/>
    </row>
    <row r="56" spans="1:21" ht="15.75" x14ac:dyDescent="0.25">
      <c r="E56" s="260"/>
      <c r="S56" s="266"/>
      <c r="T56" s="266"/>
    </row>
    <row r="57" spans="1:21" ht="15.75" x14ac:dyDescent="0.25">
      <c r="E57" s="260"/>
      <c r="S57" s="266"/>
      <c r="T57" s="266"/>
    </row>
    <row r="58" spans="1:21" ht="15.75" x14ac:dyDescent="0.25">
      <c r="E58" s="260"/>
      <c r="S58" s="266"/>
      <c r="T58" s="266"/>
    </row>
    <row r="59" spans="1:21" ht="15.75" x14ac:dyDescent="0.25">
      <c r="E59" s="260"/>
      <c r="S59" s="266"/>
      <c r="T59" s="266"/>
    </row>
    <row r="60" spans="1:21" ht="15.75" x14ac:dyDescent="0.25">
      <c r="E60" s="260"/>
      <c r="S60" s="266"/>
      <c r="T60" s="266"/>
    </row>
    <row r="61" spans="1:21" ht="15.75" x14ac:dyDescent="0.25">
      <c r="E61" s="260"/>
      <c r="S61" s="266"/>
      <c r="T61" s="266"/>
    </row>
    <row r="62" spans="1:21" ht="15.75" x14ac:dyDescent="0.25">
      <c r="E62" s="260"/>
      <c r="S62" s="268"/>
      <c r="T62" s="268"/>
    </row>
    <row r="63" spans="1:21" ht="15.75" x14ac:dyDescent="0.25">
      <c r="E63" s="260"/>
      <c r="S63" s="266"/>
      <c r="T63" s="266"/>
    </row>
    <row r="64" spans="1:21" ht="15.75" x14ac:dyDescent="0.25">
      <c r="E64" s="260"/>
      <c r="S64" s="266"/>
      <c r="T64" s="266"/>
    </row>
    <row r="65" spans="5:20" ht="15.75" x14ac:dyDescent="0.25">
      <c r="E65" s="260"/>
      <c r="S65" s="266"/>
      <c r="T65" s="266"/>
    </row>
    <row r="66" spans="5:20" ht="15.75" x14ac:dyDescent="0.25">
      <c r="E66" s="260"/>
      <c r="S66" s="266"/>
      <c r="T66" s="266"/>
    </row>
    <row r="67" spans="5:20" ht="15.75" x14ac:dyDescent="0.25">
      <c r="E67" s="260"/>
      <c r="S67" s="266"/>
      <c r="T67" s="266"/>
    </row>
    <row r="68" spans="5:20" ht="15.75" x14ac:dyDescent="0.25">
      <c r="E68" s="260"/>
      <c r="S68" s="266"/>
      <c r="T68" s="266"/>
    </row>
    <row r="69" spans="5:20" ht="15.75" x14ac:dyDescent="0.25">
      <c r="E69" s="260"/>
      <c r="S69" s="266"/>
      <c r="T69" s="266"/>
    </row>
    <row r="70" spans="5:20" ht="15.75" x14ac:dyDescent="0.25">
      <c r="E70" s="260"/>
      <c r="S70" s="266"/>
      <c r="T70" s="266"/>
    </row>
    <row r="71" spans="5:20" ht="15.75" x14ac:dyDescent="0.25">
      <c r="E71" s="260"/>
      <c r="S71" s="266"/>
      <c r="T71" s="266"/>
    </row>
    <row r="72" spans="5:20" ht="15.75" x14ac:dyDescent="0.25">
      <c r="E72" s="260"/>
      <c r="S72" s="266"/>
      <c r="T72" s="266"/>
    </row>
    <row r="73" spans="5:20" ht="15.75" x14ac:dyDescent="0.25">
      <c r="E73" s="260"/>
      <c r="S73" s="266"/>
      <c r="T73" s="266"/>
    </row>
    <row r="74" spans="5:20" ht="15.75" x14ac:dyDescent="0.25">
      <c r="E74" s="260"/>
      <c r="S74" s="268"/>
      <c r="T74" s="268"/>
    </row>
    <row r="75" spans="5:20" ht="15.75" x14ac:dyDescent="0.25">
      <c r="E75" s="260"/>
      <c r="S75" s="266"/>
      <c r="T75" s="266"/>
    </row>
    <row r="76" spans="5:20" ht="15.75" x14ac:dyDescent="0.25">
      <c r="E76" s="260"/>
      <c r="S76" s="266"/>
      <c r="T76" s="266"/>
    </row>
    <row r="77" spans="5:20" ht="15.75" x14ac:dyDescent="0.25">
      <c r="E77" s="260"/>
      <c r="S77" s="266"/>
      <c r="T77" s="266"/>
    </row>
    <row r="78" spans="5:20" ht="15.75" x14ac:dyDescent="0.25">
      <c r="E78" s="260"/>
      <c r="S78" s="266"/>
      <c r="T78" s="266"/>
    </row>
    <row r="79" spans="5:20" ht="15.75" x14ac:dyDescent="0.25">
      <c r="E79" s="260"/>
      <c r="S79" s="266"/>
      <c r="T79" s="266"/>
    </row>
    <row r="80" spans="5:20" ht="15.75" x14ac:dyDescent="0.25">
      <c r="E80" s="260"/>
      <c r="S80" s="266"/>
      <c r="T80" s="266"/>
    </row>
    <row r="81" spans="5:20" ht="15.75" x14ac:dyDescent="0.25">
      <c r="E81" s="260"/>
      <c r="S81" s="266"/>
      <c r="T81" s="266"/>
    </row>
    <row r="82" spans="5:20" ht="15.75" x14ac:dyDescent="0.25">
      <c r="E82" s="260"/>
      <c r="S82" s="266"/>
      <c r="T82" s="266"/>
    </row>
    <row r="83" spans="5:20" ht="15.75" x14ac:dyDescent="0.25">
      <c r="E83" s="260"/>
      <c r="S83" s="268"/>
      <c r="T83" s="268"/>
    </row>
    <row r="84" spans="5:20" ht="15.75" x14ac:dyDescent="0.25">
      <c r="E84" s="260"/>
      <c r="S84" s="266"/>
      <c r="T84" s="266"/>
    </row>
    <row r="85" spans="5:20" ht="15.75" x14ac:dyDescent="0.25">
      <c r="E85" s="260"/>
      <c r="S85" s="266"/>
      <c r="T85" s="266"/>
    </row>
    <row r="86" spans="5:20" x14ac:dyDescent="0.25">
      <c r="S86" s="266"/>
      <c r="T86" s="266"/>
    </row>
    <row r="87" spans="5:20" x14ac:dyDescent="0.25">
      <c r="S87" s="266"/>
      <c r="T87" s="266"/>
    </row>
    <row r="88" spans="5:20" x14ac:dyDescent="0.25">
      <c r="S88" s="266"/>
      <c r="T88" s="266"/>
    </row>
    <row r="89" spans="5:20" x14ac:dyDescent="0.25">
      <c r="S89" s="266"/>
      <c r="T89" s="266"/>
    </row>
    <row r="90" spans="5:20" x14ac:dyDescent="0.25">
      <c r="S90" s="266"/>
      <c r="T90" s="266"/>
    </row>
    <row r="91" spans="5:20" ht="15.75" x14ac:dyDescent="0.25">
      <c r="S91" s="268"/>
      <c r="T91" s="268"/>
    </row>
    <row r="92" spans="5:20" x14ac:dyDescent="0.25">
      <c r="S92" s="266"/>
      <c r="T92" s="266"/>
    </row>
    <row r="93" spans="5:20" x14ac:dyDescent="0.25">
      <c r="S93" s="266"/>
      <c r="T93" s="266"/>
    </row>
    <row r="94" spans="5:20" x14ac:dyDescent="0.25">
      <c r="S94" s="266"/>
      <c r="T94" s="266"/>
    </row>
    <row r="95" spans="5:20" x14ac:dyDescent="0.25">
      <c r="S95" s="266"/>
      <c r="T95" s="266"/>
    </row>
    <row r="96" spans="5:20" x14ac:dyDescent="0.25">
      <c r="S96" s="266"/>
      <c r="T96" s="266"/>
    </row>
    <row r="97" spans="5:20" x14ac:dyDescent="0.25">
      <c r="S97" s="266"/>
      <c r="T97" s="266"/>
    </row>
    <row r="101" spans="5:20" x14ac:dyDescent="0.25">
      <c r="E101" s="252"/>
      <c r="S101" s="263"/>
      <c r="T101" s="263"/>
    </row>
    <row r="102" spans="5:20" x14ac:dyDescent="0.25">
      <c r="E102" s="252"/>
      <c r="S102" s="263"/>
      <c r="T102" s="263"/>
    </row>
    <row r="103" spans="5:20" x14ac:dyDescent="0.25">
      <c r="E103" s="252"/>
      <c r="S103" s="263"/>
      <c r="T103" s="263"/>
    </row>
    <row r="104" spans="5:20" x14ac:dyDescent="0.25">
      <c r="E104" s="252"/>
      <c r="S104" s="263"/>
      <c r="T104" s="263"/>
    </row>
    <row r="105" spans="5:20" x14ac:dyDescent="0.25">
      <c r="E105" s="252"/>
      <c r="S105" s="263"/>
      <c r="T105" s="263"/>
    </row>
    <row r="106" spans="5:20" x14ac:dyDescent="0.25">
      <c r="E106" s="252"/>
      <c r="S106" s="263"/>
      <c r="T106" s="263"/>
    </row>
    <row r="107" spans="5:20" x14ac:dyDescent="0.25">
      <c r="E107" s="252"/>
      <c r="S107" s="263"/>
      <c r="T107" s="263"/>
    </row>
    <row r="108" spans="5:20" x14ac:dyDescent="0.25">
      <c r="E108" s="252"/>
      <c r="S108" s="263"/>
      <c r="T108" s="263"/>
    </row>
    <row r="109" spans="5:20" x14ac:dyDescent="0.25">
      <c r="E109" s="252"/>
      <c r="S109" s="263"/>
      <c r="T109" s="263"/>
    </row>
    <row r="110" spans="5:20" x14ac:dyDescent="0.25">
      <c r="E110" s="252"/>
      <c r="S110" s="263"/>
      <c r="T110" s="263"/>
    </row>
    <row r="111" spans="5:20" x14ac:dyDescent="0.25">
      <c r="E111" s="252"/>
      <c r="S111" s="263"/>
      <c r="T111" s="263"/>
    </row>
    <row r="112" spans="5:20" x14ac:dyDescent="0.25">
      <c r="E112" s="252"/>
      <c r="S112" s="263"/>
      <c r="T112" s="263"/>
    </row>
    <row r="113" spans="5:20" x14ac:dyDescent="0.25">
      <c r="E113" s="252"/>
      <c r="S113" s="263"/>
      <c r="T113" s="263"/>
    </row>
    <row r="114" spans="5:20" x14ac:dyDescent="0.25">
      <c r="E114" s="252"/>
      <c r="S114" s="263"/>
      <c r="T114" s="263"/>
    </row>
    <row r="115" spans="5:20" x14ac:dyDescent="0.25">
      <c r="E115" s="252"/>
      <c r="S115" s="263"/>
      <c r="T115" s="263"/>
    </row>
    <row r="116" spans="5:20" x14ac:dyDescent="0.25">
      <c r="E116" s="252"/>
      <c r="S116" s="263"/>
      <c r="T116" s="263"/>
    </row>
    <row r="117" spans="5:20" x14ac:dyDescent="0.25">
      <c r="E117" s="252"/>
      <c r="S117" s="263"/>
      <c r="T117" s="263"/>
    </row>
    <row r="118" spans="5:20" x14ac:dyDescent="0.25">
      <c r="E118" s="252"/>
      <c r="S118" s="263"/>
      <c r="T118" s="263"/>
    </row>
    <row r="119" spans="5:20" x14ac:dyDescent="0.25">
      <c r="E119" s="252"/>
      <c r="S119" s="263"/>
      <c r="T119" s="263"/>
    </row>
    <row r="120" spans="5:20" x14ac:dyDescent="0.25">
      <c r="E120" s="252"/>
      <c r="S120" s="263"/>
      <c r="T120" s="263"/>
    </row>
    <row r="121" spans="5:20" x14ac:dyDescent="0.25">
      <c r="E121" s="252"/>
      <c r="S121" s="263"/>
      <c r="T121" s="263"/>
    </row>
    <row r="122" spans="5:20" x14ac:dyDescent="0.25">
      <c r="E122" s="252"/>
      <c r="S122" s="263"/>
      <c r="T122" s="263"/>
    </row>
    <row r="123" spans="5:20" x14ac:dyDescent="0.25">
      <c r="E123" s="252"/>
      <c r="S123" s="263"/>
      <c r="T123" s="263"/>
    </row>
    <row r="124" spans="5:20" x14ac:dyDescent="0.25">
      <c r="E124" s="252"/>
      <c r="S124" s="263"/>
      <c r="T124" s="263"/>
    </row>
    <row r="125" spans="5:20" x14ac:dyDescent="0.25">
      <c r="E125" s="252"/>
      <c r="S125" s="263"/>
      <c r="T125" s="263"/>
    </row>
    <row r="126" spans="5:20" x14ac:dyDescent="0.25">
      <c r="E126" s="252"/>
      <c r="S126" s="263"/>
      <c r="T126" s="263"/>
    </row>
    <row r="127" spans="5:20" x14ac:dyDescent="0.25">
      <c r="E127" s="252"/>
      <c r="S127" s="263"/>
      <c r="T127" s="263"/>
    </row>
    <row r="128" spans="5:20" x14ac:dyDescent="0.25">
      <c r="E128" s="252"/>
      <c r="S128" s="263"/>
      <c r="T128" s="263"/>
    </row>
    <row r="129" spans="5:20" x14ac:dyDescent="0.25">
      <c r="E129" s="252"/>
      <c r="S129" s="263"/>
      <c r="T129" s="263"/>
    </row>
    <row r="130" spans="5:20" x14ac:dyDescent="0.25">
      <c r="E130" s="252"/>
    </row>
    <row r="131" spans="5:20" x14ac:dyDescent="0.25">
      <c r="E131" s="252"/>
    </row>
    <row r="132" spans="5:20" x14ac:dyDescent="0.25">
      <c r="E132" s="252"/>
    </row>
    <row r="133" spans="5:20" x14ac:dyDescent="0.25">
      <c r="E133" s="252"/>
    </row>
    <row r="134" spans="5:20" x14ac:dyDescent="0.25">
      <c r="E134" s="252"/>
    </row>
    <row r="135" spans="5:20" x14ac:dyDescent="0.25">
      <c r="E135" s="252"/>
    </row>
    <row r="136" spans="5:20" x14ac:dyDescent="0.25">
      <c r="E136" s="252"/>
    </row>
    <row r="137" spans="5:20" x14ac:dyDescent="0.25">
      <c r="E137" s="252"/>
    </row>
    <row r="138" spans="5:20" x14ac:dyDescent="0.25">
      <c r="E138" s="252"/>
    </row>
    <row r="139" spans="5:20" x14ac:dyDescent="0.25">
      <c r="E139" s="252"/>
    </row>
    <row r="140" spans="5:20" x14ac:dyDescent="0.25">
      <c r="E140" s="252"/>
    </row>
    <row r="141" spans="5:20" x14ac:dyDescent="0.25">
      <c r="E141" s="252"/>
    </row>
    <row r="142" spans="5:20" x14ac:dyDescent="0.25">
      <c r="E142" s="252"/>
    </row>
    <row r="143" spans="5:20" x14ac:dyDescent="0.25">
      <c r="E143" s="252"/>
    </row>
    <row r="144" spans="5:20" x14ac:dyDescent="0.25">
      <c r="E144" s="252"/>
    </row>
    <row r="145" spans="5:5" x14ac:dyDescent="0.25">
      <c r="E145" s="252"/>
    </row>
    <row r="146" spans="5:5" x14ac:dyDescent="0.25">
      <c r="E146" s="252"/>
    </row>
    <row r="147" spans="5:5" x14ac:dyDescent="0.25">
      <c r="E147" s="252"/>
    </row>
    <row r="148" spans="5:5" x14ac:dyDescent="0.25">
      <c r="E148" s="252"/>
    </row>
    <row r="149" spans="5:5" x14ac:dyDescent="0.25">
      <c r="E149" s="252"/>
    </row>
    <row r="150" spans="5:5" x14ac:dyDescent="0.25">
      <c r="E150" s="252"/>
    </row>
    <row r="151" spans="5:5" x14ac:dyDescent="0.25">
      <c r="E151" s="252"/>
    </row>
    <row r="152" spans="5:5" x14ac:dyDescent="0.25">
      <c r="E152" s="252"/>
    </row>
    <row r="153" spans="5:5" x14ac:dyDescent="0.25">
      <c r="E153" s="252"/>
    </row>
    <row r="154" spans="5:5" x14ac:dyDescent="0.25">
      <c r="E154" s="252"/>
    </row>
    <row r="155" spans="5:5" x14ac:dyDescent="0.25">
      <c r="E155" s="252"/>
    </row>
    <row r="156" spans="5:5" x14ac:dyDescent="0.25">
      <c r="E156" s="252"/>
    </row>
    <row r="157" spans="5:5" x14ac:dyDescent="0.25">
      <c r="E157" s="252"/>
    </row>
    <row r="158" spans="5:5" x14ac:dyDescent="0.25">
      <c r="E158" s="252"/>
    </row>
    <row r="159" spans="5:5" x14ac:dyDescent="0.25">
      <c r="E159" s="252"/>
    </row>
    <row r="160" spans="5:5" x14ac:dyDescent="0.25">
      <c r="E160" s="252"/>
    </row>
    <row r="161" spans="5:5" x14ac:dyDescent="0.25">
      <c r="E161" s="252"/>
    </row>
    <row r="162" spans="5:5" x14ac:dyDescent="0.25">
      <c r="E162" s="252"/>
    </row>
    <row r="163" spans="5:5" x14ac:dyDescent="0.25">
      <c r="E163" s="252"/>
    </row>
    <row r="164" spans="5:5" x14ac:dyDescent="0.25">
      <c r="E164" s="252"/>
    </row>
    <row r="165" spans="5:5" x14ac:dyDescent="0.25">
      <c r="E165" s="252"/>
    </row>
    <row r="166" spans="5:5" x14ac:dyDescent="0.25">
      <c r="E166" s="252"/>
    </row>
    <row r="167" spans="5:5" x14ac:dyDescent="0.25">
      <c r="E167" s="252"/>
    </row>
    <row r="168" spans="5:5" x14ac:dyDescent="0.25">
      <c r="E168" s="252"/>
    </row>
    <row r="169" spans="5:5" x14ac:dyDescent="0.25">
      <c r="E169" s="252"/>
    </row>
  </sheetData>
  <mergeCells count="26">
    <mergeCell ref="U5:U7"/>
    <mergeCell ref="O5:P6"/>
    <mergeCell ref="T5:T7"/>
    <mergeCell ref="B5:B7"/>
    <mergeCell ref="Q5:Q7"/>
    <mergeCell ref="R5:R7"/>
    <mergeCell ref="F5:F7"/>
    <mergeCell ref="E5:E7"/>
    <mergeCell ref="G5:N5"/>
    <mergeCell ref="S5:S7"/>
    <mergeCell ref="C5:C7"/>
    <mergeCell ref="D5:D7"/>
    <mergeCell ref="G6:H6"/>
    <mergeCell ref="I6:J6"/>
    <mergeCell ref="K6:L6"/>
    <mergeCell ref="M6:N6"/>
    <mergeCell ref="B9:B14"/>
    <mergeCell ref="A5:A7"/>
    <mergeCell ref="A39:A49"/>
    <mergeCell ref="A9:A38"/>
    <mergeCell ref="B15:B24"/>
    <mergeCell ref="B25:B29"/>
    <mergeCell ref="B30:B33"/>
    <mergeCell ref="B34:B38"/>
    <mergeCell ref="B39:B44"/>
    <mergeCell ref="B45:B49"/>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zoomScaleNormal="100" workbookViewId="0">
      <pane ySplit="6" topLeftCell="A7" activePane="bottomLeft" state="frozen"/>
      <selection activeCell="O6" sqref="O6"/>
      <selection pane="bottomLeft" activeCell="C7" sqref="C7"/>
    </sheetView>
  </sheetViews>
  <sheetFormatPr baseColWidth="10" defaultRowHeight="15" x14ac:dyDescent="0.25"/>
  <cols>
    <col min="1" max="1" width="40" customWidth="1"/>
    <col min="2" max="2" width="21.7109375" customWidth="1"/>
    <col min="3" max="3" width="30.5703125" customWidth="1"/>
    <col min="4" max="6" width="27.42578125" customWidth="1"/>
    <col min="7" max="7" width="15.28515625" customWidth="1"/>
    <col min="8" max="8" width="15.28515625" style="232" customWidth="1"/>
    <col min="9" max="9" width="15.28515625" customWidth="1"/>
    <col min="10" max="10" width="15.28515625" style="232" customWidth="1"/>
    <col min="11" max="11" width="15.28515625" customWidth="1"/>
    <col min="12" max="12" width="15.28515625" style="232" customWidth="1"/>
    <col min="13" max="13" width="15.28515625" customWidth="1"/>
    <col min="14" max="14" width="15.28515625" style="232" customWidth="1"/>
    <col min="15" max="15" width="15.28515625" customWidth="1"/>
    <col min="16" max="16" width="18.28515625" style="232" customWidth="1"/>
    <col min="17" max="20" width="14.140625" customWidth="1"/>
    <col min="21" max="21" width="17" customWidth="1"/>
  </cols>
  <sheetData>
    <row r="1" spans="1:21" ht="18.75" x14ac:dyDescent="0.25">
      <c r="B1" s="285"/>
      <c r="C1" s="285"/>
      <c r="D1" s="285"/>
      <c r="E1" s="285"/>
      <c r="F1" s="285"/>
      <c r="G1" s="285" t="s">
        <v>480</v>
      </c>
      <c r="I1" s="285"/>
      <c r="J1" s="285"/>
      <c r="K1" s="285"/>
      <c r="L1" s="285"/>
      <c r="M1" s="285"/>
      <c r="N1" s="285"/>
      <c r="O1" s="285"/>
      <c r="P1" s="285"/>
      <c r="Q1" s="285"/>
      <c r="R1" s="285"/>
      <c r="S1" s="285"/>
      <c r="T1" s="285"/>
      <c r="U1" s="285"/>
    </row>
    <row r="2" spans="1:21" ht="18.75" x14ac:dyDescent="0.25">
      <c r="A2" s="325" t="s">
        <v>1361</v>
      </c>
      <c r="B2" s="285"/>
      <c r="C2" s="285"/>
      <c r="D2" s="285"/>
      <c r="E2" s="285"/>
      <c r="F2" s="285"/>
      <c r="G2" s="285"/>
      <c r="I2" s="285"/>
      <c r="J2" s="285"/>
      <c r="K2" s="285"/>
      <c r="L2" s="285"/>
      <c r="M2" s="285"/>
      <c r="N2" s="285"/>
      <c r="O2" s="285"/>
      <c r="P2" s="285"/>
      <c r="Q2" s="285"/>
      <c r="R2" s="285"/>
      <c r="S2" s="285"/>
      <c r="T2" s="285"/>
      <c r="U2" s="285"/>
    </row>
    <row r="3" spans="1:21" x14ac:dyDescent="0.25">
      <c r="A3" s="640" t="s">
        <v>1363</v>
      </c>
      <c r="B3" s="640"/>
      <c r="C3" s="640"/>
      <c r="D3" s="640"/>
      <c r="E3" s="640"/>
      <c r="F3" s="640"/>
      <c r="G3" s="640"/>
      <c r="H3" s="640"/>
      <c r="I3" s="640"/>
      <c r="J3" s="640"/>
      <c r="K3" s="640"/>
      <c r="L3" s="640"/>
      <c r="M3" s="640"/>
      <c r="N3" s="640"/>
      <c r="O3" s="640"/>
      <c r="P3" s="640"/>
      <c r="Q3" s="640"/>
      <c r="R3" s="640"/>
      <c r="S3" s="640"/>
      <c r="T3" s="640"/>
      <c r="U3" s="640"/>
    </row>
    <row r="4" spans="1:21" ht="15" customHeight="1" x14ac:dyDescent="0.25">
      <c r="A4" s="638" t="s">
        <v>96</v>
      </c>
      <c r="B4" s="609" t="s">
        <v>111</v>
      </c>
      <c r="C4" s="621" t="s">
        <v>85</v>
      </c>
      <c r="D4" s="621" t="s">
        <v>86</v>
      </c>
      <c r="E4" s="612" t="s">
        <v>393</v>
      </c>
      <c r="F4" s="621" t="s">
        <v>87</v>
      </c>
      <c r="G4" s="638" t="s">
        <v>99</v>
      </c>
      <c r="H4" s="638"/>
      <c r="I4" s="638"/>
      <c r="J4" s="638"/>
      <c r="K4" s="638"/>
      <c r="L4" s="638"/>
      <c r="M4" s="638"/>
      <c r="N4" s="638"/>
      <c r="O4" s="639" t="s">
        <v>100</v>
      </c>
      <c r="P4" s="639"/>
      <c r="Q4" s="609" t="s">
        <v>101</v>
      </c>
      <c r="R4" s="609" t="s">
        <v>102</v>
      </c>
      <c r="S4" s="609" t="s">
        <v>109</v>
      </c>
      <c r="T4" s="609" t="s">
        <v>108</v>
      </c>
      <c r="U4" s="606" t="s">
        <v>88</v>
      </c>
    </row>
    <row r="5" spans="1:21" x14ac:dyDescent="0.25">
      <c r="A5" s="638"/>
      <c r="B5" s="610"/>
      <c r="C5" s="622"/>
      <c r="D5" s="622"/>
      <c r="E5" s="613"/>
      <c r="F5" s="622"/>
      <c r="G5" s="638" t="s">
        <v>103</v>
      </c>
      <c r="H5" s="638"/>
      <c r="I5" s="638" t="s">
        <v>104</v>
      </c>
      <c r="J5" s="638"/>
      <c r="K5" s="638" t="s">
        <v>105</v>
      </c>
      <c r="L5" s="638"/>
      <c r="M5" s="638" t="s">
        <v>106</v>
      </c>
      <c r="N5" s="638"/>
      <c r="O5" s="639"/>
      <c r="P5" s="639"/>
      <c r="Q5" s="610"/>
      <c r="R5" s="610"/>
      <c r="S5" s="610"/>
      <c r="T5" s="610"/>
      <c r="U5" s="607"/>
    </row>
    <row r="6" spans="1:21" ht="25.5" x14ac:dyDescent="0.25">
      <c r="A6" s="638"/>
      <c r="B6" s="611"/>
      <c r="C6" s="623"/>
      <c r="D6" s="623"/>
      <c r="E6" s="614"/>
      <c r="F6" s="623"/>
      <c r="G6" s="241" t="s">
        <v>107</v>
      </c>
      <c r="H6" s="231" t="s">
        <v>12</v>
      </c>
      <c r="I6" s="241" t="s">
        <v>107</v>
      </c>
      <c r="J6" s="231" t="s">
        <v>12</v>
      </c>
      <c r="K6" s="241" t="s">
        <v>107</v>
      </c>
      <c r="L6" s="231" t="s">
        <v>12</v>
      </c>
      <c r="M6" s="241" t="s">
        <v>107</v>
      </c>
      <c r="N6" s="231" t="s">
        <v>12</v>
      </c>
      <c r="O6" s="241" t="s">
        <v>107</v>
      </c>
      <c r="P6" s="231" t="s">
        <v>12</v>
      </c>
      <c r="Q6" s="611"/>
      <c r="R6" s="611"/>
      <c r="S6" s="611"/>
      <c r="T6" s="611"/>
      <c r="U6" s="608"/>
    </row>
    <row r="7" spans="1:21" ht="15.75" x14ac:dyDescent="0.25">
      <c r="A7" s="634" t="s">
        <v>1409</v>
      </c>
      <c r="B7" s="634" t="s">
        <v>1410</v>
      </c>
      <c r="C7" s="333"/>
      <c r="D7" s="333"/>
      <c r="E7" s="389"/>
      <c r="F7" s="249"/>
      <c r="G7" s="250"/>
      <c r="H7" s="229"/>
      <c r="I7" s="250"/>
      <c r="J7" s="229"/>
      <c r="K7" s="250"/>
      <c r="L7" s="229"/>
      <c r="M7" s="250"/>
      <c r="N7" s="229"/>
      <c r="O7" s="397">
        <f>+G7+I7+K7+M7</f>
        <v>0</v>
      </c>
      <c r="P7" s="397">
        <f>+H7+J7+L7+N7</f>
        <v>0</v>
      </c>
      <c r="Q7" s="249"/>
      <c r="R7" s="249"/>
      <c r="S7" s="249"/>
      <c r="T7" s="249"/>
      <c r="U7" s="249"/>
    </row>
    <row r="8" spans="1:21" ht="15.75" x14ac:dyDescent="0.25">
      <c r="A8" s="635"/>
      <c r="B8" s="635"/>
      <c r="C8" s="333"/>
      <c r="D8" s="333"/>
      <c r="E8" s="389"/>
      <c r="F8" s="249"/>
      <c r="G8" s="250"/>
      <c r="H8" s="229"/>
      <c r="I8" s="250"/>
      <c r="J8" s="229"/>
      <c r="K8" s="250"/>
      <c r="L8" s="229"/>
      <c r="M8" s="250"/>
      <c r="N8" s="229"/>
      <c r="O8" s="397">
        <f t="shared" ref="O8:O19" si="0">+G8+I8+K8+M8</f>
        <v>0</v>
      </c>
      <c r="P8" s="397">
        <f t="shared" ref="P8:P19" si="1">+H8+J8+L8+N8</f>
        <v>0</v>
      </c>
      <c r="Q8" s="249"/>
      <c r="R8" s="249"/>
      <c r="S8" s="249"/>
      <c r="T8" s="249"/>
      <c r="U8" s="249"/>
    </row>
    <row r="9" spans="1:21" ht="15.75" x14ac:dyDescent="0.25">
      <c r="A9" s="635"/>
      <c r="B9" s="635"/>
      <c r="C9" s="333"/>
      <c r="D9" s="333"/>
      <c r="E9" s="389"/>
      <c r="F9" s="249"/>
      <c r="G9" s="250"/>
      <c r="H9" s="229"/>
      <c r="I9" s="250"/>
      <c r="J9" s="229"/>
      <c r="K9" s="250"/>
      <c r="L9" s="229"/>
      <c r="M9" s="250"/>
      <c r="N9" s="229"/>
      <c r="O9" s="397">
        <f t="shared" si="0"/>
        <v>0</v>
      </c>
      <c r="P9" s="397">
        <f t="shared" si="1"/>
        <v>0</v>
      </c>
      <c r="Q9" s="249"/>
      <c r="R9" s="249"/>
      <c r="S9" s="249"/>
      <c r="T9" s="249"/>
      <c r="U9" s="249"/>
    </row>
    <row r="10" spans="1:21" ht="15.75" x14ac:dyDescent="0.25">
      <c r="A10" s="635"/>
      <c r="B10" s="635"/>
      <c r="C10" s="333"/>
      <c r="D10" s="333"/>
      <c r="E10" s="389"/>
      <c r="F10" s="249"/>
      <c r="G10" s="250"/>
      <c r="H10" s="229"/>
      <c r="I10" s="250"/>
      <c r="J10" s="229"/>
      <c r="K10" s="250"/>
      <c r="L10" s="229"/>
      <c r="M10" s="250"/>
      <c r="N10" s="229"/>
      <c r="O10" s="397">
        <f t="shared" si="0"/>
        <v>0</v>
      </c>
      <c r="P10" s="397">
        <f t="shared" si="1"/>
        <v>0</v>
      </c>
      <c r="Q10" s="249"/>
      <c r="R10" s="249"/>
      <c r="S10" s="249"/>
      <c r="T10" s="249"/>
      <c r="U10" s="249"/>
    </row>
    <row r="11" spans="1:21" ht="15.75" x14ac:dyDescent="0.25">
      <c r="A11" s="635"/>
      <c r="B11" s="635"/>
      <c r="C11" s="333"/>
      <c r="D11" s="333"/>
      <c r="E11" s="389"/>
      <c r="F11" s="249"/>
      <c r="G11" s="250"/>
      <c r="H11" s="229"/>
      <c r="I11" s="250"/>
      <c r="J11" s="229"/>
      <c r="K11" s="250"/>
      <c r="L11" s="229"/>
      <c r="M11" s="250"/>
      <c r="N11" s="229"/>
      <c r="O11" s="397">
        <f t="shared" si="0"/>
        <v>0</v>
      </c>
      <c r="P11" s="397">
        <f t="shared" si="1"/>
        <v>0</v>
      </c>
      <c r="Q11" s="249"/>
      <c r="R11" s="249"/>
      <c r="S11" s="249"/>
      <c r="T11" s="249"/>
      <c r="U11" s="249"/>
    </row>
    <row r="12" spans="1:21" ht="15.75" x14ac:dyDescent="0.25">
      <c r="A12" s="635"/>
      <c r="B12" s="635"/>
      <c r="C12" s="333"/>
      <c r="D12" s="333"/>
      <c r="E12" s="389"/>
      <c r="F12" s="249"/>
      <c r="G12" s="250"/>
      <c r="H12" s="229"/>
      <c r="I12" s="250"/>
      <c r="J12" s="229"/>
      <c r="K12" s="250"/>
      <c r="L12" s="229"/>
      <c r="M12" s="250"/>
      <c r="N12" s="229"/>
      <c r="O12" s="397">
        <f t="shared" si="0"/>
        <v>0</v>
      </c>
      <c r="P12" s="397">
        <f t="shared" si="1"/>
        <v>0</v>
      </c>
      <c r="Q12" s="249"/>
      <c r="R12" s="249"/>
      <c r="S12" s="249"/>
      <c r="T12" s="249"/>
      <c r="U12" s="249"/>
    </row>
    <row r="13" spans="1:21" ht="15.75" x14ac:dyDescent="0.25">
      <c r="A13" s="635"/>
      <c r="B13" s="635"/>
      <c r="C13" s="333"/>
      <c r="D13" s="333"/>
      <c r="E13" s="389"/>
      <c r="F13" s="249"/>
      <c r="G13" s="250"/>
      <c r="H13" s="229"/>
      <c r="I13" s="250"/>
      <c r="J13" s="229"/>
      <c r="K13" s="250"/>
      <c r="L13" s="229"/>
      <c r="M13" s="250"/>
      <c r="N13" s="229"/>
      <c r="O13" s="397">
        <f t="shared" si="0"/>
        <v>0</v>
      </c>
      <c r="P13" s="397">
        <f t="shared" si="1"/>
        <v>0</v>
      </c>
      <c r="Q13" s="249"/>
      <c r="R13" s="249"/>
      <c r="S13" s="249"/>
      <c r="T13" s="249"/>
      <c r="U13" s="249"/>
    </row>
    <row r="14" spans="1:21" ht="15.75" x14ac:dyDescent="0.25">
      <c r="A14" s="635"/>
      <c r="B14" s="635"/>
      <c r="C14" s="333"/>
      <c r="D14" s="333"/>
      <c r="E14" s="389"/>
      <c r="F14" s="249"/>
      <c r="G14" s="250"/>
      <c r="H14" s="229"/>
      <c r="I14" s="250"/>
      <c r="J14" s="229"/>
      <c r="K14" s="250"/>
      <c r="L14" s="229"/>
      <c r="M14" s="250"/>
      <c r="N14" s="229"/>
      <c r="O14" s="397">
        <f t="shared" si="0"/>
        <v>0</v>
      </c>
      <c r="P14" s="397">
        <f t="shared" si="1"/>
        <v>0</v>
      </c>
      <c r="Q14" s="249"/>
      <c r="R14" s="249"/>
      <c r="S14" s="249"/>
      <c r="T14" s="249"/>
      <c r="U14" s="249"/>
    </row>
    <row r="15" spans="1:21" ht="15.75" x14ac:dyDescent="0.25">
      <c r="A15" s="635"/>
      <c r="B15" s="635"/>
      <c r="C15" s="333"/>
      <c r="D15" s="333"/>
      <c r="E15" s="389"/>
      <c r="F15" s="249"/>
      <c r="G15" s="250"/>
      <c r="H15" s="229"/>
      <c r="I15" s="250"/>
      <c r="J15" s="229"/>
      <c r="K15" s="250"/>
      <c r="L15" s="229"/>
      <c r="M15" s="250"/>
      <c r="N15" s="229"/>
      <c r="O15" s="397">
        <f t="shared" si="0"/>
        <v>0</v>
      </c>
      <c r="P15" s="397">
        <f t="shared" si="1"/>
        <v>0</v>
      </c>
      <c r="Q15" s="249"/>
      <c r="R15" s="249"/>
      <c r="S15" s="249"/>
      <c r="T15" s="249"/>
      <c r="U15" s="249"/>
    </row>
    <row r="16" spans="1:21" ht="15.75" x14ac:dyDescent="0.25">
      <c r="A16" s="635"/>
      <c r="B16" s="635"/>
      <c r="C16" s="333"/>
      <c r="D16" s="333"/>
      <c r="E16" s="389"/>
      <c r="F16" s="254"/>
      <c r="G16" s="254"/>
      <c r="H16" s="271"/>
      <c r="I16" s="254"/>
      <c r="J16" s="271"/>
      <c r="K16" s="254"/>
      <c r="L16" s="271"/>
      <c r="M16" s="254"/>
      <c r="N16" s="271"/>
      <c r="O16" s="397">
        <f t="shared" si="0"/>
        <v>0</v>
      </c>
      <c r="P16" s="397">
        <f t="shared" si="1"/>
        <v>0</v>
      </c>
      <c r="Q16" s="254"/>
      <c r="R16" s="254"/>
      <c r="S16" s="254"/>
      <c r="T16" s="254"/>
      <c r="U16" s="254"/>
    </row>
    <row r="17" spans="1:21" ht="15.75" x14ac:dyDescent="0.25">
      <c r="A17" s="635"/>
      <c r="B17" s="635"/>
      <c r="C17" s="333"/>
      <c r="D17" s="333"/>
      <c r="E17" s="389"/>
      <c r="F17" s="249"/>
      <c r="G17" s="249"/>
      <c r="H17" s="229"/>
      <c r="I17" s="249"/>
      <c r="J17" s="229"/>
      <c r="K17" s="249"/>
      <c r="L17" s="229"/>
      <c r="M17" s="249"/>
      <c r="N17" s="229"/>
      <c r="O17" s="397">
        <f t="shared" si="0"/>
        <v>0</v>
      </c>
      <c r="P17" s="397">
        <f t="shared" si="1"/>
        <v>0</v>
      </c>
      <c r="Q17" s="272"/>
      <c r="R17" s="272"/>
      <c r="S17" s="272"/>
      <c r="T17" s="249"/>
      <c r="U17" s="273"/>
    </row>
    <row r="18" spans="1:21" ht="15.75" x14ac:dyDescent="0.25">
      <c r="A18" s="635"/>
      <c r="B18" s="635"/>
      <c r="C18" s="333"/>
      <c r="D18" s="333"/>
      <c r="E18" s="389"/>
      <c r="F18" s="254"/>
      <c r="G18" s="254"/>
      <c r="H18" s="271"/>
      <c r="I18" s="254"/>
      <c r="J18" s="271"/>
      <c r="K18" s="254"/>
      <c r="L18" s="271"/>
      <c r="M18" s="254"/>
      <c r="N18" s="271"/>
      <c r="O18" s="397">
        <f t="shared" si="0"/>
        <v>0</v>
      </c>
      <c r="P18" s="397">
        <f t="shared" si="1"/>
        <v>0</v>
      </c>
      <c r="Q18" s="254"/>
      <c r="R18" s="254"/>
      <c r="S18" s="254"/>
      <c r="T18" s="254"/>
      <c r="U18" s="254"/>
    </row>
    <row r="19" spans="1:21" ht="15.75" x14ac:dyDescent="0.25">
      <c r="A19" s="636"/>
      <c r="B19" s="636"/>
      <c r="C19" s="333"/>
      <c r="D19" s="333"/>
      <c r="E19" s="389"/>
      <c r="F19" s="249"/>
      <c r="G19" s="250"/>
      <c r="H19" s="229"/>
      <c r="I19" s="250"/>
      <c r="J19" s="229"/>
      <c r="K19" s="250"/>
      <c r="L19" s="229"/>
      <c r="M19" s="249"/>
      <c r="N19" s="229"/>
      <c r="O19" s="397">
        <f t="shared" si="0"/>
        <v>0</v>
      </c>
      <c r="P19" s="397">
        <f t="shared" si="1"/>
        <v>0</v>
      </c>
      <c r="Q19" s="249"/>
      <c r="R19" s="249"/>
      <c r="S19" s="249"/>
      <c r="T19" s="249"/>
      <c r="U19" s="249"/>
    </row>
    <row r="20" spans="1:21" ht="15.75" x14ac:dyDescent="0.25">
      <c r="A20" s="292"/>
      <c r="B20" s="293"/>
      <c r="C20" s="292" t="s">
        <v>1411</v>
      </c>
      <c r="D20" s="293"/>
      <c r="E20" s="293"/>
      <c r="F20" s="294"/>
      <c r="G20" s="264">
        <f t="shared" ref="G20:P20" si="2">SUM(G7:G19)</f>
        <v>0</v>
      </c>
      <c r="H20" s="274">
        <f t="shared" si="2"/>
        <v>0</v>
      </c>
      <c r="I20" s="264">
        <f t="shared" si="2"/>
        <v>0</v>
      </c>
      <c r="J20" s="274">
        <f t="shared" si="2"/>
        <v>0</v>
      </c>
      <c r="K20" s="264">
        <f t="shared" si="2"/>
        <v>0</v>
      </c>
      <c r="L20" s="274">
        <f t="shared" si="2"/>
        <v>0</v>
      </c>
      <c r="M20" s="264">
        <f t="shared" si="2"/>
        <v>0</v>
      </c>
      <c r="N20" s="274">
        <f t="shared" si="2"/>
        <v>0</v>
      </c>
      <c r="O20" s="274">
        <f t="shared" si="2"/>
        <v>0</v>
      </c>
      <c r="P20" s="274">
        <f t="shared" si="2"/>
        <v>0</v>
      </c>
      <c r="Q20" s="265"/>
      <c r="R20" s="265"/>
      <c r="S20" s="265"/>
      <c r="T20" s="265"/>
      <c r="U20" s="265"/>
    </row>
    <row r="25" spans="1:21" x14ac:dyDescent="0.25">
      <c r="H25"/>
      <c r="J25"/>
      <c r="L25"/>
      <c r="N25"/>
      <c r="P2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ht="15.6" customHeight="1" x14ac:dyDescent="0.25">
      <c r="H55"/>
      <c r="J55"/>
      <c r="L55"/>
      <c r="N55"/>
      <c r="P55"/>
    </row>
  </sheetData>
  <mergeCells count="20">
    <mergeCell ref="A7:A19"/>
    <mergeCell ref="G5:H5"/>
    <mergeCell ref="B7:B19"/>
    <mergeCell ref="G4:N4"/>
    <mergeCell ref="O4:P5"/>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23"/>
  <sheetViews>
    <sheetView topLeftCell="E1" zoomScale="75" zoomScaleNormal="75" workbookViewId="0">
      <pane ySplit="8" topLeftCell="A79" activePane="bottomLeft" state="frozen"/>
      <selection activeCell="A7" sqref="A7"/>
      <selection pane="bottomLeft" activeCell="P62" sqref="P62"/>
    </sheetView>
  </sheetViews>
  <sheetFormatPr baseColWidth="10" defaultRowHeight="15" x14ac:dyDescent="0.25"/>
  <cols>
    <col min="1" max="1" width="21.7109375" customWidth="1"/>
    <col min="2" max="2" width="41.42578125" customWidth="1"/>
    <col min="3" max="6" width="27.42578125" customWidth="1"/>
    <col min="7" max="7" width="15.28515625" customWidth="1"/>
    <col min="8" max="8" width="16" style="232" customWidth="1"/>
    <col min="9" max="9" width="18" customWidth="1"/>
    <col min="10" max="10" width="16.7109375" style="232" customWidth="1"/>
    <col min="11" max="11" width="15.28515625" customWidth="1"/>
    <col min="12" max="12" width="16.5703125" style="232" customWidth="1"/>
    <col min="13" max="13" width="15.28515625" customWidth="1"/>
    <col min="14" max="14" width="16.42578125" style="232" customWidth="1"/>
    <col min="15" max="15" width="15.28515625" customWidth="1"/>
    <col min="16" max="16" width="18.28515625" style="232" customWidth="1"/>
    <col min="17" max="17" width="27.85546875" customWidth="1"/>
    <col min="18" max="18" width="27.5703125" customWidth="1"/>
    <col min="19" max="19" width="28.42578125" customWidth="1"/>
    <col min="20" max="20" width="20.140625" customWidth="1"/>
    <col min="21" max="21" width="17" customWidth="1"/>
  </cols>
  <sheetData>
    <row r="1" spans="1:27" ht="18.75" x14ac:dyDescent="0.25">
      <c r="G1" s="285" t="s">
        <v>1412</v>
      </c>
      <c r="I1" s="285"/>
      <c r="J1" s="285"/>
      <c r="K1" s="285"/>
      <c r="L1" s="285"/>
      <c r="M1" s="285"/>
      <c r="N1" s="285"/>
      <c r="O1" s="285"/>
      <c r="P1" s="285"/>
      <c r="Q1" s="285"/>
      <c r="R1" s="285"/>
      <c r="S1" s="285"/>
      <c r="T1" s="285"/>
      <c r="U1" s="285"/>
      <c r="V1" s="285"/>
      <c r="W1" s="285"/>
      <c r="X1" s="285"/>
      <c r="Y1" s="285"/>
      <c r="Z1" s="285"/>
      <c r="AA1" s="285"/>
    </row>
    <row r="2" spans="1:27" ht="18.75" x14ac:dyDescent="0.25">
      <c r="A2" s="322" t="s">
        <v>1361</v>
      </c>
      <c r="G2" s="285"/>
      <c r="I2" s="285"/>
      <c r="J2" s="285"/>
      <c r="K2" s="285"/>
      <c r="L2" s="285"/>
      <c r="M2" s="285"/>
      <c r="N2" s="285"/>
      <c r="O2" s="285"/>
      <c r="P2" s="285"/>
      <c r="Q2" s="285"/>
      <c r="R2" s="285"/>
      <c r="S2" s="285"/>
      <c r="T2" s="285"/>
      <c r="U2" s="285"/>
      <c r="V2" s="285"/>
      <c r="W2" s="285"/>
      <c r="X2" s="285"/>
      <c r="Y2" s="285"/>
      <c r="Z2" s="285"/>
      <c r="AA2" s="285"/>
    </row>
    <row r="3" spans="1:27" ht="18.75" x14ac:dyDescent="0.25">
      <c r="A3" s="323" t="s">
        <v>1420</v>
      </c>
      <c r="G3" s="285"/>
      <c r="I3" s="285"/>
      <c r="J3" s="285"/>
      <c r="K3" s="285"/>
      <c r="L3" s="285"/>
      <c r="M3" s="285"/>
      <c r="N3" s="285"/>
      <c r="O3" s="285"/>
      <c r="P3" s="285"/>
      <c r="Q3" s="285"/>
      <c r="R3" s="285"/>
      <c r="S3" s="285"/>
      <c r="T3" s="285"/>
      <c r="U3" s="285"/>
      <c r="V3" s="285"/>
      <c r="W3" s="285"/>
      <c r="X3" s="285"/>
      <c r="Y3" s="285"/>
      <c r="Z3" s="285"/>
      <c r="AA3" s="285"/>
    </row>
    <row r="4" spans="1:27" ht="18.75" x14ac:dyDescent="0.25">
      <c r="A4" s="323" t="s">
        <v>1419</v>
      </c>
      <c r="G4" s="285"/>
      <c r="I4" s="285"/>
      <c r="J4" s="285"/>
      <c r="K4" s="285"/>
      <c r="L4" s="285"/>
      <c r="M4" s="285"/>
      <c r="N4" s="285"/>
      <c r="O4" s="285"/>
      <c r="P4" s="285"/>
      <c r="Q4" s="285"/>
      <c r="R4" s="285"/>
      <c r="S4" s="285"/>
      <c r="T4" s="285"/>
      <c r="U4" s="285"/>
      <c r="V4" s="285"/>
      <c r="W4" s="285"/>
      <c r="X4" s="285"/>
      <c r="Y4" s="285"/>
      <c r="Z4" s="285"/>
      <c r="AA4" s="285"/>
    </row>
    <row r="5" spans="1:27" x14ac:dyDescent="0.25">
      <c r="A5" s="288" t="s">
        <v>2213</v>
      </c>
      <c r="B5" s="270"/>
      <c r="C5" s="270"/>
      <c r="D5" s="270"/>
      <c r="E5" s="270"/>
      <c r="F5" s="270"/>
      <c r="G5" s="270"/>
      <c r="H5" s="270"/>
      <c r="I5" s="270"/>
      <c r="J5" s="270"/>
      <c r="K5" s="270"/>
      <c r="L5" s="270"/>
      <c r="M5" s="270"/>
      <c r="N5" s="270"/>
      <c r="O5" s="270"/>
      <c r="P5" s="270"/>
      <c r="Q5" s="270"/>
      <c r="R5" s="270"/>
      <c r="S5" s="270"/>
      <c r="T5" s="270"/>
      <c r="U5" s="270"/>
    </row>
    <row r="6" spans="1:27" ht="15" customHeight="1" x14ac:dyDescent="0.25">
      <c r="A6" s="638" t="s">
        <v>96</v>
      </c>
      <c r="B6" s="609" t="s">
        <v>111</v>
      </c>
      <c r="C6" s="621" t="s">
        <v>85</v>
      </c>
      <c r="D6" s="621" t="s">
        <v>86</v>
      </c>
      <c r="E6" s="612" t="s">
        <v>393</v>
      </c>
      <c r="F6" s="621" t="s">
        <v>87</v>
      </c>
      <c r="G6" s="638" t="s">
        <v>99</v>
      </c>
      <c r="H6" s="638"/>
      <c r="I6" s="638"/>
      <c r="J6" s="638"/>
      <c r="K6" s="638"/>
      <c r="L6" s="638"/>
      <c r="M6" s="638"/>
      <c r="N6" s="638"/>
      <c r="O6" s="639" t="s">
        <v>100</v>
      </c>
      <c r="P6" s="639"/>
      <c r="Q6" s="609" t="s">
        <v>101</v>
      </c>
      <c r="R6" s="609" t="s">
        <v>102</v>
      </c>
      <c r="S6" s="609" t="s">
        <v>109</v>
      </c>
      <c r="T6" s="609" t="s">
        <v>108</v>
      </c>
      <c r="U6" s="606" t="s">
        <v>88</v>
      </c>
    </row>
    <row r="7" spans="1:27" x14ac:dyDescent="0.25">
      <c r="A7" s="638"/>
      <c r="B7" s="610"/>
      <c r="C7" s="622"/>
      <c r="D7" s="622"/>
      <c r="E7" s="613"/>
      <c r="F7" s="622"/>
      <c r="G7" s="638" t="s">
        <v>103</v>
      </c>
      <c r="H7" s="638"/>
      <c r="I7" s="638" t="s">
        <v>104</v>
      </c>
      <c r="J7" s="638"/>
      <c r="K7" s="638" t="s">
        <v>105</v>
      </c>
      <c r="L7" s="638"/>
      <c r="M7" s="638" t="s">
        <v>106</v>
      </c>
      <c r="N7" s="638"/>
      <c r="O7" s="639"/>
      <c r="P7" s="639"/>
      <c r="Q7" s="610"/>
      <c r="R7" s="610"/>
      <c r="S7" s="610"/>
      <c r="T7" s="610"/>
      <c r="U7" s="607"/>
    </row>
    <row r="8" spans="1:27" ht="25.5" x14ac:dyDescent="0.25">
      <c r="A8" s="638"/>
      <c r="B8" s="611"/>
      <c r="C8" s="623"/>
      <c r="D8" s="623"/>
      <c r="E8" s="614"/>
      <c r="F8" s="623"/>
      <c r="G8" s="241" t="s">
        <v>107</v>
      </c>
      <c r="H8" s="231" t="s">
        <v>12</v>
      </c>
      <c r="I8" s="241" t="s">
        <v>107</v>
      </c>
      <c r="J8" s="231" t="s">
        <v>12</v>
      </c>
      <c r="K8" s="241" t="s">
        <v>107</v>
      </c>
      <c r="L8" s="231" t="s">
        <v>12</v>
      </c>
      <c r="M8" s="241" t="s">
        <v>107</v>
      </c>
      <c r="N8" s="231" t="s">
        <v>12</v>
      </c>
      <c r="O8" s="241" t="s">
        <v>107</v>
      </c>
      <c r="P8" s="231" t="s">
        <v>12</v>
      </c>
      <c r="Q8" s="611"/>
      <c r="R8" s="611"/>
      <c r="S8" s="611"/>
      <c r="T8" s="611"/>
      <c r="U8" s="608"/>
    </row>
    <row r="9" spans="1:27" ht="165" x14ac:dyDescent="0.25">
      <c r="A9" s="637" t="s">
        <v>1413</v>
      </c>
      <c r="B9" s="645" t="s">
        <v>1414</v>
      </c>
      <c r="C9" s="421" t="s">
        <v>1479</v>
      </c>
      <c r="D9" s="421" t="s">
        <v>1480</v>
      </c>
      <c r="E9" s="249" t="s">
        <v>1516</v>
      </c>
      <c r="F9" s="423" t="s">
        <v>1481</v>
      </c>
      <c r="G9" s="427">
        <v>0.25</v>
      </c>
      <c r="H9" s="271">
        <f>'1. TALLERES SEMINARIOS'!D10/4</f>
        <v>14999.91</v>
      </c>
      <c r="I9" s="427">
        <v>0.25</v>
      </c>
      <c r="J9" s="271">
        <f>'1. TALLERES SEMINARIOS'!D10*0.25</f>
        <v>14999.91</v>
      </c>
      <c r="K9" s="427">
        <v>0.25</v>
      </c>
      <c r="L9" s="271">
        <f>'1. TALLERES SEMINARIOS'!D10*0.25</f>
        <v>14999.91</v>
      </c>
      <c r="M9" s="427">
        <v>0.25</v>
      </c>
      <c r="N9" s="271">
        <f>'1. TALLERES SEMINARIOS'!D10*0.25</f>
        <v>14999.91</v>
      </c>
      <c r="O9" s="250">
        <f>M9+K9+I9+G9</f>
        <v>1</v>
      </c>
      <c r="P9" s="397">
        <f t="shared" ref="P9" si="0">+H9+J9+L9+N9</f>
        <v>59999.64</v>
      </c>
      <c r="Q9" s="423" t="s">
        <v>1482</v>
      </c>
      <c r="R9" s="423" t="s">
        <v>1483</v>
      </c>
      <c r="S9" s="423" t="s">
        <v>1485</v>
      </c>
      <c r="T9" s="431" t="s">
        <v>1483</v>
      </c>
      <c r="U9" s="432" t="s">
        <v>1484</v>
      </c>
    </row>
    <row r="10" spans="1:27" ht="165" x14ac:dyDescent="0.25">
      <c r="A10" s="637"/>
      <c r="B10" s="645"/>
      <c r="C10" s="421" t="s">
        <v>1486</v>
      </c>
      <c r="D10" s="421" t="s">
        <v>1487</v>
      </c>
      <c r="E10" s="249" t="s">
        <v>1517</v>
      </c>
      <c r="F10" s="426" t="s">
        <v>1523</v>
      </c>
      <c r="G10" s="554">
        <v>0.5</v>
      </c>
      <c r="H10" s="383">
        <f>'5. ACTIVIDADES ESPECIALES'!D635/2</f>
        <v>100000</v>
      </c>
      <c r="I10" s="282"/>
      <c r="J10" s="383"/>
      <c r="K10" s="554">
        <v>0.5</v>
      </c>
      <c r="L10" s="383">
        <f>'5. ACTIVIDADES ESPECIALES'!D635/2</f>
        <v>100000</v>
      </c>
      <c r="M10" s="282"/>
      <c r="N10" s="383"/>
      <c r="O10" s="554">
        <f t="shared" ref="O10:O73" si="1">M10+K10+I10+G10</f>
        <v>1</v>
      </c>
      <c r="P10" s="397">
        <f t="shared" ref="P10:P73" si="2">+H10+J10+L10+N10</f>
        <v>200000</v>
      </c>
      <c r="Q10" s="423" t="s">
        <v>1488</v>
      </c>
      <c r="R10" s="423" t="s">
        <v>1489</v>
      </c>
      <c r="S10" s="423" t="s">
        <v>1490</v>
      </c>
      <c r="T10" s="431" t="s">
        <v>1526</v>
      </c>
      <c r="U10" s="432" t="s">
        <v>1527</v>
      </c>
    </row>
    <row r="11" spans="1:27" ht="270" x14ac:dyDescent="0.25">
      <c r="A11" s="637"/>
      <c r="B11" s="645"/>
      <c r="C11" s="421" t="s">
        <v>1491</v>
      </c>
      <c r="D11" s="421" t="s">
        <v>1515</v>
      </c>
      <c r="E11" s="249" t="s">
        <v>1518</v>
      </c>
      <c r="F11" s="421" t="s">
        <v>1524</v>
      </c>
      <c r="G11" s="554">
        <v>0.25</v>
      </c>
      <c r="H11" s="383">
        <f>'5. ACTIVIDADES ESPECIALES'!D653*G11</f>
        <v>72710.324999999997</v>
      </c>
      <c r="I11" s="554">
        <v>0.75</v>
      </c>
      <c r="J11" s="383">
        <f>'5. ACTIVIDADES ESPECIALES'!D653*I11</f>
        <v>218130.97499999998</v>
      </c>
      <c r="K11" s="282"/>
      <c r="L11" s="383"/>
      <c r="M11" s="282"/>
      <c r="N11" s="383"/>
      <c r="O11" s="554">
        <f t="shared" si="1"/>
        <v>1</v>
      </c>
      <c r="P11" s="397">
        <f t="shared" si="2"/>
        <v>290841.3</v>
      </c>
      <c r="Q11" s="423" t="s">
        <v>1492</v>
      </c>
      <c r="R11" s="423" t="s">
        <v>1493</v>
      </c>
      <c r="S11" s="423" t="s">
        <v>1494</v>
      </c>
      <c r="T11" s="431" t="s">
        <v>1528</v>
      </c>
      <c r="U11" s="432" t="s">
        <v>1484</v>
      </c>
    </row>
    <row r="12" spans="1:27" ht="195" x14ac:dyDescent="0.25">
      <c r="A12" s="637"/>
      <c r="B12" s="645"/>
      <c r="C12" s="421" t="s">
        <v>1495</v>
      </c>
      <c r="D12" s="421" t="s">
        <v>1496</v>
      </c>
      <c r="E12" s="249" t="s">
        <v>1519</v>
      </c>
      <c r="F12" s="421" t="s">
        <v>1525</v>
      </c>
      <c r="G12" s="427">
        <v>0.55000000000000004</v>
      </c>
      <c r="H12" s="271">
        <f>('1. TALLERES SEMINARIOS'!D26+'2. CONTRATACION DE PERSONAL'!D10)*G12</f>
        <v>127380.00000000001</v>
      </c>
      <c r="I12" s="427">
        <v>0.2</v>
      </c>
      <c r="J12" s="271">
        <f>('1. TALLERES SEMINARIOS'!D26+'2. CONTRATACION DE PERSONAL'!D10)*I12</f>
        <v>46320</v>
      </c>
      <c r="K12" s="428">
        <v>0.125</v>
      </c>
      <c r="L12" s="271">
        <f>('1. TALLERES SEMINARIOS'!D26+'2. CONTRATACION DE PERSONAL'!D10)*K12</f>
        <v>28950</v>
      </c>
      <c r="M12" s="428">
        <v>0.125</v>
      </c>
      <c r="N12" s="271">
        <f>('1. TALLERES SEMINARIOS'!D26+'2. CONTRATACION DE PERSONAL'!D10)*M12</f>
        <v>28950</v>
      </c>
      <c r="O12" s="250">
        <f t="shared" si="1"/>
        <v>1</v>
      </c>
      <c r="P12" s="397">
        <f t="shared" si="2"/>
        <v>231600</v>
      </c>
      <c r="Q12" s="423" t="s">
        <v>1497</v>
      </c>
      <c r="R12" s="423" t="s">
        <v>1498</v>
      </c>
      <c r="S12" s="423" t="s">
        <v>1485</v>
      </c>
      <c r="T12" s="432" t="s">
        <v>1529</v>
      </c>
      <c r="U12" s="432" t="s">
        <v>1484</v>
      </c>
    </row>
    <row r="13" spans="1:27" ht="120" x14ac:dyDescent="0.25">
      <c r="A13" s="637"/>
      <c r="B13" s="645"/>
      <c r="C13" s="421" t="s">
        <v>1499</v>
      </c>
      <c r="D13" s="421" t="s">
        <v>1500</v>
      </c>
      <c r="E13" s="249" t="s">
        <v>1520</v>
      </c>
      <c r="F13" s="421" t="s">
        <v>1501</v>
      </c>
      <c r="G13" s="427">
        <v>0.25</v>
      </c>
      <c r="H13" s="271">
        <f>('1. TALLERES SEMINARIOS'!D37+'3. EQUIPO DE OFICINA'!D10)*G13</f>
        <v>6712.35</v>
      </c>
      <c r="I13" s="427">
        <v>0.25</v>
      </c>
      <c r="J13" s="271">
        <f>(+'1. TALLERES SEMINARIOS'!D37+'3. EQUIPO DE OFICINA'!D10)*I13</f>
        <v>6712.35</v>
      </c>
      <c r="K13" s="427">
        <v>0.25</v>
      </c>
      <c r="L13" s="271">
        <f>(+'1. TALLERES SEMINARIOS'!D37+'3. EQUIPO DE OFICINA'!D10)*K13</f>
        <v>6712.35</v>
      </c>
      <c r="M13" s="427">
        <v>0.25</v>
      </c>
      <c r="N13" s="271">
        <f>(+'1. TALLERES SEMINARIOS'!D37+'3. EQUIPO DE OFICINA'!D10)*M13</f>
        <v>6712.35</v>
      </c>
      <c r="O13" s="250">
        <f t="shared" si="1"/>
        <v>1</v>
      </c>
      <c r="P13" s="397">
        <f t="shared" si="2"/>
        <v>26849.4</v>
      </c>
      <c r="Q13" s="423" t="s">
        <v>1503</v>
      </c>
      <c r="R13" s="423" t="s">
        <v>1502</v>
      </c>
      <c r="S13" s="423" t="s">
        <v>1484</v>
      </c>
      <c r="T13" s="432" t="s">
        <v>1502</v>
      </c>
      <c r="U13" s="432" t="s">
        <v>1484</v>
      </c>
    </row>
    <row r="14" spans="1:27" s="390" customFormat="1" ht="120" x14ac:dyDescent="0.25">
      <c r="A14" s="637"/>
      <c r="B14" s="645"/>
      <c r="C14" s="421" t="s">
        <v>1504</v>
      </c>
      <c r="D14" s="421" t="s">
        <v>1505</v>
      </c>
      <c r="E14" s="249" t="s">
        <v>1521</v>
      </c>
      <c r="F14" s="421" t="s">
        <v>1506</v>
      </c>
      <c r="G14" s="254"/>
      <c r="H14" s="271"/>
      <c r="I14" s="427">
        <v>0.5</v>
      </c>
      <c r="J14" s="271">
        <f>('1. TALLERES SEMINARIOS'!D52)*I14</f>
        <v>19462.5</v>
      </c>
      <c r="K14" s="427">
        <v>0.5</v>
      </c>
      <c r="L14" s="271">
        <f>(+'1. TALLERES SEMINARIOS'!D52)*K14</f>
        <v>19462.5</v>
      </c>
      <c r="M14" s="254"/>
      <c r="N14" s="271"/>
      <c r="O14" s="250">
        <f t="shared" si="1"/>
        <v>1</v>
      </c>
      <c r="P14" s="397">
        <f t="shared" si="2"/>
        <v>38925</v>
      </c>
      <c r="Q14" s="423" t="s">
        <v>1507</v>
      </c>
      <c r="R14" s="423" t="s">
        <v>1508</v>
      </c>
      <c r="S14" s="423" t="s">
        <v>1484</v>
      </c>
      <c r="T14" s="432" t="s">
        <v>1508</v>
      </c>
      <c r="U14" s="432" t="s">
        <v>1484</v>
      </c>
    </row>
    <row r="15" spans="1:27" s="390" customFormat="1" ht="240" x14ac:dyDescent="0.25">
      <c r="A15" s="637"/>
      <c r="B15" s="645"/>
      <c r="C15" s="421" t="s">
        <v>1509</v>
      </c>
      <c r="D15" s="421" t="s">
        <v>1511</v>
      </c>
      <c r="E15" s="249" t="s">
        <v>1522</v>
      </c>
      <c r="F15" s="423" t="s">
        <v>1510</v>
      </c>
      <c r="G15" s="428">
        <v>0.55620000000000003</v>
      </c>
      <c r="H15" s="271">
        <f>('1. TALLERES SEMINARIOS'!D68+'3. EQUIPO DE OFICINA'!D30+'4. EQUIPO TECNOLÓGICOS'!D10)*G15</f>
        <v>64297.832400000007</v>
      </c>
      <c r="I15" s="428">
        <v>6.9699999999999998E-2</v>
      </c>
      <c r="J15" s="271">
        <f>('1. TALLERES SEMINARIOS'!D68+'3. EQUIPO DE OFICINA'!D30+'4. EQUIPO TECNOLÓGICOS'!D10)*I15</f>
        <v>8057.4593999999997</v>
      </c>
      <c r="K15" s="428">
        <v>6.9699999999999998E-2</v>
      </c>
      <c r="L15" s="271">
        <f>('1. TALLERES SEMINARIOS'!D68+'3. EQUIPO DE OFICINA'!D30+'4. EQUIPO TECNOLÓGICOS'!D10)*K15</f>
        <v>8057.4593999999997</v>
      </c>
      <c r="M15" s="429">
        <v>0.3044</v>
      </c>
      <c r="N15" s="430">
        <f>('1. TALLERES SEMINARIOS'!D68+'3. EQUIPO DE OFICINA'!D30+'4. EQUIPO TECNOLÓGICOS'!D10)*M15</f>
        <v>35189.248800000001</v>
      </c>
      <c r="O15" s="250">
        <f t="shared" si="1"/>
        <v>1</v>
      </c>
      <c r="P15" s="397">
        <f t="shared" si="2"/>
        <v>115602</v>
      </c>
      <c r="Q15" s="423" t="s">
        <v>1513</v>
      </c>
      <c r="R15" s="423" t="s">
        <v>1512</v>
      </c>
      <c r="S15" s="433" t="s">
        <v>1514</v>
      </c>
      <c r="T15" s="432" t="s">
        <v>1530</v>
      </c>
      <c r="U15" s="432" t="s">
        <v>1484</v>
      </c>
    </row>
    <row r="16" spans="1:27" ht="15.75" x14ac:dyDescent="0.25">
      <c r="A16" s="637"/>
      <c r="B16" s="645"/>
      <c r="C16" s="425"/>
      <c r="D16" s="425"/>
      <c r="E16" s="425"/>
      <c r="F16" s="425"/>
      <c r="G16" s="434"/>
      <c r="H16" s="435"/>
      <c r="I16" s="434"/>
      <c r="J16" s="435"/>
      <c r="K16" s="434"/>
      <c r="L16" s="435"/>
      <c r="M16" s="434"/>
      <c r="N16" s="435"/>
      <c r="O16" s="550">
        <f t="shared" si="1"/>
        <v>0</v>
      </c>
      <c r="P16" s="436">
        <f t="shared" si="2"/>
        <v>0</v>
      </c>
      <c r="Q16" s="434"/>
      <c r="R16" s="434"/>
      <c r="S16" s="434"/>
      <c r="T16" s="434"/>
      <c r="U16" s="437"/>
    </row>
    <row r="17" spans="1:21" s="390" customFormat="1" ht="191.25" x14ac:dyDescent="0.25">
      <c r="A17" s="637"/>
      <c r="B17" s="654" t="s">
        <v>1416</v>
      </c>
      <c r="C17" s="438" t="s">
        <v>1532</v>
      </c>
      <c r="D17" s="439" t="s">
        <v>1539</v>
      </c>
      <c r="E17" s="249" t="s">
        <v>1543</v>
      </c>
      <c r="F17" s="440" t="s">
        <v>1544</v>
      </c>
      <c r="G17" s="427">
        <v>0.25</v>
      </c>
      <c r="H17" s="546">
        <f>('3. EQUIPO DE OFICINA'!D42+'4. EQUIPO TECNOLÓGICOS'!D23)*G17</f>
        <v>8576.25</v>
      </c>
      <c r="I17" s="427">
        <v>0.25</v>
      </c>
      <c r="J17" s="254">
        <f>('3. EQUIPO DE OFICINA'!D42+'4. EQUIPO TECNOLÓGICOS'!D23)*I17</f>
        <v>8576.25</v>
      </c>
      <c r="K17" s="427">
        <v>0.25</v>
      </c>
      <c r="L17" s="254">
        <f>('3. EQUIPO DE OFICINA'!D42+'4. EQUIPO TECNOLÓGICOS'!D23)*K17</f>
        <v>8576.25</v>
      </c>
      <c r="M17" s="427">
        <v>0.25</v>
      </c>
      <c r="N17" s="254">
        <f>('3. EQUIPO DE OFICINA'!D42+'4. EQUIPO TECNOLÓGICOS'!D23)*M17</f>
        <v>8576.25</v>
      </c>
      <c r="O17" s="250">
        <f t="shared" si="1"/>
        <v>1</v>
      </c>
      <c r="P17" s="397">
        <f t="shared" si="2"/>
        <v>34305</v>
      </c>
      <c r="Q17" s="442" t="s">
        <v>1545</v>
      </c>
      <c r="R17" s="443" t="s">
        <v>1546</v>
      </c>
      <c r="S17" s="443" t="s">
        <v>1547</v>
      </c>
      <c r="T17" s="454"/>
      <c r="U17" s="74"/>
    </row>
    <row r="18" spans="1:21" s="390" customFormat="1" ht="89.25" x14ac:dyDescent="0.25">
      <c r="A18" s="637"/>
      <c r="B18" s="654"/>
      <c r="C18" s="653" t="s">
        <v>1531</v>
      </c>
      <c r="D18" s="439" t="s">
        <v>1540</v>
      </c>
      <c r="E18" s="249" t="s">
        <v>1534</v>
      </c>
      <c r="F18" s="451" t="s">
        <v>1548</v>
      </c>
      <c r="G18" s="534">
        <v>1</v>
      </c>
      <c r="H18" s="430">
        <f>'2. CONTRATACION DE PERSONAL'!D70+'3. EQUIPO DE OFICINA'!D56+'4. EQUIPO TECNOLÓGICOS'!D40</f>
        <v>296220</v>
      </c>
      <c r="I18" s="254"/>
      <c r="J18" s="271"/>
      <c r="K18" s="254"/>
      <c r="L18" s="271"/>
      <c r="M18" s="254"/>
      <c r="N18" s="271"/>
      <c r="O18" s="250">
        <f t="shared" si="1"/>
        <v>1</v>
      </c>
      <c r="P18" s="397">
        <f t="shared" si="2"/>
        <v>296220</v>
      </c>
      <c r="Q18" s="442" t="s">
        <v>1553</v>
      </c>
      <c r="R18" s="254" t="s">
        <v>1546</v>
      </c>
      <c r="S18" s="651" t="s">
        <v>1554</v>
      </c>
      <c r="T18" s="454"/>
      <c r="U18" s="535"/>
    </row>
    <row r="19" spans="1:21" s="390" customFormat="1" ht="63.75" x14ac:dyDescent="0.25">
      <c r="A19" s="637"/>
      <c r="B19" s="654"/>
      <c r="C19" s="653"/>
      <c r="D19" s="439"/>
      <c r="E19" s="249" t="s">
        <v>1535</v>
      </c>
      <c r="F19" s="451" t="s">
        <v>1549</v>
      </c>
      <c r="G19" s="427">
        <v>0.4</v>
      </c>
      <c r="H19" s="271">
        <f>('3. EQUIPO DE OFICINA'!D70+'4. EQUIPO TECNOLÓGICOS'!D61)*G19</f>
        <v>17794.400000000001</v>
      </c>
      <c r="I19" s="427">
        <v>0.25</v>
      </c>
      <c r="J19" s="271">
        <f>('4. EQUIPO TECNOLÓGICOS'!D61+'3. EQUIPO DE OFICINA'!D70)*I19</f>
        <v>11121.5</v>
      </c>
      <c r="K19" s="427">
        <v>0.2</v>
      </c>
      <c r="L19" s="271">
        <f>('4. EQUIPO TECNOLÓGICOS'!D61+'3. EQUIPO DE OFICINA'!D70)*K19</f>
        <v>8897.2000000000007</v>
      </c>
      <c r="M19" s="427">
        <v>0.15</v>
      </c>
      <c r="N19" s="271">
        <f>('4. EQUIPO TECNOLÓGICOS'!D61+'3. EQUIPO DE OFICINA'!D70)*M19</f>
        <v>6672.9</v>
      </c>
      <c r="O19" s="250">
        <f t="shared" si="1"/>
        <v>1</v>
      </c>
      <c r="P19" s="397">
        <f t="shared" si="2"/>
        <v>44486.000000000007</v>
      </c>
      <c r="Q19" s="442" t="s">
        <v>1555</v>
      </c>
      <c r="R19" s="254" t="s">
        <v>1546</v>
      </c>
      <c r="S19" s="651"/>
      <c r="T19" s="454"/>
      <c r="U19" s="74"/>
    </row>
    <row r="20" spans="1:21" s="390" customFormat="1" ht="51" x14ac:dyDescent="0.25">
      <c r="A20" s="637"/>
      <c r="B20" s="654"/>
      <c r="C20" s="653"/>
      <c r="D20" s="536" t="s">
        <v>1541</v>
      </c>
      <c r="E20" s="249" t="s">
        <v>1536</v>
      </c>
      <c r="F20" s="451" t="s">
        <v>1550</v>
      </c>
      <c r="G20" s="550">
        <v>0.25</v>
      </c>
      <c r="H20" s="435">
        <v>21865.75</v>
      </c>
      <c r="I20" s="550">
        <v>0.25</v>
      </c>
      <c r="J20" s="435">
        <v>21865.75</v>
      </c>
      <c r="K20" s="550">
        <v>0.25</v>
      </c>
      <c r="L20" s="435">
        <v>21865.75</v>
      </c>
      <c r="M20" s="550">
        <v>0.25</v>
      </c>
      <c r="N20" s="435">
        <v>21865.75</v>
      </c>
      <c r="O20" s="550">
        <f t="shared" si="1"/>
        <v>1</v>
      </c>
      <c r="P20" s="397"/>
      <c r="Q20" s="442" t="s">
        <v>1556</v>
      </c>
      <c r="R20" s="254" t="s">
        <v>1557</v>
      </c>
      <c r="S20" s="443" t="s">
        <v>1558</v>
      </c>
      <c r="T20" s="454"/>
      <c r="U20" s="74"/>
    </row>
    <row r="21" spans="1:21" s="390" customFormat="1" ht="89.25" x14ac:dyDescent="0.25">
      <c r="A21" s="637"/>
      <c r="B21" s="654"/>
      <c r="C21" s="658" t="s">
        <v>1533</v>
      </c>
      <c r="D21" s="652" t="s">
        <v>1542</v>
      </c>
      <c r="E21" s="249" t="s">
        <v>1537</v>
      </c>
      <c r="F21" s="452" t="s">
        <v>1551</v>
      </c>
      <c r="G21" s="554">
        <v>0.4</v>
      </c>
      <c r="H21" s="383">
        <f>'2. CONTRATACION DE PERSONAL'!D130*G21</f>
        <v>151200</v>
      </c>
      <c r="I21" s="554">
        <v>0.2</v>
      </c>
      <c r="J21" s="383">
        <f>'2. CONTRATACION DE PERSONAL'!D130*I21</f>
        <v>75600</v>
      </c>
      <c r="K21" s="554">
        <v>0.2</v>
      </c>
      <c r="L21" s="383">
        <f>'2. CONTRATACION DE PERSONAL'!D130*K21</f>
        <v>75600</v>
      </c>
      <c r="M21" s="554">
        <v>0.2</v>
      </c>
      <c r="N21" s="383">
        <f>'2. CONTRATACION DE PERSONAL'!D130*M21</f>
        <v>75600</v>
      </c>
      <c r="O21" s="554">
        <f t="shared" si="1"/>
        <v>1</v>
      </c>
      <c r="P21" s="397">
        <f t="shared" si="2"/>
        <v>378000</v>
      </c>
      <c r="Q21" s="249" t="s">
        <v>1559</v>
      </c>
      <c r="R21" s="452" t="s">
        <v>1546</v>
      </c>
      <c r="S21" s="334" t="s">
        <v>1560</v>
      </c>
      <c r="T21" s="454"/>
      <c r="U21" s="74"/>
    </row>
    <row r="22" spans="1:21" ht="92.25" x14ac:dyDescent="0.25">
      <c r="A22" s="637"/>
      <c r="B22" s="654"/>
      <c r="C22" s="658"/>
      <c r="D22" s="652"/>
      <c r="E22" s="249" t="s">
        <v>1538</v>
      </c>
      <c r="F22" s="451" t="s">
        <v>1552</v>
      </c>
      <c r="G22" s="250">
        <v>0.4</v>
      </c>
      <c r="H22" s="453">
        <f>('2. CONTRATACION DE PERSONAL'!D250+'2. CONTRATACION DE PERSONAL'!D190)*G22</f>
        <v>165760</v>
      </c>
      <c r="I22" s="250">
        <v>0.2</v>
      </c>
      <c r="J22" s="453">
        <f>('2. CONTRATACION DE PERSONAL'!D250+'2. CONTRATACION DE PERSONAL'!D190)*I22</f>
        <v>82880</v>
      </c>
      <c r="K22" s="250">
        <v>0.2</v>
      </c>
      <c r="L22" s="453">
        <f>('2. CONTRATACION DE PERSONAL'!D250+'2. CONTRATACION DE PERSONAL'!D190)*K22</f>
        <v>82880</v>
      </c>
      <c r="M22" s="250">
        <v>0.2</v>
      </c>
      <c r="N22" s="453">
        <f>('2. CONTRATACION DE PERSONAL'!D250+'2. CONTRATACION DE PERSONAL'!D190)*M22</f>
        <v>82880</v>
      </c>
      <c r="O22" s="250">
        <f t="shared" si="1"/>
        <v>1</v>
      </c>
      <c r="P22" s="397">
        <f t="shared" si="2"/>
        <v>414400</v>
      </c>
      <c r="Q22" s="249" t="s">
        <v>1561</v>
      </c>
      <c r="R22" s="452" t="s">
        <v>1546</v>
      </c>
      <c r="S22" s="249" t="s">
        <v>1562</v>
      </c>
      <c r="T22" s="454"/>
      <c r="U22" s="74"/>
    </row>
    <row r="23" spans="1:21" s="450" customFormat="1" ht="15.75" x14ac:dyDescent="0.25">
      <c r="A23" s="637"/>
      <c r="B23" s="654"/>
      <c r="C23" s="444"/>
      <c r="D23" s="444"/>
      <c r="E23" s="444"/>
      <c r="F23" s="444"/>
      <c r="G23" s="445"/>
      <c r="H23" s="446"/>
      <c r="I23" s="445"/>
      <c r="J23" s="446"/>
      <c r="K23" s="445"/>
      <c r="L23" s="447"/>
      <c r="M23" s="444"/>
      <c r="N23" s="447"/>
      <c r="O23" s="445">
        <f t="shared" si="1"/>
        <v>0</v>
      </c>
      <c r="P23" s="448">
        <f t="shared" si="2"/>
        <v>0</v>
      </c>
      <c r="Q23" s="444"/>
      <c r="R23" s="444"/>
      <c r="S23" s="444"/>
      <c r="T23" s="444"/>
      <c r="U23" s="444"/>
    </row>
    <row r="24" spans="1:21" ht="45" x14ac:dyDescent="0.25">
      <c r="A24" s="637"/>
      <c r="B24" s="655" t="s">
        <v>1417</v>
      </c>
      <c r="C24" s="581" t="s">
        <v>2223</v>
      </c>
      <c r="D24" s="581" t="s">
        <v>2221</v>
      </c>
      <c r="E24" s="422" t="s">
        <v>1563</v>
      </c>
      <c r="F24" s="422" t="s">
        <v>1592</v>
      </c>
      <c r="G24" s="381">
        <v>0.45</v>
      </c>
      <c r="H24" s="404">
        <f>('5. ACTIVIDADES ESPECIALES'!D10)*G24</f>
        <v>61762.5</v>
      </c>
      <c r="I24" s="381">
        <v>0.55000000000000004</v>
      </c>
      <c r="J24" s="404">
        <f>('5. ACTIVIDADES ESPECIALES'!D10)*I24</f>
        <v>75487.5</v>
      </c>
      <c r="K24" s="402">
        <v>0</v>
      </c>
      <c r="L24" s="404">
        <v>0</v>
      </c>
      <c r="M24" s="402">
        <v>0</v>
      </c>
      <c r="N24" s="404">
        <v>0</v>
      </c>
      <c r="O24" s="250">
        <f t="shared" si="1"/>
        <v>1</v>
      </c>
      <c r="P24" s="397">
        <f t="shared" si="2"/>
        <v>137250</v>
      </c>
      <c r="Q24" s="424" t="s">
        <v>1571</v>
      </c>
      <c r="R24" s="424" t="s">
        <v>1572</v>
      </c>
      <c r="S24" s="424" t="s">
        <v>2190</v>
      </c>
      <c r="T24" s="424" t="s">
        <v>1574</v>
      </c>
      <c r="U24" s="424" t="s">
        <v>1575</v>
      </c>
    </row>
    <row r="25" spans="1:21" s="390" customFormat="1" ht="96.75" customHeight="1" x14ac:dyDescent="0.25">
      <c r="A25" s="637"/>
      <c r="B25" s="655"/>
      <c r="C25" s="581" t="s">
        <v>2224</v>
      </c>
      <c r="D25" s="581" t="s">
        <v>2222</v>
      </c>
      <c r="E25" s="422" t="s">
        <v>1565</v>
      </c>
      <c r="F25" s="465" t="s">
        <v>1734</v>
      </c>
      <c r="G25" s="381">
        <v>0.25</v>
      </c>
      <c r="H25" s="404">
        <f>('5. ACTIVIDADES ESPECIALES'!D28)*G25</f>
        <v>10015</v>
      </c>
      <c r="I25" s="381">
        <v>0.25</v>
      </c>
      <c r="J25" s="404">
        <f>('5. ACTIVIDADES ESPECIALES'!D28)*I25</f>
        <v>10015</v>
      </c>
      <c r="K25" s="381">
        <v>0.25</v>
      </c>
      <c r="L25" s="404">
        <f>('5. ACTIVIDADES ESPECIALES'!D28)*K25</f>
        <v>10015</v>
      </c>
      <c r="M25" s="381">
        <v>0.25</v>
      </c>
      <c r="N25" s="404">
        <f>('5. ACTIVIDADES ESPECIALES'!D28)*M25</f>
        <v>10015</v>
      </c>
      <c r="O25" s="250">
        <f t="shared" si="1"/>
        <v>1</v>
      </c>
      <c r="P25" s="397">
        <f t="shared" si="2"/>
        <v>40060</v>
      </c>
      <c r="Q25" s="424" t="s">
        <v>1613</v>
      </c>
      <c r="R25" s="424" t="s">
        <v>1572</v>
      </c>
      <c r="S25" s="424" t="s">
        <v>2190</v>
      </c>
      <c r="T25" s="424" t="s">
        <v>1574</v>
      </c>
      <c r="U25" s="424" t="s">
        <v>1575</v>
      </c>
    </row>
    <row r="26" spans="1:21" s="390" customFormat="1" ht="126.75" customHeight="1" x14ac:dyDescent="0.25">
      <c r="A26" s="637"/>
      <c r="B26" s="655"/>
      <c r="C26" s="581" t="s">
        <v>2226</v>
      </c>
      <c r="D26" s="581" t="s">
        <v>2225</v>
      </c>
      <c r="E26" s="422" t="s">
        <v>1566</v>
      </c>
      <c r="F26" s="465" t="s">
        <v>2095</v>
      </c>
      <c r="G26" s="381">
        <v>0.4</v>
      </c>
      <c r="H26" s="404">
        <f>('5. ACTIVIDADES ESPECIALES'!D45)*G26</f>
        <v>16000</v>
      </c>
      <c r="I26" s="381">
        <v>0.4</v>
      </c>
      <c r="J26" s="404">
        <f>('5. ACTIVIDADES ESPECIALES'!D45)*I26</f>
        <v>16000</v>
      </c>
      <c r="K26" s="381">
        <v>0.1</v>
      </c>
      <c r="L26" s="404">
        <f>('5. ACTIVIDADES ESPECIALES'!D45)*K26</f>
        <v>4000</v>
      </c>
      <c r="M26" s="381">
        <v>0.1</v>
      </c>
      <c r="N26" s="404">
        <f>('5. ACTIVIDADES ESPECIALES'!D45)*M26</f>
        <v>4000</v>
      </c>
      <c r="O26" s="250">
        <f t="shared" si="1"/>
        <v>1</v>
      </c>
      <c r="P26" s="397">
        <f t="shared" si="2"/>
        <v>40000</v>
      </c>
      <c r="Q26" s="424" t="s">
        <v>1613</v>
      </c>
      <c r="R26" s="424" t="s">
        <v>1572</v>
      </c>
      <c r="S26" s="424" t="s">
        <v>1573</v>
      </c>
      <c r="T26" s="424" t="s">
        <v>1574</v>
      </c>
      <c r="U26" s="424" t="s">
        <v>1575</v>
      </c>
    </row>
    <row r="27" spans="1:21" s="390" customFormat="1" ht="95.25" customHeight="1" x14ac:dyDescent="0.25">
      <c r="A27" s="637"/>
      <c r="B27" s="655"/>
      <c r="C27" s="581" t="s">
        <v>2229</v>
      </c>
      <c r="D27" s="581" t="s">
        <v>2228</v>
      </c>
      <c r="E27" s="422" t="s">
        <v>1567</v>
      </c>
      <c r="F27" s="465" t="s">
        <v>2227</v>
      </c>
      <c r="G27" s="464">
        <v>0.32</v>
      </c>
      <c r="H27" s="404">
        <f>('5. ACTIVIDADES ESPECIALES'!D62)*G27</f>
        <v>21680</v>
      </c>
      <c r="I27" s="402">
        <v>0</v>
      </c>
      <c r="J27" s="404">
        <v>0</v>
      </c>
      <c r="K27" s="464">
        <v>0.36</v>
      </c>
      <c r="L27" s="404">
        <f>('5. ACTIVIDADES ESPECIALES'!D62)*K27</f>
        <v>24390</v>
      </c>
      <c r="M27" s="381">
        <v>0.32</v>
      </c>
      <c r="N27" s="404">
        <f>('5. ACTIVIDADES ESPECIALES'!D62)*M27</f>
        <v>21680</v>
      </c>
      <c r="O27" s="250">
        <f t="shared" si="1"/>
        <v>1</v>
      </c>
      <c r="P27" s="397">
        <f t="shared" si="2"/>
        <v>67750</v>
      </c>
      <c r="Q27" s="424" t="s">
        <v>1613</v>
      </c>
      <c r="R27" s="424" t="s">
        <v>1572</v>
      </c>
      <c r="S27" s="424" t="s">
        <v>1573</v>
      </c>
      <c r="T27" s="424" t="s">
        <v>1574</v>
      </c>
      <c r="U27" s="424" t="s">
        <v>1575</v>
      </c>
    </row>
    <row r="28" spans="1:21" s="390" customFormat="1" ht="60" x14ac:dyDescent="0.25">
      <c r="A28" s="637"/>
      <c r="B28" s="655"/>
      <c r="C28" s="581" t="s">
        <v>2229</v>
      </c>
      <c r="D28" s="581" t="s">
        <v>2230</v>
      </c>
      <c r="E28" s="422" t="s">
        <v>1568</v>
      </c>
      <c r="F28" s="465" t="s">
        <v>2096</v>
      </c>
      <c r="G28" s="402">
        <v>0</v>
      </c>
      <c r="H28" s="404">
        <v>0</v>
      </c>
      <c r="I28" s="381">
        <v>1</v>
      </c>
      <c r="J28" s="404">
        <f>'5. ACTIVIDADES ESPECIALES'!D82</f>
        <v>142830</v>
      </c>
      <c r="K28" s="402">
        <v>0</v>
      </c>
      <c r="L28" s="404">
        <v>0</v>
      </c>
      <c r="M28" s="402">
        <v>0</v>
      </c>
      <c r="N28" s="404">
        <v>0</v>
      </c>
      <c r="O28" s="250">
        <f t="shared" si="1"/>
        <v>1</v>
      </c>
      <c r="P28" s="397">
        <f t="shared" si="2"/>
        <v>142830</v>
      </c>
      <c r="Q28" s="424" t="s">
        <v>1636</v>
      </c>
      <c r="R28" s="424" t="s">
        <v>1572</v>
      </c>
      <c r="S28" s="424" t="s">
        <v>1573</v>
      </c>
      <c r="T28" s="424" t="s">
        <v>1574</v>
      </c>
      <c r="U28" s="424" t="s">
        <v>1575</v>
      </c>
    </row>
    <row r="29" spans="1:21" s="390" customFormat="1" ht="60" x14ac:dyDescent="0.25">
      <c r="A29" s="637"/>
      <c r="B29" s="655"/>
      <c r="C29" s="581" t="s">
        <v>2223</v>
      </c>
      <c r="D29" s="581" t="s">
        <v>2231</v>
      </c>
      <c r="E29" s="422" t="s">
        <v>1569</v>
      </c>
      <c r="F29" s="465" t="s">
        <v>1735</v>
      </c>
      <c r="G29" s="402">
        <v>0</v>
      </c>
      <c r="H29" s="404">
        <v>0</v>
      </c>
      <c r="I29" s="402">
        <v>0</v>
      </c>
      <c r="J29" s="404">
        <v>0</v>
      </c>
      <c r="K29" s="381">
        <v>0.7</v>
      </c>
      <c r="L29" s="404">
        <f>('5. ACTIVIDADES ESPECIALES'!D101)*K29</f>
        <v>49140</v>
      </c>
      <c r="M29" s="381">
        <v>0.3</v>
      </c>
      <c r="N29" s="404">
        <f>('5. ACTIVIDADES ESPECIALES'!D101)*M29</f>
        <v>21060</v>
      </c>
      <c r="O29" s="250">
        <f t="shared" si="1"/>
        <v>1</v>
      </c>
      <c r="P29" s="397">
        <f t="shared" si="2"/>
        <v>70200</v>
      </c>
      <c r="Q29" s="424" t="s">
        <v>1571</v>
      </c>
      <c r="R29" s="424" t="s">
        <v>1572</v>
      </c>
      <c r="S29" s="424" t="s">
        <v>1573</v>
      </c>
      <c r="T29" s="424" t="s">
        <v>1574</v>
      </c>
      <c r="U29" s="424" t="s">
        <v>1575</v>
      </c>
    </row>
    <row r="30" spans="1:21" s="390" customFormat="1" ht="75" customHeight="1" x14ac:dyDescent="0.25">
      <c r="A30" s="637"/>
      <c r="B30" s="655"/>
      <c r="C30" s="643" t="s">
        <v>2233</v>
      </c>
      <c r="D30" s="641" t="s">
        <v>2232</v>
      </c>
      <c r="E30" s="422" t="s">
        <v>1570</v>
      </c>
      <c r="F30" s="583" t="s">
        <v>1736</v>
      </c>
      <c r="G30" s="402">
        <v>0</v>
      </c>
      <c r="H30" s="404">
        <v>0</v>
      </c>
      <c r="I30" s="402">
        <v>0</v>
      </c>
      <c r="J30" s="404">
        <v>0</v>
      </c>
      <c r="K30" s="381">
        <v>1</v>
      </c>
      <c r="L30" s="404">
        <f>+'5. ACTIVIDADES ESPECIALES'!D120</f>
        <v>17750</v>
      </c>
      <c r="M30" s="402">
        <v>0</v>
      </c>
      <c r="N30" s="404">
        <v>0</v>
      </c>
      <c r="O30" s="250">
        <f t="shared" si="1"/>
        <v>1</v>
      </c>
      <c r="P30" s="397">
        <f t="shared" si="2"/>
        <v>17750</v>
      </c>
      <c r="Q30" s="424" t="s">
        <v>1571</v>
      </c>
      <c r="R30" s="424" t="s">
        <v>1572</v>
      </c>
      <c r="S30" s="424" t="s">
        <v>1573</v>
      </c>
      <c r="T30" s="424" t="s">
        <v>1574</v>
      </c>
      <c r="U30" s="424" t="s">
        <v>1575</v>
      </c>
    </row>
    <row r="31" spans="1:21" s="390" customFormat="1" ht="45" x14ac:dyDescent="0.25">
      <c r="A31" s="637"/>
      <c r="B31" s="655"/>
      <c r="C31" s="644"/>
      <c r="D31" s="642"/>
      <c r="E31" s="422" t="s">
        <v>1576</v>
      </c>
      <c r="F31" s="583" t="s">
        <v>2097</v>
      </c>
      <c r="G31" s="402">
        <v>0</v>
      </c>
      <c r="H31" s="404">
        <v>0</v>
      </c>
      <c r="I31" s="402">
        <v>0</v>
      </c>
      <c r="J31" s="404">
        <v>0</v>
      </c>
      <c r="K31" s="381">
        <v>0.5</v>
      </c>
      <c r="L31" s="404">
        <f>('5. ACTIVIDADES ESPECIALES'!D143)*K31</f>
        <v>7350</v>
      </c>
      <c r="M31" s="381">
        <v>0.5</v>
      </c>
      <c r="N31" s="404">
        <f>('5. ACTIVIDADES ESPECIALES'!D143)*M31</f>
        <v>7350</v>
      </c>
      <c r="O31" s="250">
        <f t="shared" si="1"/>
        <v>1</v>
      </c>
      <c r="P31" s="397">
        <f t="shared" si="2"/>
        <v>14700</v>
      </c>
      <c r="Q31" s="424" t="s">
        <v>1571</v>
      </c>
      <c r="R31" s="424" t="s">
        <v>1577</v>
      </c>
      <c r="S31" s="424" t="s">
        <v>1578</v>
      </c>
      <c r="T31" s="424" t="s">
        <v>1574</v>
      </c>
      <c r="U31" s="424" t="s">
        <v>1575</v>
      </c>
    </row>
    <row r="32" spans="1:21" s="390" customFormat="1" ht="90" x14ac:dyDescent="0.25">
      <c r="A32" s="637"/>
      <c r="B32" s="655"/>
      <c r="C32" s="581" t="s">
        <v>2236</v>
      </c>
      <c r="D32" s="581" t="s">
        <v>2235</v>
      </c>
      <c r="E32" s="422" t="s">
        <v>1579</v>
      </c>
      <c r="F32" s="465" t="s">
        <v>2234</v>
      </c>
      <c r="G32" s="381">
        <v>0.55000000000000004</v>
      </c>
      <c r="H32" s="404">
        <f>('5. ACTIVIDADES ESPECIALES'!D159)*G32</f>
        <v>46337.500000000007</v>
      </c>
      <c r="I32" s="381">
        <v>0.35</v>
      </c>
      <c r="J32" s="404">
        <f>('5. ACTIVIDADES ESPECIALES'!D159)*I32</f>
        <v>29487.499999999996</v>
      </c>
      <c r="K32" s="381">
        <v>0</v>
      </c>
      <c r="L32" s="404">
        <v>0</v>
      </c>
      <c r="M32" s="381">
        <v>0.1</v>
      </c>
      <c r="N32" s="404">
        <f>('5. ACTIVIDADES ESPECIALES'!D159)*M32</f>
        <v>8425</v>
      </c>
      <c r="O32" s="250">
        <f t="shared" si="1"/>
        <v>1</v>
      </c>
      <c r="P32" s="397">
        <f t="shared" si="2"/>
        <v>84250</v>
      </c>
      <c r="Q32" s="424" t="s">
        <v>1571</v>
      </c>
      <c r="R32" s="424" t="s">
        <v>1577</v>
      </c>
      <c r="S32" s="424" t="s">
        <v>1578</v>
      </c>
      <c r="T32" s="424" t="s">
        <v>1574</v>
      </c>
      <c r="U32" s="424" t="s">
        <v>1575</v>
      </c>
    </row>
    <row r="33" spans="1:21" s="390" customFormat="1" ht="45" x14ac:dyDescent="0.25">
      <c r="A33" s="637"/>
      <c r="B33" s="655"/>
      <c r="C33" s="581" t="s">
        <v>2238</v>
      </c>
      <c r="D33" s="581" t="s">
        <v>2237</v>
      </c>
      <c r="E33" s="422" t="s">
        <v>1580</v>
      </c>
      <c r="F33" s="466" t="s">
        <v>1737</v>
      </c>
      <c r="G33" s="402">
        <v>0</v>
      </c>
      <c r="H33" s="402">
        <v>0</v>
      </c>
      <c r="I33" s="402">
        <v>0</v>
      </c>
      <c r="J33" s="404">
        <v>0</v>
      </c>
      <c r="K33" s="402">
        <v>0</v>
      </c>
      <c r="L33" s="402">
        <v>0</v>
      </c>
      <c r="M33" s="381">
        <v>1</v>
      </c>
      <c r="N33" s="404">
        <f>'5. ACTIVIDADES ESPECIALES'!D174</f>
        <v>17800</v>
      </c>
      <c r="O33" s="250">
        <f t="shared" si="1"/>
        <v>1</v>
      </c>
      <c r="P33" s="397">
        <f t="shared" si="2"/>
        <v>17800</v>
      </c>
      <c r="Q33" s="424" t="s">
        <v>1571</v>
      </c>
      <c r="R33" s="424" t="s">
        <v>1577</v>
      </c>
      <c r="S33" s="424" t="s">
        <v>1578</v>
      </c>
      <c r="T33" s="424" t="s">
        <v>1574</v>
      </c>
      <c r="U33" s="424" t="s">
        <v>1575</v>
      </c>
    </row>
    <row r="34" spans="1:21" s="390" customFormat="1" ht="45" x14ac:dyDescent="0.25">
      <c r="A34" s="637"/>
      <c r="B34" s="655"/>
      <c r="C34" s="581" t="s">
        <v>2238</v>
      </c>
      <c r="D34" s="581" t="s">
        <v>2239</v>
      </c>
      <c r="E34" s="463" t="s">
        <v>1581</v>
      </c>
      <c r="F34" s="467" t="s">
        <v>1738</v>
      </c>
      <c r="G34" s="402">
        <v>0</v>
      </c>
      <c r="H34" s="402">
        <v>0</v>
      </c>
      <c r="I34" s="402">
        <v>0</v>
      </c>
      <c r="J34" s="404">
        <v>0</v>
      </c>
      <c r="K34" s="402">
        <v>0</v>
      </c>
      <c r="L34" s="402">
        <v>0</v>
      </c>
      <c r="M34" s="381">
        <v>1</v>
      </c>
      <c r="N34" s="404">
        <f>'5. ACTIVIDADES ESPECIALES'!D189</f>
        <v>16120</v>
      </c>
      <c r="O34" s="250">
        <f t="shared" si="1"/>
        <v>1</v>
      </c>
      <c r="P34" s="397">
        <f t="shared" si="2"/>
        <v>16120</v>
      </c>
      <c r="Q34" s="424" t="s">
        <v>1582</v>
      </c>
      <c r="R34" s="424" t="s">
        <v>1583</v>
      </c>
      <c r="S34" s="424" t="s">
        <v>1584</v>
      </c>
      <c r="T34" s="424" t="s">
        <v>1585</v>
      </c>
      <c r="U34" s="424" t="s">
        <v>1575</v>
      </c>
    </row>
    <row r="35" spans="1:21" s="390" customFormat="1" ht="78.75" x14ac:dyDescent="0.25">
      <c r="A35" s="637"/>
      <c r="B35" s="655"/>
      <c r="C35" s="581" t="s">
        <v>2241</v>
      </c>
      <c r="D35" s="581" t="s">
        <v>2240</v>
      </c>
      <c r="E35" s="422" t="s">
        <v>1586</v>
      </c>
      <c r="F35" s="466" t="s">
        <v>1739</v>
      </c>
      <c r="G35" s="441">
        <v>1</v>
      </c>
      <c r="H35" s="271">
        <f>'1. TALLERES SEMINARIOS'!D82</f>
        <v>45800</v>
      </c>
      <c r="I35" s="254"/>
      <c r="J35" s="271"/>
      <c r="K35" s="254"/>
      <c r="L35" s="271"/>
      <c r="M35" s="254"/>
      <c r="N35" s="271"/>
      <c r="O35" s="250">
        <f t="shared" si="1"/>
        <v>1</v>
      </c>
      <c r="P35" s="397">
        <f t="shared" si="2"/>
        <v>45800</v>
      </c>
      <c r="Q35" s="254" t="s">
        <v>1740</v>
      </c>
      <c r="R35" s="254" t="s">
        <v>1741</v>
      </c>
      <c r="S35" s="468" t="s">
        <v>1742</v>
      </c>
      <c r="T35" s="457" t="s">
        <v>1574</v>
      </c>
      <c r="U35" s="469" t="s">
        <v>1743</v>
      </c>
    </row>
    <row r="36" spans="1:21" s="390" customFormat="1" ht="63" x14ac:dyDescent="0.25">
      <c r="A36" s="637"/>
      <c r="B36" s="655"/>
      <c r="C36" s="581" t="s">
        <v>2243</v>
      </c>
      <c r="D36" s="581" t="s">
        <v>2242</v>
      </c>
      <c r="E36" s="422" t="s">
        <v>1587</v>
      </c>
      <c r="F36" s="466" t="s">
        <v>1744</v>
      </c>
      <c r="G36" s="441">
        <v>1</v>
      </c>
      <c r="H36" s="271">
        <f>'5. ACTIVIDADES ESPECIALES'!D218</f>
        <v>5432</v>
      </c>
      <c r="I36" s="254"/>
      <c r="J36" s="271"/>
      <c r="K36" s="254"/>
      <c r="L36" s="271"/>
      <c r="M36" s="254"/>
      <c r="N36" s="271"/>
      <c r="O36" s="250">
        <f t="shared" si="1"/>
        <v>1</v>
      </c>
      <c r="P36" s="397">
        <f t="shared" si="2"/>
        <v>5432</v>
      </c>
      <c r="Q36" s="254" t="s">
        <v>1740</v>
      </c>
      <c r="R36" s="254" t="s">
        <v>1745</v>
      </c>
      <c r="S36" s="468" t="s">
        <v>1746</v>
      </c>
      <c r="T36" s="457" t="s">
        <v>1574</v>
      </c>
      <c r="U36" s="469" t="s">
        <v>1743</v>
      </c>
    </row>
    <row r="37" spans="1:21" s="390" customFormat="1" ht="165" x14ac:dyDescent="0.25">
      <c r="A37" s="637"/>
      <c r="B37" s="655"/>
      <c r="C37" s="581" t="s">
        <v>2245</v>
      </c>
      <c r="D37" s="581" t="s">
        <v>2244</v>
      </c>
      <c r="E37" s="422" t="s">
        <v>1591</v>
      </c>
      <c r="F37" s="422" t="s">
        <v>1564</v>
      </c>
      <c r="G37" s="250">
        <v>0.73809999999999998</v>
      </c>
      <c r="H37" s="377">
        <f>('5. ACTIVIDADES ESPECIALES'!D230+'5. ACTIVIDADES ESPECIALES'!D259)*G37</f>
        <v>1002192.1799999999</v>
      </c>
      <c r="I37" s="429">
        <v>8.7300000000000003E-2</v>
      </c>
      <c r="J37" s="377">
        <f>('5. ACTIVIDADES ESPECIALES'!D230+'5. ACTIVIDADES ESPECIALES'!D259)*I37</f>
        <v>118535.94</v>
      </c>
      <c r="K37" s="429">
        <v>8.7300000000000003E-2</v>
      </c>
      <c r="L37" s="229">
        <f>('5. ACTIVIDADES ESPECIALES'!D230+'5. ACTIVIDADES ESPECIALES'!D259)*K37</f>
        <v>118535.94</v>
      </c>
      <c r="M37" s="547">
        <v>8.7300000000000003E-2</v>
      </c>
      <c r="N37" s="229">
        <f>('5. ACTIVIDADES ESPECIALES'!D230+'5. ACTIVIDADES ESPECIALES'!D259)*M37</f>
        <v>118535.94</v>
      </c>
      <c r="O37" s="250">
        <f t="shared" si="1"/>
        <v>1</v>
      </c>
      <c r="P37" s="397">
        <f t="shared" si="2"/>
        <v>1357799.9999999998</v>
      </c>
      <c r="Q37" s="424" t="s">
        <v>1571</v>
      </c>
      <c r="R37" s="424" t="s">
        <v>1588</v>
      </c>
      <c r="S37" s="424" t="s">
        <v>1589</v>
      </c>
      <c r="T37" s="424" t="s">
        <v>1590</v>
      </c>
      <c r="U37" s="424" t="s">
        <v>1575</v>
      </c>
    </row>
    <row r="38" spans="1:21" s="390" customFormat="1" ht="75" x14ac:dyDescent="0.25">
      <c r="A38" s="637"/>
      <c r="B38" s="655"/>
      <c r="C38" s="581" t="s">
        <v>1962</v>
      </c>
      <c r="D38" s="581" t="s">
        <v>2246</v>
      </c>
      <c r="E38" s="422" t="s">
        <v>1593</v>
      </c>
      <c r="F38" s="422" t="s">
        <v>1946</v>
      </c>
      <c r="G38" s="250">
        <v>1</v>
      </c>
      <c r="H38" s="537">
        <f>'5. ACTIVIDADES ESPECIALES'!D276</f>
        <v>691600</v>
      </c>
      <c r="I38" s="250"/>
      <c r="J38" s="377"/>
      <c r="K38" s="250"/>
      <c r="L38" s="229"/>
      <c r="M38" s="249"/>
      <c r="N38" s="229"/>
      <c r="O38" s="250">
        <f t="shared" si="1"/>
        <v>1</v>
      </c>
      <c r="P38" s="397">
        <f t="shared" si="2"/>
        <v>691600</v>
      </c>
      <c r="Q38" s="424" t="s">
        <v>1571</v>
      </c>
      <c r="R38" s="424" t="s">
        <v>1588</v>
      </c>
      <c r="S38" s="424" t="s">
        <v>1589</v>
      </c>
      <c r="T38" s="424" t="s">
        <v>1590</v>
      </c>
      <c r="U38" s="424" t="s">
        <v>1575</v>
      </c>
    </row>
    <row r="39" spans="1:21" s="390" customFormat="1" ht="45" x14ac:dyDescent="0.25">
      <c r="A39" s="637"/>
      <c r="B39" s="655"/>
      <c r="C39" s="422" t="s">
        <v>2248</v>
      </c>
      <c r="D39" s="422" t="s">
        <v>2247</v>
      </c>
      <c r="E39" s="422" t="s">
        <v>1594</v>
      </c>
      <c r="F39" s="422" t="s">
        <v>1947</v>
      </c>
      <c r="G39" s="250">
        <v>1</v>
      </c>
      <c r="H39" s="377">
        <f>'5. ACTIVIDADES ESPECIALES'!D293</f>
        <v>4947800</v>
      </c>
      <c r="I39" s="250"/>
      <c r="J39" s="377"/>
      <c r="K39" s="250"/>
      <c r="L39" s="229"/>
      <c r="M39" s="249"/>
      <c r="N39" s="229"/>
      <c r="O39" s="250">
        <f t="shared" si="1"/>
        <v>1</v>
      </c>
      <c r="P39" s="397">
        <f t="shared" si="2"/>
        <v>4947800</v>
      </c>
      <c r="Q39" s="424" t="s">
        <v>1571</v>
      </c>
      <c r="R39" s="424" t="s">
        <v>1588</v>
      </c>
      <c r="S39" s="424" t="s">
        <v>1589</v>
      </c>
      <c r="T39" s="424" t="s">
        <v>1590</v>
      </c>
      <c r="U39" s="424" t="s">
        <v>1575</v>
      </c>
    </row>
    <row r="40" spans="1:21" s="390" customFormat="1" ht="60" x14ac:dyDescent="0.25">
      <c r="A40" s="637"/>
      <c r="B40" s="655"/>
      <c r="C40" s="422" t="s">
        <v>2251</v>
      </c>
      <c r="D40" s="422" t="s">
        <v>2249</v>
      </c>
      <c r="E40" s="422" t="s">
        <v>1595</v>
      </c>
      <c r="F40" s="422" t="s">
        <v>2250</v>
      </c>
      <c r="G40" s="250">
        <v>1</v>
      </c>
      <c r="H40" s="377">
        <f>'5. ACTIVIDADES ESPECIALES'!D320</f>
        <v>720000</v>
      </c>
      <c r="I40" s="250"/>
      <c r="J40" s="377"/>
      <c r="K40" s="250"/>
      <c r="L40" s="229"/>
      <c r="M40" s="429"/>
      <c r="N40" s="229"/>
      <c r="O40" s="250">
        <f t="shared" si="1"/>
        <v>1</v>
      </c>
      <c r="P40" s="397">
        <f t="shared" si="2"/>
        <v>720000</v>
      </c>
      <c r="Q40" s="424" t="s">
        <v>1571</v>
      </c>
      <c r="R40" s="424" t="s">
        <v>1588</v>
      </c>
      <c r="S40" s="424" t="s">
        <v>1589</v>
      </c>
      <c r="T40" s="424" t="s">
        <v>1590</v>
      </c>
      <c r="U40" s="424" t="s">
        <v>1575</v>
      </c>
    </row>
    <row r="41" spans="1:21" s="390" customFormat="1" ht="60" x14ac:dyDescent="0.25">
      <c r="A41" s="637"/>
      <c r="B41" s="655"/>
      <c r="C41" s="422" t="s">
        <v>2254</v>
      </c>
      <c r="D41" s="422" t="s">
        <v>2253</v>
      </c>
      <c r="E41" s="422" t="s">
        <v>1596</v>
      </c>
      <c r="F41" s="422" t="s">
        <v>2252</v>
      </c>
      <c r="G41" s="250">
        <v>0.25</v>
      </c>
      <c r="H41" s="377">
        <f>('2. CONTRATACION DE PERSONAL'!D310)*G41</f>
        <v>1049125</v>
      </c>
      <c r="I41" s="250">
        <v>0.25</v>
      </c>
      <c r="J41" s="377">
        <f>('2. CONTRATACION DE PERSONAL'!D310)*I41</f>
        <v>1049125</v>
      </c>
      <c r="K41" s="250">
        <v>0.25</v>
      </c>
      <c r="L41" s="229">
        <f>('2. CONTRATACION DE PERSONAL'!D310)*K41</f>
        <v>1049125</v>
      </c>
      <c r="M41" s="250">
        <v>0.25</v>
      </c>
      <c r="N41" s="229">
        <f>('2. CONTRATACION DE PERSONAL'!D310)*M41</f>
        <v>1049125</v>
      </c>
      <c r="O41" s="250">
        <f t="shared" si="1"/>
        <v>1</v>
      </c>
      <c r="P41" s="397">
        <f t="shared" si="2"/>
        <v>4196500</v>
      </c>
      <c r="Q41" s="424" t="s">
        <v>1571</v>
      </c>
      <c r="R41" s="424" t="s">
        <v>1588</v>
      </c>
      <c r="S41" s="424" t="s">
        <v>1589</v>
      </c>
      <c r="T41" s="424" t="s">
        <v>1590</v>
      </c>
      <c r="U41" s="424" t="s">
        <v>1575</v>
      </c>
    </row>
    <row r="42" spans="1:21" s="390" customFormat="1" ht="60" x14ac:dyDescent="0.25">
      <c r="A42" s="637"/>
      <c r="B42" s="655"/>
      <c r="C42" s="422" t="s">
        <v>2256</v>
      </c>
      <c r="D42" s="422" t="s">
        <v>2255</v>
      </c>
      <c r="E42" s="422" t="s">
        <v>1597</v>
      </c>
      <c r="F42" s="513" t="s">
        <v>2038</v>
      </c>
      <c r="G42" s="250">
        <v>0.5</v>
      </c>
      <c r="H42" s="377">
        <f>'5. ACTIVIDADES ESPECIALES'!D344/2</f>
        <v>250822.5</v>
      </c>
      <c r="I42" s="250"/>
      <c r="J42" s="377"/>
      <c r="K42" s="250">
        <v>0.5</v>
      </c>
      <c r="L42" s="229">
        <f>'5. ACTIVIDADES ESPECIALES'!D344/2</f>
        <v>250822.5</v>
      </c>
      <c r="M42" s="250"/>
      <c r="N42" s="229"/>
      <c r="O42" s="250">
        <f t="shared" si="1"/>
        <v>1</v>
      </c>
      <c r="P42" s="397">
        <f t="shared" si="2"/>
        <v>501645</v>
      </c>
      <c r="Q42" s="424" t="s">
        <v>1571</v>
      </c>
      <c r="R42" s="424" t="s">
        <v>1588</v>
      </c>
      <c r="S42" s="424" t="s">
        <v>1589</v>
      </c>
      <c r="T42" s="424" t="s">
        <v>1590</v>
      </c>
      <c r="U42" s="424" t="s">
        <v>1575</v>
      </c>
    </row>
    <row r="43" spans="1:21" s="390" customFormat="1" ht="90" x14ac:dyDescent="0.25">
      <c r="A43" s="637"/>
      <c r="B43" s="655"/>
      <c r="C43" s="422" t="s">
        <v>2258</v>
      </c>
      <c r="D43" s="422" t="s">
        <v>2257</v>
      </c>
      <c r="E43" s="422" t="s">
        <v>1598</v>
      </c>
      <c r="F43" s="422" t="s">
        <v>2039</v>
      </c>
      <c r="G43" s="250">
        <v>0.5</v>
      </c>
      <c r="H43" s="377">
        <f>'5. ACTIVIDADES ESPECIALES'!D429/2</f>
        <v>20506</v>
      </c>
      <c r="I43" s="250"/>
      <c r="J43" s="377"/>
      <c r="K43" s="250">
        <v>0.5</v>
      </c>
      <c r="L43" s="229">
        <f>'5. ACTIVIDADES ESPECIALES'!D429/2</f>
        <v>20506</v>
      </c>
      <c r="M43" s="250"/>
      <c r="N43" s="229"/>
      <c r="O43" s="250">
        <f t="shared" si="1"/>
        <v>1</v>
      </c>
      <c r="P43" s="397">
        <f t="shared" si="2"/>
        <v>41012</v>
      </c>
      <c r="Q43" s="424" t="s">
        <v>1571</v>
      </c>
      <c r="R43" s="424" t="s">
        <v>1588</v>
      </c>
      <c r="S43" s="424" t="s">
        <v>1589</v>
      </c>
      <c r="T43" s="424" t="s">
        <v>1590</v>
      </c>
      <c r="U43" s="424" t="s">
        <v>1575</v>
      </c>
    </row>
    <row r="44" spans="1:21" s="390" customFormat="1" ht="135" x14ac:dyDescent="0.25">
      <c r="A44" s="637"/>
      <c r="B44" s="655"/>
      <c r="C44" s="421" t="s">
        <v>2089</v>
      </c>
      <c r="D44" s="426" t="s">
        <v>2090</v>
      </c>
      <c r="E44" s="422" t="s">
        <v>1599</v>
      </c>
      <c r="F44" s="421" t="s">
        <v>2088</v>
      </c>
      <c r="G44" s="521">
        <v>0.2</v>
      </c>
      <c r="H44" s="522">
        <f>('5. ACTIVIDADES ESPECIALES'!D446)*G44</f>
        <v>1280259.9840000002</v>
      </c>
      <c r="I44" s="521">
        <v>0.3</v>
      </c>
      <c r="J44" s="523">
        <f>('5. ACTIVIDADES ESPECIALES'!D446)*I44</f>
        <v>1920389.9759999998</v>
      </c>
      <c r="K44" s="521">
        <v>0.3</v>
      </c>
      <c r="L44" s="523">
        <f>('5. ACTIVIDADES ESPECIALES'!D446)*K44</f>
        <v>1920389.9759999998</v>
      </c>
      <c r="M44" s="521">
        <v>0.2</v>
      </c>
      <c r="N44" s="522">
        <f>('5. ACTIVIDADES ESPECIALES'!D446)*M44</f>
        <v>1280259.9840000002</v>
      </c>
      <c r="O44" s="250">
        <f t="shared" si="1"/>
        <v>1</v>
      </c>
      <c r="P44" s="397">
        <f t="shared" si="2"/>
        <v>6401299.9199999999</v>
      </c>
      <c r="Q44" s="524" t="s">
        <v>2091</v>
      </c>
      <c r="R44" s="525" t="s">
        <v>2088</v>
      </c>
      <c r="S44" s="523" t="s">
        <v>2092</v>
      </c>
      <c r="T44" s="523" t="s">
        <v>2093</v>
      </c>
      <c r="U44" s="526" t="s">
        <v>2094</v>
      </c>
    </row>
    <row r="45" spans="1:21" s="390" customFormat="1" ht="45" hidden="1" x14ac:dyDescent="0.25">
      <c r="A45" s="637"/>
      <c r="B45" s="655"/>
      <c r="C45" s="422"/>
      <c r="D45" s="422"/>
      <c r="E45" s="422" t="s">
        <v>1600</v>
      </c>
      <c r="F45" s="422"/>
      <c r="G45" s="250"/>
      <c r="H45" s="377"/>
      <c r="I45" s="250"/>
      <c r="J45" s="377"/>
      <c r="K45" s="250"/>
      <c r="L45" s="229"/>
      <c r="M45" s="250"/>
      <c r="N45" s="229"/>
      <c r="O45" s="250">
        <f t="shared" si="1"/>
        <v>0</v>
      </c>
      <c r="P45" s="397">
        <f t="shared" si="2"/>
        <v>0</v>
      </c>
      <c r="Q45" s="424" t="s">
        <v>1571</v>
      </c>
      <c r="R45" s="424" t="s">
        <v>1588</v>
      </c>
      <c r="S45" s="424" t="s">
        <v>1589</v>
      </c>
      <c r="T45" s="424" t="s">
        <v>1590</v>
      </c>
      <c r="U45" s="424" t="s">
        <v>1575</v>
      </c>
    </row>
    <row r="46" spans="1:21" s="390" customFormat="1" ht="45" hidden="1" x14ac:dyDescent="0.25">
      <c r="A46" s="637"/>
      <c r="B46" s="655"/>
      <c r="C46" s="422"/>
      <c r="D46" s="422"/>
      <c r="E46" s="422" t="s">
        <v>1601</v>
      </c>
      <c r="F46" s="422"/>
      <c r="G46" s="250"/>
      <c r="H46" s="377"/>
      <c r="I46" s="250"/>
      <c r="J46" s="377"/>
      <c r="K46" s="250"/>
      <c r="L46" s="229"/>
      <c r="M46" s="250"/>
      <c r="N46" s="229"/>
      <c r="O46" s="250">
        <f t="shared" si="1"/>
        <v>0</v>
      </c>
      <c r="P46" s="397">
        <f t="shared" si="2"/>
        <v>0</v>
      </c>
      <c r="Q46" s="424" t="s">
        <v>1571</v>
      </c>
      <c r="R46" s="424" t="s">
        <v>1588</v>
      </c>
      <c r="S46" s="424" t="s">
        <v>1589</v>
      </c>
      <c r="T46" s="424" t="s">
        <v>1602</v>
      </c>
      <c r="U46" s="424" t="s">
        <v>1575</v>
      </c>
    </row>
    <row r="47" spans="1:21" s="390" customFormat="1" ht="45" hidden="1" x14ac:dyDescent="0.25">
      <c r="A47" s="637"/>
      <c r="B47" s="655"/>
      <c r="C47" s="422"/>
      <c r="D47" s="422"/>
      <c r="E47" s="422" t="s">
        <v>1603</v>
      </c>
      <c r="F47" s="422"/>
      <c r="G47" s="250"/>
      <c r="H47" s="377"/>
      <c r="I47" s="250"/>
      <c r="J47" s="377"/>
      <c r="K47" s="250"/>
      <c r="L47" s="229"/>
      <c r="M47" s="249"/>
      <c r="N47" s="229"/>
      <c r="O47" s="250">
        <f t="shared" si="1"/>
        <v>0</v>
      </c>
      <c r="P47" s="397">
        <f t="shared" si="2"/>
        <v>0</v>
      </c>
      <c r="Q47" s="424" t="s">
        <v>1571</v>
      </c>
      <c r="R47" s="424" t="s">
        <v>1588</v>
      </c>
      <c r="S47" s="424" t="s">
        <v>1589</v>
      </c>
      <c r="T47" s="424" t="s">
        <v>1590</v>
      </c>
      <c r="U47" s="424" t="s">
        <v>1575</v>
      </c>
    </row>
    <row r="48" spans="1:21" s="390" customFormat="1" ht="75" hidden="1" x14ac:dyDescent="0.25">
      <c r="A48" s="637"/>
      <c r="B48" s="655"/>
      <c r="C48" s="422"/>
      <c r="D48" s="422"/>
      <c r="E48" s="422" t="s">
        <v>1604</v>
      </c>
      <c r="F48" s="422"/>
      <c r="G48" s="250"/>
      <c r="H48" s="377"/>
      <c r="I48" s="250"/>
      <c r="J48" s="377"/>
      <c r="K48" s="250"/>
      <c r="L48" s="229"/>
      <c r="M48" s="249"/>
      <c r="N48" s="229"/>
      <c r="O48" s="250">
        <f t="shared" si="1"/>
        <v>0</v>
      </c>
      <c r="P48" s="397">
        <f t="shared" si="2"/>
        <v>0</v>
      </c>
      <c r="Q48" s="424" t="s">
        <v>1571</v>
      </c>
      <c r="R48" s="424" t="s">
        <v>1605</v>
      </c>
      <c r="S48" s="424" t="s">
        <v>1589</v>
      </c>
      <c r="T48" s="424" t="s">
        <v>1606</v>
      </c>
      <c r="U48" s="424" t="s">
        <v>1607</v>
      </c>
    </row>
    <row r="49" spans="1:21" s="390" customFormat="1" ht="75" hidden="1" x14ac:dyDescent="0.25">
      <c r="A49" s="637"/>
      <c r="B49" s="655"/>
      <c r="C49" s="422"/>
      <c r="D49" s="422"/>
      <c r="E49" s="422" t="s">
        <v>1608</v>
      </c>
      <c r="F49" s="422"/>
      <c r="G49" s="250"/>
      <c r="H49" s="377"/>
      <c r="I49" s="250"/>
      <c r="J49" s="377"/>
      <c r="K49" s="250"/>
      <c r="L49" s="229"/>
      <c r="M49" s="249"/>
      <c r="N49" s="229"/>
      <c r="O49" s="250">
        <f t="shared" si="1"/>
        <v>0</v>
      </c>
      <c r="P49" s="397">
        <f t="shared" si="2"/>
        <v>0</v>
      </c>
      <c r="Q49" s="424" t="s">
        <v>1571</v>
      </c>
      <c r="R49" s="424" t="s">
        <v>1571</v>
      </c>
      <c r="S49" s="424" t="s">
        <v>1588</v>
      </c>
      <c r="T49" s="424" t="s">
        <v>1589</v>
      </c>
      <c r="U49" s="424" t="s">
        <v>1602</v>
      </c>
    </row>
    <row r="50" spans="1:21" s="390" customFormat="1" ht="75" x14ac:dyDescent="0.25">
      <c r="A50" s="637"/>
      <c r="B50" s="655"/>
      <c r="C50" s="422" t="s">
        <v>1609</v>
      </c>
      <c r="D50" s="422" t="s">
        <v>1610</v>
      </c>
      <c r="E50" s="422" t="s">
        <v>1611</v>
      </c>
      <c r="F50" s="422" t="s">
        <v>1612</v>
      </c>
      <c r="G50" s="427">
        <v>0.05</v>
      </c>
      <c r="H50" s="435">
        <v>19345</v>
      </c>
      <c r="I50" s="550">
        <v>0.2</v>
      </c>
      <c r="J50" s="435">
        <v>77379.960000000006</v>
      </c>
      <c r="K50" s="550">
        <v>0.25</v>
      </c>
      <c r="L50" s="435">
        <v>96724.95</v>
      </c>
      <c r="M50" s="550">
        <v>0.5</v>
      </c>
      <c r="N50" s="435">
        <v>193449.91</v>
      </c>
      <c r="O50" s="550">
        <f>M50+K50+I50+G50</f>
        <v>1</v>
      </c>
      <c r="P50" s="397"/>
      <c r="Q50" s="424" t="s">
        <v>1613</v>
      </c>
      <c r="R50" s="424" t="s">
        <v>1614</v>
      </c>
      <c r="S50" s="424" t="s">
        <v>1615</v>
      </c>
      <c r="T50" s="424" t="s">
        <v>1616</v>
      </c>
      <c r="U50" s="424" t="s">
        <v>1575</v>
      </c>
    </row>
    <row r="51" spans="1:21" s="390" customFormat="1" ht="90" x14ac:dyDescent="0.25">
      <c r="A51" s="637"/>
      <c r="B51" s="655"/>
      <c r="C51" s="422" t="s">
        <v>1617</v>
      </c>
      <c r="D51" s="422" t="s">
        <v>1618</v>
      </c>
      <c r="E51" s="422" t="s">
        <v>1619</v>
      </c>
      <c r="F51" s="422" t="s">
        <v>1620</v>
      </c>
      <c r="G51" s="427">
        <v>0.25</v>
      </c>
      <c r="H51" s="551">
        <v>27112.080000000002</v>
      </c>
      <c r="I51" s="550">
        <v>0.25</v>
      </c>
      <c r="J51" s="551">
        <v>27112.080000000002</v>
      </c>
      <c r="K51" s="550">
        <v>0.25</v>
      </c>
      <c r="L51" s="551">
        <v>27112.080000000002</v>
      </c>
      <c r="M51" s="550">
        <v>0.25</v>
      </c>
      <c r="N51" s="551">
        <v>27112.080000000002</v>
      </c>
      <c r="O51" s="550">
        <f t="shared" si="1"/>
        <v>1</v>
      </c>
      <c r="P51" s="397"/>
      <c r="Q51" s="424" t="s">
        <v>1613</v>
      </c>
      <c r="R51" s="424" t="s">
        <v>1621</v>
      </c>
      <c r="S51" s="424" t="s">
        <v>1622</v>
      </c>
      <c r="T51" s="424" t="s">
        <v>1616</v>
      </c>
      <c r="U51" s="424" t="s">
        <v>1623</v>
      </c>
    </row>
    <row r="52" spans="1:21" s="390" customFormat="1" ht="105" x14ac:dyDescent="0.25">
      <c r="A52" s="637"/>
      <c r="B52" s="655"/>
      <c r="C52" s="422" t="s">
        <v>1624</v>
      </c>
      <c r="D52" s="422" t="s">
        <v>1625</v>
      </c>
      <c r="E52" s="422" t="s">
        <v>1626</v>
      </c>
      <c r="F52" s="422" t="s">
        <v>1627</v>
      </c>
      <c r="G52" s="250">
        <v>0.25</v>
      </c>
      <c r="H52" s="552">
        <v>25000</v>
      </c>
      <c r="I52" s="550">
        <v>0.25</v>
      </c>
      <c r="J52" s="552">
        <v>25000</v>
      </c>
      <c r="K52" s="550">
        <v>0.25</v>
      </c>
      <c r="L52" s="435">
        <v>25000</v>
      </c>
      <c r="M52" s="550">
        <v>0.25</v>
      </c>
      <c r="N52" s="435">
        <v>25000</v>
      </c>
      <c r="O52" s="550">
        <f t="shared" si="1"/>
        <v>1</v>
      </c>
      <c r="P52" s="397"/>
      <c r="Q52" s="424" t="s">
        <v>1628</v>
      </c>
      <c r="R52" s="424" t="s">
        <v>1629</v>
      </c>
      <c r="S52" s="424" t="s">
        <v>1630</v>
      </c>
      <c r="T52" s="424" t="s">
        <v>1631</v>
      </c>
      <c r="U52" s="424" t="s">
        <v>1575</v>
      </c>
    </row>
    <row r="53" spans="1:21" ht="75" x14ac:dyDescent="0.25">
      <c r="A53" s="637"/>
      <c r="B53" s="655"/>
      <c r="C53" s="422" t="s">
        <v>1632</v>
      </c>
      <c r="D53" s="422" t="s">
        <v>1633</v>
      </c>
      <c r="E53" s="422" t="s">
        <v>1634</v>
      </c>
      <c r="F53" s="422" t="s">
        <v>1635</v>
      </c>
      <c r="G53" s="250">
        <v>0.25</v>
      </c>
      <c r="H53" s="435">
        <v>25000</v>
      </c>
      <c r="I53" s="550">
        <v>0.25</v>
      </c>
      <c r="J53" s="435">
        <v>25000</v>
      </c>
      <c r="K53" s="550">
        <v>0.25</v>
      </c>
      <c r="L53" s="435">
        <v>25000</v>
      </c>
      <c r="M53" s="550">
        <v>0.25</v>
      </c>
      <c r="N53" s="435">
        <v>25000</v>
      </c>
      <c r="O53" s="550">
        <f t="shared" si="1"/>
        <v>1</v>
      </c>
      <c r="P53" s="397"/>
      <c r="Q53" s="424" t="s">
        <v>1636</v>
      </c>
      <c r="R53" s="424" t="s">
        <v>1637</v>
      </c>
      <c r="S53" s="424" t="s">
        <v>1638</v>
      </c>
      <c r="T53" s="424" t="s">
        <v>1639</v>
      </c>
      <c r="U53" s="424" t="s">
        <v>1575</v>
      </c>
    </row>
    <row r="54" spans="1:21" ht="60" x14ac:dyDescent="0.25">
      <c r="A54" s="637"/>
      <c r="B54" s="655"/>
      <c r="C54" s="422" t="s">
        <v>1640</v>
      </c>
      <c r="D54" s="422" t="s">
        <v>1641</v>
      </c>
      <c r="E54" s="422" t="s">
        <v>1642</v>
      </c>
      <c r="F54" s="456" t="s">
        <v>1643</v>
      </c>
      <c r="G54" s="427">
        <v>0.4</v>
      </c>
      <c r="H54" s="435" t="s">
        <v>1644</v>
      </c>
      <c r="I54" s="550">
        <v>0.6</v>
      </c>
      <c r="J54" s="435" t="s">
        <v>1645</v>
      </c>
      <c r="K54" s="550">
        <v>0</v>
      </c>
      <c r="L54" s="435">
        <v>0</v>
      </c>
      <c r="M54" s="550">
        <v>0</v>
      </c>
      <c r="N54" s="435">
        <v>0</v>
      </c>
      <c r="O54" s="550">
        <f t="shared" si="1"/>
        <v>1</v>
      </c>
      <c r="P54" s="397"/>
      <c r="Q54" s="424" t="s">
        <v>1646</v>
      </c>
      <c r="R54" s="424" t="s">
        <v>1647</v>
      </c>
      <c r="S54" s="424" t="s">
        <v>1648</v>
      </c>
      <c r="T54" s="424" t="s">
        <v>1649</v>
      </c>
      <c r="U54" s="424" t="s">
        <v>1575</v>
      </c>
    </row>
    <row r="55" spans="1:21" s="390" customFormat="1" ht="195" x14ac:dyDescent="0.25">
      <c r="A55" s="637"/>
      <c r="B55" s="655"/>
      <c r="C55" s="422" t="s">
        <v>1650</v>
      </c>
      <c r="D55" s="422" t="s">
        <v>1651</v>
      </c>
      <c r="E55" s="422" t="s">
        <v>1652</v>
      </c>
      <c r="F55" s="422" t="s">
        <v>2098</v>
      </c>
      <c r="G55" s="550">
        <v>1</v>
      </c>
      <c r="H55" s="551">
        <v>10035500</v>
      </c>
      <c r="I55" s="550">
        <v>0</v>
      </c>
      <c r="J55" s="551"/>
      <c r="K55" s="550">
        <v>0</v>
      </c>
      <c r="L55" s="551">
        <v>0</v>
      </c>
      <c r="M55" s="550">
        <v>0</v>
      </c>
      <c r="N55" s="550"/>
      <c r="O55" s="550">
        <f t="shared" si="1"/>
        <v>1</v>
      </c>
      <c r="P55" s="397"/>
      <c r="Q55" s="424" t="s">
        <v>2189</v>
      </c>
      <c r="R55" s="424" t="s">
        <v>1653</v>
      </c>
      <c r="S55" s="424" t="s">
        <v>1654</v>
      </c>
      <c r="T55" s="424" t="s">
        <v>1655</v>
      </c>
      <c r="U55" s="424" t="s">
        <v>1656</v>
      </c>
    </row>
    <row r="56" spans="1:21" s="390" customFormat="1" ht="75" x14ac:dyDescent="0.25">
      <c r="A56" s="637"/>
      <c r="B56" s="655"/>
      <c r="C56" s="422" t="s">
        <v>1657</v>
      </c>
      <c r="D56" s="422" t="s">
        <v>1658</v>
      </c>
      <c r="E56" s="422" t="s">
        <v>1659</v>
      </c>
      <c r="F56" s="422" t="s">
        <v>1660</v>
      </c>
      <c r="G56" s="250">
        <v>0</v>
      </c>
      <c r="H56" s="435">
        <v>0</v>
      </c>
      <c r="I56" s="550">
        <v>0.5</v>
      </c>
      <c r="J56" s="435">
        <v>15675</v>
      </c>
      <c r="K56" s="550">
        <v>0</v>
      </c>
      <c r="L56" s="435">
        <v>0</v>
      </c>
      <c r="M56" s="550">
        <v>0.5</v>
      </c>
      <c r="N56" s="435">
        <v>15675</v>
      </c>
      <c r="O56" s="550">
        <f t="shared" si="1"/>
        <v>1</v>
      </c>
      <c r="P56" s="397"/>
      <c r="Q56" s="424" t="s">
        <v>1661</v>
      </c>
      <c r="R56" s="424" t="s">
        <v>1662</v>
      </c>
      <c r="S56" s="424" t="s">
        <v>1663</v>
      </c>
      <c r="T56" s="424" t="s">
        <v>1664</v>
      </c>
      <c r="U56" s="424" t="s">
        <v>1575</v>
      </c>
    </row>
    <row r="57" spans="1:21" ht="195" x14ac:dyDescent="0.25">
      <c r="A57" s="637"/>
      <c r="B57" s="655"/>
      <c r="C57" s="456" t="s">
        <v>1665</v>
      </c>
      <c r="D57" s="456" t="s">
        <v>1666</v>
      </c>
      <c r="E57" s="421" t="s">
        <v>1667</v>
      </c>
      <c r="F57" s="456" t="s">
        <v>1668</v>
      </c>
      <c r="G57" s="427"/>
      <c r="H57" s="551"/>
      <c r="I57" s="550">
        <v>0.4</v>
      </c>
      <c r="J57" s="551">
        <v>40000</v>
      </c>
      <c r="K57" s="550">
        <v>0.6</v>
      </c>
      <c r="L57" s="551">
        <v>60000</v>
      </c>
      <c r="M57" s="550"/>
      <c r="N57" s="551"/>
      <c r="O57" s="550">
        <f t="shared" si="1"/>
        <v>1</v>
      </c>
      <c r="P57" s="397"/>
      <c r="Q57" s="457" t="s">
        <v>1669</v>
      </c>
      <c r="R57" s="457" t="s">
        <v>1670</v>
      </c>
      <c r="S57" s="457" t="s">
        <v>1671</v>
      </c>
      <c r="T57" s="457" t="s">
        <v>1672</v>
      </c>
      <c r="U57" s="73" t="s">
        <v>1673</v>
      </c>
    </row>
    <row r="58" spans="1:21" s="390" customFormat="1" ht="15.75" x14ac:dyDescent="0.25">
      <c r="A58" s="637"/>
      <c r="B58" s="655"/>
      <c r="C58" s="458"/>
      <c r="D58" s="458"/>
      <c r="E58" s="459"/>
      <c r="F58" s="458"/>
      <c r="G58" s="449"/>
      <c r="H58" s="460"/>
      <c r="I58" s="449"/>
      <c r="J58" s="460"/>
      <c r="K58" s="449"/>
      <c r="L58" s="460"/>
      <c r="M58" s="449"/>
      <c r="N58" s="460"/>
      <c r="O58" s="449">
        <f t="shared" si="1"/>
        <v>0</v>
      </c>
      <c r="P58" s="553">
        <f t="shared" si="2"/>
        <v>0</v>
      </c>
      <c r="Q58" s="461"/>
      <c r="R58" s="461"/>
      <c r="S58" s="461"/>
      <c r="T58" s="461"/>
      <c r="U58" s="462"/>
    </row>
    <row r="59" spans="1:21" s="390" customFormat="1" ht="150" x14ac:dyDescent="0.25">
      <c r="A59" s="637"/>
      <c r="B59" s="656" t="s">
        <v>1418</v>
      </c>
      <c r="C59" s="422" t="s">
        <v>2214</v>
      </c>
      <c r="D59" s="422" t="s">
        <v>1684</v>
      </c>
      <c r="E59" s="422" t="s">
        <v>1685</v>
      </c>
      <c r="F59" s="422" t="s">
        <v>1686</v>
      </c>
      <c r="G59" s="427"/>
      <c r="H59" s="455"/>
      <c r="I59" s="427"/>
      <c r="J59" s="455"/>
      <c r="K59" s="427"/>
      <c r="L59" s="455"/>
      <c r="M59" s="427"/>
      <c r="N59" s="455"/>
      <c r="O59" s="250">
        <f t="shared" si="1"/>
        <v>0</v>
      </c>
      <c r="P59" s="397">
        <f t="shared" si="2"/>
        <v>0</v>
      </c>
      <c r="Q59" s="422" t="s">
        <v>2099</v>
      </c>
      <c r="R59" s="422" t="s">
        <v>2100</v>
      </c>
      <c r="S59" s="422" t="s">
        <v>2101</v>
      </c>
      <c r="T59" s="422" t="s">
        <v>2102</v>
      </c>
      <c r="U59" s="422" t="s">
        <v>2103</v>
      </c>
    </row>
    <row r="60" spans="1:21" s="390" customFormat="1" ht="120" x14ac:dyDescent="0.25">
      <c r="A60" s="637"/>
      <c r="B60" s="656"/>
      <c r="C60" s="422" t="s">
        <v>1674</v>
      </c>
      <c r="D60" s="422" t="s">
        <v>1687</v>
      </c>
      <c r="E60" s="422" t="s">
        <v>1688</v>
      </c>
      <c r="F60" s="422" t="s">
        <v>1689</v>
      </c>
      <c r="G60" s="427">
        <v>0.25</v>
      </c>
      <c r="H60" s="455">
        <f>('6. Becas'!D10+'1. TALLERES SEMINARIOS'!D101+'1. TALLERES SEMINARIOS'!D116+'1. TALLERES SEMINARIOS'!D130+'1. TALLERES SEMINARIOS'!D144)/4</f>
        <v>14067485</v>
      </c>
      <c r="I60" s="427">
        <v>0.25</v>
      </c>
      <c r="J60" s="455">
        <f>('6. Becas'!D10+'1. TALLERES SEMINARIOS'!D101+'1. TALLERES SEMINARIOS'!D116+'1. TALLERES SEMINARIOS'!D130+'1. TALLERES SEMINARIOS'!D144)/4</f>
        <v>14067485</v>
      </c>
      <c r="K60" s="427">
        <v>0.25</v>
      </c>
      <c r="L60" s="455">
        <f>('6. Becas'!D10+'1. TALLERES SEMINARIOS'!D101+'1. TALLERES SEMINARIOS'!D116+'1. TALLERES SEMINARIOS'!D130+'1. TALLERES SEMINARIOS'!D144)/4</f>
        <v>14067485</v>
      </c>
      <c r="M60" s="427">
        <v>0.25</v>
      </c>
      <c r="N60" s="455">
        <f>('6. Becas'!D10+'1. TALLERES SEMINARIOS'!D101+'1. TALLERES SEMINARIOS'!D116+'1. TALLERES SEMINARIOS'!D130+'1. TALLERES SEMINARIOS'!D144)/4</f>
        <v>14067485</v>
      </c>
      <c r="O60" s="250">
        <f t="shared" si="1"/>
        <v>1</v>
      </c>
      <c r="P60" s="397">
        <f t="shared" si="2"/>
        <v>56269940</v>
      </c>
      <c r="Q60" s="422" t="s">
        <v>2104</v>
      </c>
      <c r="R60" s="422" t="s">
        <v>2105</v>
      </c>
      <c r="S60" s="422" t="s">
        <v>2106</v>
      </c>
      <c r="T60" s="422" t="s">
        <v>2102</v>
      </c>
      <c r="U60" s="422" t="s">
        <v>1490</v>
      </c>
    </row>
    <row r="61" spans="1:21" s="390" customFormat="1" ht="285" x14ac:dyDescent="0.25">
      <c r="A61" s="637"/>
      <c r="B61" s="656"/>
      <c r="C61" s="421" t="s">
        <v>1675</v>
      </c>
      <c r="D61" s="422" t="s">
        <v>1690</v>
      </c>
      <c r="E61" s="422" t="s">
        <v>1691</v>
      </c>
      <c r="F61" s="422" t="s">
        <v>1692</v>
      </c>
      <c r="G61" s="427"/>
      <c r="H61" s="455"/>
      <c r="I61" s="427">
        <v>1</v>
      </c>
      <c r="J61" s="455">
        <f>'5. ACTIVIDADES ESPECIALES'!D498</f>
        <v>81920</v>
      </c>
      <c r="K61" s="427"/>
      <c r="L61" s="455"/>
      <c r="M61" s="427"/>
      <c r="N61" s="455"/>
      <c r="O61" s="250">
        <f t="shared" si="1"/>
        <v>1</v>
      </c>
      <c r="P61" s="397">
        <f t="shared" si="2"/>
        <v>81920</v>
      </c>
      <c r="Q61" s="422" t="s">
        <v>2107</v>
      </c>
      <c r="R61" s="422" t="s">
        <v>2108</v>
      </c>
      <c r="S61" s="422" t="s">
        <v>2109</v>
      </c>
      <c r="T61" s="422" t="s">
        <v>2102</v>
      </c>
      <c r="U61" s="422" t="s">
        <v>2110</v>
      </c>
    </row>
    <row r="62" spans="1:21" s="390" customFormat="1" ht="135" x14ac:dyDescent="0.25">
      <c r="A62" s="637"/>
      <c r="B62" s="656"/>
      <c r="C62" s="421" t="s">
        <v>2215</v>
      </c>
      <c r="D62" s="422" t="s">
        <v>1693</v>
      </c>
      <c r="E62" s="422" t="s">
        <v>1694</v>
      </c>
      <c r="F62" s="422" t="s">
        <v>1695</v>
      </c>
      <c r="G62" s="470"/>
      <c r="H62" s="483"/>
      <c r="I62" s="470">
        <v>1</v>
      </c>
      <c r="J62" s="549">
        <v>81200</v>
      </c>
      <c r="K62" s="470"/>
      <c r="L62" s="471"/>
      <c r="M62" s="484"/>
      <c r="N62" s="484"/>
      <c r="O62" s="550">
        <f t="shared" si="1"/>
        <v>1</v>
      </c>
      <c r="P62" s="397"/>
      <c r="Q62" s="422" t="s">
        <v>2111</v>
      </c>
      <c r="R62" s="422" t="s">
        <v>2112</v>
      </c>
      <c r="S62" s="422" t="s">
        <v>2113</v>
      </c>
      <c r="T62" s="422" t="s">
        <v>2114</v>
      </c>
      <c r="U62" s="422" t="s">
        <v>2115</v>
      </c>
    </row>
    <row r="63" spans="1:21" s="390" customFormat="1" ht="240" x14ac:dyDescent="0.25">
      <c r="A63" s="637"/>
      <c r="B63" s="656"/>
      <c r="C63" s="421" t="s">
        <v>1678</v>
      </c>
      <c r="D63" s="422" t="s">
        <v>1702</v>
      </c>
      <c r="E63" s="422" t="s">
        <v>1703</v>
      </c>
      <c r="F63" s="422" t="s">
        <v>1704</v>
      </c>
      <c r="G63" s="470">
        <v>0</v>
      </c>
      <c r="H63" s="471">
        <v>0</v>
      </c>
      <c r="I63" s="470">
        <v>0</v>
      </c>
      <c r="J63" s="471">
        <v>0</v>
      </c>
      <c r="K63" s="470">
        <v>1</v>
      </c>
      <c r="L63" s="471">
        <f>'5. ACTIVIDADES ESPECIALES'!D512</f>
        <v>214310</v>
      </c>
      <c r="M63" s="484"/>
      <c r="N63" s="471"/>
      <c r="O63" s="250">
        <f t="shared" si="1"/>
        <v>1</v>
      </c>
      <c r="P63" s="397">
        <f t="shared" si="2"/>
        <v>214310</v>
      </c>
      <c r="Q63" s="422" t="s">
        <v>2116</v>
      </c>
      <c r="R63" s="422" t="s">
        <v>2117</v>
      </c>
      <c r="S63" s="422" t="s">
        <v>2118</v>
      </c>
      <c r="T63" s="422" t="s">
        <v>2119</v>
      </c>
      <c r="U63" s="422" t="s">
        <v>2120</v>
      </c>
    </row>
    <row r="64" spans="1:21" s="390" customFormat="1" ht="150" x14ac:dyDescent="0.25">
      <c r="A64" s="637"/>
      <c r="B64" s="656"/>
      <c r="C64" s="421" t="s">
        <v>1676</v>
      </c>
      <c r="D64" s="422" t="s">
        <v>1696</v>
      </c>
      <c r="E64" s="422" t="s">
        <v>1697</v>
      </c>
      <c r="F64" s="422" t="s">
        <v>1698</v>
      </c>
      <c r="G64" s="427"/>
      <c r="H64" s="455"/>
      <c r="I64" s="427"/>
      <c r="J64" s="455"/>
      <c r="K64" s="427"/>
      <c r="L64" s="455"/>
      <c r="M64" s="427"/>
      <c r="N64" s="455"/>
      <c r="O64" s="250">
        <f t="shared" si="1"/>
        <v>0</v>
      </c>
      <c r="P64" s="397">
        <f t="shared" si="2"/>
        <v>0</v>
      </c>
      <c r="Q64" s="422" t="s">
        <v>2121</v>
      </c>
      <c r="R64" s="422" t="s">
        <v>2122</v>
      </c>
      <c r="S64" s="422" t="s">
        <v>2123</v>
      </c>
      <c r="T64" s="422" t="s">
        <v>2124</v>
      </c>
      <c r="U64" s="422" t="s">
        <v>2125</v>
      </c>
    </row>
    <row r="65" spans="1:21" s="390" customFormat="1" ht="120" x14ac:dyDescent="0.25">
      <c r="A65" s="637"/>
      <c r="B65" s="656"/>
      <c r="C65" s="421" t="s">
        <v>1677</v>
      </c>
      <c r="D65" s="422" t="s">
        <v>1699</v>
      </c>
      <c r="E65" s="422" t="s">
        <v>1700</v>
      </c>
      <c r="F65" s="422" t="s">
        <v>1701</v>
      </c>
      <c r="G65" s="427"/>
      <c r="H65" s="455"/>
      <c r="I65" s="427"/>
      <c r="J65" s="455"/>
      <c r="K65" s="427"/>
      <c r="L65" s="455"/>
      <c r="M65" s="427"/>
      <c r="N65" s="455"/>
      <c r="O65" s="250">
        <f t="shared" si="1"/>
        <v>0</v>
      </c>
      <c r="P65" s="397">
        <f t="shared" si="2"/>
        <v>0</v>
      </c>
      <c r="Q65" s="422" t="s">
        <v>2126</v>
      </c>
      <c r="R65" s="422" t="s">
        <v>2127</v>
      </c>
      <c r="S65" s="422" t="s">
        <v>2128</v>
      </c>
      <c r="T65" s="422" t="s">
        <v>2129</v>
      </c>
      <c r="U65" s="422" t="s">
        <v>2130</v>
      </c>
    </row>
    <row r="66" spans="1:21" s="390" customFormat="1" ht="105" x14ac:dyDescent="0.25">
      <c r="A66" s="637"/>
      <c r="B66" s="656"/>
      <c r="C66" s="421"/>
      <c r="D66" s="422"/>
      <c r="E66" s="422"/>
      <c r="F66" s="422"/>
      <c r="G66" s="427"/>
      <c r="H66" s="455"/>
      <c r="I66" s="427"/>
      <c r="J66" s="455"/>
      <c r="K66" s="427"/>
      <c r="L66" s="455"/>
      <c r="M66" s="427"/>
      <c r="N66" s="455"/>
      <c r="O66" s="250">
        <f t="shared" si="1"/>
        <v>0</v>
      </c>
      <c r="P66" s="397">
        <f t="shared" si="2"/>
        <v>0</v>
      </c>
      <c r="Q66" s="422" t="s">
        <v>2131</v>
      </c>
      <c r="R66" s="422" t="s">
        <v>2132</v>
      </c>
      <c r="S66" s="422" t="s">
        <v>2133</v>
      </c>
      <c r="T66" s="422" t="s">
        <v>2129</v>
      </c>
      <c r="U66" s="422" t="s">
        <v>2134</v>
      </c>
    </row>
    <row r="67" spans="1:21" s="390" customFormat="1" ht="120" x14ac:dyDescent="0.25">
      <c r="A67" s="637"/>
      <c r="B67" s="656"/>
      <c r="C67" s="421" t="s">
        <v>1679</v>
      </c>
      <c r="D67" s="422" t="s">
        <v>1705</v>
      </c>
      <c r="E67" s="422" t="s">
        <v>1706</v>
      </c>
      <c r="F67" s="422" t="s">
        <v>1707</v>
      </c>
      <c r="G67" s="427"/>
      <c r="H67" s="455"/>
      <c r="I67" s="427"/>
      <c r="J67" s="455"/>
      <c r="K67" s="427"/>
      <c r="L67" s="455"/>
      <c r="M67" s="427"/>
      <c r="N67" s="455"/>
      <c r="O67" s="250">
        <f t="shared" si="1"/>
        <v>0</v>
      </c>
      <c r="P67" s="397">
        <f t="shared" si="2"/>
        <v>0</v>
      </c>
      <c r="Q67" s="422" t="s">
        <v>2135</v>
      </c>
      <c r="R67" s="422" t="s">
        <v>2136</v>
      </c>
      <c r="S67" s="422" t="s">
        <v>2137</v>
      </c>
      <c r="T67" s="422" t="s">
        <v>2129</v>
      </c>
      <c r="U67" s="422" t="s">
        <v>2138</v>
      </c>
    </row>
    <row r="68" spans="1:21" s="390" customFormat="1" ht="409.5" x14ac:dyDescent="0.25">
      <c r="A68" s="637"/>
      <c r="B68" s="656"/>
      <c r="C68" s="422" t="s">
        <v>1680</v>
      </c>
      <c r="D68" s="422" t="s">
        <v>1708</v>
      </c>
      <c r="E68" s="422" t="s">
        <v>1709</v>
      </c>
      <c r="F68" s="422" t="s">
        <v>1710</v>
      </c>
      <c r="G68" s="470">
        <v>0.4</v>
      </c>
      <c r="H68" s="483">
        <f>('5. ACTIVIDADES ESPECIALES'!D530)*G68</f>
        <v>114304</v>
      </c>
      <c r="I68" s="470">
        <v>0.3</v>
      </c>
      <c r="J68" s="485">
        <f>('5. ACTIVIDADES ESPECIALES'!D530)*I68</f>
        <v>85728</v>
      </c>
      <c r="K68" s="470">
        <v>0.3</v>
      </c>
      <c r="L68" s="471">
        <f>('5. ACTIVIDADES ESPECIALES'!D530)*K68</f>
        <v>85728</v>
      </c>
      <c r="M68" s="484"/>
      <c r="N68" s="484"/>
      <c r="O68" s="250">
        <f t="shared" si="1"/>
        <v>1</v>
      </c>
      <c r="P68" s="397">
        <f t="shared" si="2"/>
        <v>285760</v>
      </c>
      <c r="Q68" s="422" t="s">
        <v>2139</v>
      </c>
      <c r="R68" s="422" t="s">
        <v>2140</v>
      </c>
      <c r="S68" s="422" t="s">
        <v>2141</v>
      </c>
      <c r="T68" s="422" t="s">
        <v>2142</v>
      </c>
      <c r="U68" s="422" t="s">
        <v>2143</v>
      </c>
    </row>
    <row r="69" spans="1:21" s="390" customFormat="1" ht="90" x14ac:dyDescent="0.25">
      <c r="A69" s="637"/>
      <c r="B69" s="656"/>
      <c r="C69" s="421" t="s">
        <v>1681</v>
      </c>
      <c r="D69" s="422" t="s">
        <v>1711</v>
      </c>
      <c r="E69" s="422" t="s">
        <v>1712</v>
      </c>
      <c r="F69" s="422" t="s">
        <v>1713</v>
      </c>
      <c r="G69" s="470">
        <v>0.4</v>
      </c>
      <c r="H69" s="483">
        <f>('5. ACTIVIDADES ESPECIALES'!D555)*G69</f>
        <v>13166</v>
      </c>
      <c r="I69" s="470">
        <v>0.3</v>
      </c>
      <c r="J69" s="485">
        <f>('5. ACTIVIDADES ESPECIALES'!D555)*I69</f>
        <v>9874.5</v>
      </c>
      <c r="K69" s="470">
        <v>0.3</v>
      </c>
      <c r="L69" s="471">
        <f>('5. ACTIVIDADES ESPECIALES'!D555)*K69</f>
        <v>9874.5</v>
      </c>
      <c r="M69" s="484"/>
      <c r="N69" s="484"/>
      <c r="O69" s="250">
        <f t="shared" si="1"/>
        <v>1</v>
      </c>
      <c r="P69" s="397">
        <f t="shared" si="2"/>
        <v>32915</v>
      </c>
      <c r="Q69" s="422" t="s">
        <v>2144</v>
      </c>
      <c r="R69" s="422" t="s">
        <v>2145</v>
      </c>
      <c r="S69" s="422" t="s">
        <v>2146</v>
      </c>
      <c r="T69" s="422" t="s">
        <v>2147</v>
      </c>
      <c r="U69" s="422" t="s">
        <v>2148</v>
      </c>
    </row>
    <row r="70" spans="1:21" s="390" customFormat="1" ht="195" x14ac:dyDescent="0.25">
      <c r="A70" s="637"/>
      <c r="B70" s="656"/>
      <c r="C70" s="421" t="s">
        <v>1682</v>
      </c>
      <c r="D70" s="422" t="s">
        <v>1714</v>
      </c>
      <c r="E70" s="422" t="s">
        <v>1715</v>
      </c>
      <c r="F70" s="422" t="s">
        <v>1716</v>
      </c>
      <c r="G70" s="470"/>
      <c r="H70" s="483"/>
      <c r="I70" s="470"/>
      <c r="J70" s="485"/>
      <c r="K70" s="470"/>
      <c r="L70" s="471"/>
      <c r="M70" s="470">
        <v>1</v>
      </c>
      <c r="N70" s="484">
        <f>'5. ACTIVIDADES ESPECIALES'!D576</f>
        <v>80905</v>
      </c>
      <c r="O70" s="250">
        <f t="shared" si="1"/>
        <v>1</v>
      </c>
      <c r="P70" s="397">
        <f t="shared" si="2"/>
        <v>80905</v>
      </c>
      <c r="Q70" s="422" t="s">
        <v>2149</v>
      </c>
      <c r="R70" s="422" t="s">
        <v>2150</v>
      </c>
      <c r="S70" s="422" t="s">
        <v>2151</v>
      </c>
      <c r="T70" s="422" t="s">
        <v>2152</v>
      </c>
      <c r="U70" s="422" t="s">
        <v>2148</v>
      </c>
    </row>
    <row r="71" spans="1:21" s="390" customFormat="1" ht="270" x14ac:dyDescent="0.25">
      <c r="A71" s="637"/>
      <c r="B71" s="656"/>
      <c r="C71" s="646" t="s">
        <v>1683</v>
      </c>
      <c r="D71" s="422" t="s">
        <v>1717</v>
      </c>
      <c r="E71" s="422" t="s">
        <v>1718</v>
      </c>
      <c r="F71" s="422" t="s">
        <v>1719</v>
      </c>
      <c r="G71" s="427"/>
      <c r="H71" s="455"/>
      <c r="I71" s="427"/>
      <c r="J71" s="455"/>
      <c r="K71" s="427"/>
      <c r="L71" s="455"/>
      <c r="M71" s="427"/>
      <c r="N71" s="455"/>
      <c r="O71" s="250">
        <f t="shared" si="1"/>
        <v>0</v>
      </c>
      <c r="P71" s="397">
        <f t="shared" si="2"/>
        <v>0</v>
      </c>
      <c r="Q71" s="422" t="s">
        <v>2153</v>
      </c>
      <c r="R71" s="422" t="s">
        <v>2154</v>
      </c>
      <c r="S71" s="422" t="s">
        <v>2155</v>
      </c>
      <c r="T71" s="422" t="s">
        <v>2156</v>
      </c>
      <c r="U71" s="422" t="s">
        <v>2157</v>
      </c>
    </row>
    <row r="72" spans="1:21" s="390" customFormat="1" ht="90" x14ac:dyDescent="0.25">
      <c r="A72" s="637"/>
      <c r="B72" s="656"/>
      <c r="C72" s="659"/>
      <c r="D72" s="422" t="s">
        <v>1720</v>
      </c>
      <c r="E72" s="422" t="s">
        <v>1721</v>
      </c>
      <c r="F72" s="422" t="s">
        <v>1722</v>
      </c>
      <c r="G72" s="427"/>
      <c r="H72" s="455"/>
      <c r="I72" s="427"/>
      <c r="J72" s="455"/>
      <c r="K72" s="427"/>
      <c r="L72" s="455"/>
      <c r="M72" s="427"/>
      <c r="N72" s="455"/>
      <c r="O72" s="250">
        <f t="shared" si="1"/>
        <v>0</v>
      </c>
      <c r="P72" s="397">
        <f t="shared" si="2"/>
        <v>0</v>
      </c>
      <c r="Q72" s="422" t="s">
        <v>2158</v>
      </c>
      <c r="R72" s="422" t="s">
        <v>2159</v>
      </c>
      <c r="S72" s="422" t="s">
        <v>2160</v>
      </c>
      <c r="T72" s="422" t="s">
        <v>2161</v>
      </c>
      <c r="U72" s="422" t="s">
        <v>2162</v>
      </c>
    </row>
    <row r="73" spans="1:21" s="390" customFormat="1" ht="75" x14ac:dyDescent="0.25">
      <c r="A73" s="637"/>
      <c r="B73" s="656"/>
      <c r="C73" s="659"/>
      <c r="D73" s="422" t="s">
        <v>1723</v>
      </c>
      <c r="E73" s="422" t="s">
        <v>1724</v>
      </c>
      <c r="F73" s="422" t="s">
        <v>1725</v>
      </c>
      <c r="G73" s="427">
        <v>0.25</v>
      </c>
      <c r="H73" s="455">
        <f>('5. ACTIVIDADES ESPECIALES'!D613+'1. TALLERES SEMINARIOS'!D159+'1. TALLERES SEMINARIOS'!D173)/4</f>
        <v>31856.25</v>
      </c>
      <c r="I73" s="427">
        <v>0.25</v>
      </c>
      <c r="J73" s="455">
        <f>('5. ACTIVIDADES ESPECIALES'!D613+'1. TALLERES SEMINARIOS'!D159+'1. TALLERES SEMINARIOS'!D173)/4</f>
        <v>31856.25</v>
      </c>
      <c r="K73" s="427">
        <v>0.25</v>
      </c>
      <c r="L73" s="455">
        <f>('5. ACTIVIDADES ESPECIALES'!D613+'1. TALLERES SEMINARIOS'!D159+'1. TALLERES SEMINARIOS'!D173)/4</f>
        <v>31856.25</v>
      </c>
      <c r="M73" s="427">
        <v>0.25</v>
      </c>
      <c r="N73" s="455">
        <f>('5. ACTIVIDADES ESPECIALES'!D613+'1. TALLERES SEMINARIOS'!D159+'1. TALLERES SEMINARIOS'!D173)/4</f>
        <v>31856.25</v>
      </c>
      <c r="O73" s="250">
        <f t="shared" si="1"/>
        <v>1</v>
      </c>
      <c r="P73" s="397">
        <f t="shared" si="2"/>
        <v>127425</v>
      </c>
      <c r="Q73" s="422" t="s">
        <v>2163</v>
      </c>
      <c r="R73" s="422" t="s">
        <v>2164</v>
      </c>
      <c r="S73" s="422" t="s">
        <v>2165</v>
      </c>
      <c r="T73" s="422" t="s">
        <v>2166</v>
      </c>
      <c r="U73" s="422" t="s">
        <v>2167</v>
      </c>
    </row>
    <row r="74" spans="1:21" s="390" customFormat="1" ht="105" x14ac:dyDescent="0.25">
      <c r="A74" s="637"/>
      <c r="B74" s="656"/>
      <c r="C74" s="659"/>
      <c r="D74" s="646" t="s">
        <v>2220</v>
      </c>
      <c r="E74" s="422" t="s">
        <v>1726</v>
      </c>
      <c r="F74" s="422" t="s">
        <v>1727</v>
      </c>
      <c r="G74" s="427">
        <v>0.25</v>
      </c>
      <c r="H74" s="455">
        <f>'4. EQUIPO TECNOLÓGICOS'!D73/4</f>
        <v>96000</v>
      </c>
      <c r="I74" s="427">
        <v>0.25</v>
      </c>
      <c r="J74" s="455">
        <f>'4. EQUIPO TECNOLÓGICOS'!D73/4</f>
        <v>96000</v>
      </c>
      <c r="K74" s="427">
        <v>0.25</v>
      </c>
      <c r="L74" s="455">
        <f>'4. EQUIPO TECNOLÓGICOS'!D73/4</f>
        <v>96000</v>
      </c>
      <c r="M74" s="427">
        <v>0.25</v>
      </c>
      <c r="N74" s="455">
        <f>'4. EQUIPO TECNOLÓGICOS'!D73/4</f>
        <v>96000</v>
      </c>
      <c r="O74" s="250">
        <f t="shared" ref="O74:O79" si="3">M74+K74+I74+G74</f>
        <v>1</v>
      </c>
      <c r="P74" s="397">
        <f t="shared" ref="P74:P79" si="4">+H74+J74+L74+N74</f>
        <v>384000</v>
      </c>
      <c r="Q74" s="422" t="s">
        <v>2168</v>
      </c>
      <c r="R74" s="422" t="s">
        <v>2169</v>
      </c>
      <c r="S74" s="422" t="s">
        <v>2170</v>
      </c>
      <c r="T74" s="422" t="s">
        <v>2171</v>
      </c>
      <c r="U74" s="422" t="s">
        <v>2172</v>
      </c>
    </row>
    <row r="75" spans="1:21" s="390" customFormat="1" ht="230.25" customHeight="1" x14ac:dyDescent="0.25">
      <c r="A75" s="637"/>
      <c r="B75" s="656"/>
      <c r="C75" s="659"/>
      <c r="D75" s="647"/>
      <c r="E75" s="422" t="s">
        <v>1728</v>
      </c>
      <c r="F75" s="582" t="s">
        <v>2216</v>
      </c>
      <c r="G75" s="427"/>
      <c r="H75" s="455"/>
      <c r="I75" s="427"/>
      <c r="J75" s="455"/>
      <c r="K75" s="427"/>
      <c r="L75" s="455"/>
      <c r="M75" s="427"/>
      <c r="N75" s="455"/>
      <c r="O75" s="250">
        <f t="shared" si="3"/>
        <v>0</v>
      </c>
      <c r="P75" s="397">
        <f t="shared" si="4"/>
        <v>0</v>
      </c>
      <c r="Q75" s="422" t="s">
        <v>2173</v>
      </c>
      <c r="R75" s="422" t="s">
        <v>2169</v>
      </c>
      <c r="S75" s="422" t="s">
        <v>2174</v>
      </c>
      <c r="T75" s="422" t="s">
        <v>2171</v>
      </c>
      <c r="U75" s="422" t="s">
        <v>2175</v>
      </c>
    </row>
    <row r="76" spans="1:21" s="390" customFormat="1" ht="90" x14ac:dyDescent="0.25">
      <c r="A76" s="637"/>
      <c r="B76" s="656"/>
      <c r="C76" s="659"/>
      <c r="D76" s="422" t="s">
        <v>2218</v>
      </c>
      <c r="E76" s="422" t="s">
        <v>1729</v>
      </c>
      <c r="F76" s="422" t="s">
        <v>2217</v>
      </c>
      <c r="G76" s="427">
        <v>0.25</v>
      </c>
      <c r="H76" s="455">
        <f>'4. EQUIPO TECNOLÓGICOS'!D117/4</f>
        <v>94750</v>
      </c>
      <c r="I76" s="427">
        <v>0.25</v>
      </c>
      <c r="J76" s="455">
        <f>'4. EQUIPO TECNOLÓGICOS'!D117/4</f>
        <v>94750</v>
      </c>
      <c r="K76" s="427">
        <v>0.25</v>
      </c>
      <c r="L76" s="455">
        <f>'4. EQUIPO TECNOLÓGICOS'!D117/4</f>
        <v>94750</v>
      </c>
      <c r="M76" s="427">
        <v>0.25</v>
      </c>
      <c r="N76" s="455">
        <f>'4. EQUIPO TECNOLÓGICOS'!D117/4</f>
        <v>94750</v>
      </c>
      <c r="O76" s="250">
        <f t="shared" si="3"/>
        <v>1</v>
      </c>
      <c r="P76" s="397">
        <f t="shared" si="4"/>
        <v>379000</v>
      </c>
      <c r="Q76" s="422" t="s">
        <v>2176</v>
      </c>
      <c r="R76" s="422" t="s">
        <v>2169</v>
      </c>
      <c r="S76" s="422" t="s">
        <v>2174</v>
      </c>
      <c r="T76" s="422" t="s">
        <v>2171</v>
      </c>
      <c r="U76" s="422" t="s">
        <v>2177</v>
      </c>
    </row>
    <row r="77" spans="1:21" s="390" customFormat="1" ht="135" x14ac:dyDescent="0.25">
      <c r="A77" s="637"/>
      <c r="B77" s="656"/>
      <c r="C77" s="647"/>
      <c r="D77" s="422" t="s">
        <v>2219</v>
      </c>
      <c r="E77" s="422" t="s">
        <v>1730</v>
      </c>
      <c r="F77" s="422" t="s">
        <v>1731</v>
      </c>
      <c r="G77" s="427">
        <v>0.25</v>
      </c>
      <c r="H77" s="455">
        <f>'4. EQUIPO TECNOLÓGICOS'!D96/4</f>
        <v>28125</v>
      </c>
      <c r="I77" s="427">
        <v>0.25</v>
      </c>
      <c r="J77" s="455">
        <f>'4. EQUIPO TECNOLÓGICOS'!D96/4</f>
        <v>28125</v>
      </c>
      <c r="K77" s="427">
        <v>0.25</v>
      </c>
      <c r="L77" s="455">
        <f>'4. EQUIPO TECNOLÓGICOS'!D96/4</f>
        <v>28125</v>
      </c>
      <c r="M77" s="427">
        <v>0.25</v>
      </c>
      <c r="N77" s="455">
        <f>'4. EQUIPO TECNOLÓGICOS'!D96/4</f>
        <v>28125</v>
      </c>
      <c r="O77" s="250">
        <f t="shared" si="3"/>
        <v>1</v>
      </c>
      <c r="P77" s="397">
        <f t="shared" si="4"/>
        <v>112500</v>
      </c>
      <c r="Q77" s="422" t="s">
        <v>2178</v>
      </c>
      <c r="R77" s="422" t="s">
        <v>2179</v>
      </c>
      <c r="S77" s="422" t="s">
        <v>2180</v>
      </c>
      <c r="T77" s="422" t="s">
        <v>2181</v>
      </c>
      <c r="U77" s="422" t="s">
        <v>2182</v>
      </c>
    </row>
    <row r="78" spans="1:21" s="390" customFormat="1" ht="220.5" x14ac:dyDescent="0.25">
      <c r="A78" s="637"/>
      <c r="B78" s="656"/>
      <c r="C78" s="657" t="s">
        <v>1830</v>
      </c>
      <c r="D78" s="489" t="s">
        <v>1831</v>
      </c>
      <c r="E78" s="421" t="s">
        <v>1732</v>
      </c>
      <c r="F78" s="489" t="s">
        <v>1833</v>
      </c>
      <c r="G78" s="538"/>
      <c r="H78" s="539"/>
      <c r="I78" s="538"/>
      <c r="J78" s="540"/>
      <c r="K78" s="538"/>
      <c r="L78" s="540"/>
      <c r="M78" s="538"/>
      <c r="N78" s="540"/>
      <c r="O78" s="250">
        <f t="shared" si="3"/>
        <v>0</v>
      </c>
      <c r="P78" s="397">
        <f t="shared" si="4"/>
        <v>0</v>
      </c>
      <c r="Q78" s="422" t="s">
        <v>2183</v>
      </c>
      <c r="R78" s="422" t="s">
        <v>2184</v>
      </c>
      <c r="S78" s="422" t="s">
        <v>2174</v>
      </c>
      <c r="T78" s="422" t="s">
        <v>2185</v>
      </c>
      <c r="U78" s="422" t="s">
        <v>2186</v>
      </c>
    </row>
    <row r="79" spans="1:21" s="390" customFormat="1" ht="110.25" x14ac:dyDescent="0.25">
      <c r="A79" s="637"/>
      <c r="B79" s="656"/>
      <c r="C79" s="657"/>
      <c r="D79" s="489" t="s">
        <v>1832</v>
      </c>
      <c r="E79" s="421" t="s">
        <v>1733</v>
      </c>
      <c r="F79" s="489" t="s">
        <v>1834</v>
      </c>
      <c r="G79" s="538">
        <v>1</v>
      </c>
      <c r="H79" s="548">
        <v>137700</v>
      </c>
      <c r="I79" s="538"/>
      <c r="J79" s="540"/>
      <c r="K79" s="538"/>
      <c r="L79" s="540"/>
      <c r="M79" s="538"/>
      <c r="N79" s="540"/>
      <c r="O79" s="550">
        <f t="shared" si="3"/>
        <v>1</v>
      </c>
      <c r="P79" s="397"/>
      <c r="Q79" s="422" t="s">
        <v>2187</v>
      </c>
      <c r="R79" s="422" t="s">
        <v>2184</v>
      </c>
      <c r="S79" s="422" t="s">
        <v>2174</v>
      </c>
      <c r="T79" s="422" t="s">
        <v>2185</v>
      </c>
      <c r="U79" s="422" t="s">
        <v>2188</v>
      </c>
    </row>
    <row r="80" spans="1:21" s="390" customFormat="1" ht="15.75" hidden="1" x14ac:dyDescent="0.25">
      <c r="A80" s="637"/>
      <c r="B80" s="656"/>
      <c r="C80" s="456"/>
      <c r="D80" s="456"/>
      <c r="E80" s="421"/>
      <c r="F80" s="456"/>
      <c r="G80" s="427"/>
      <c r="H80" s="455"/>
      <c r="I80" s="427"/>
      <c r="J80" s="455"/>
      <c r="K80" s="427"/>
      <c r="L80" s="455"/>
      <c r="M80" s="427"/>
      <c r="N80" s="455"/>
      <c r="O80" s="427"/>
      <c r="P80" s="455"/>
      <c r="Q80" s="457"/>
      <c r="R80" s="457"/>
      <c r="S80" s="457"/>
      <c r="T80" s="457"/>
      <c r="U80" s="73"/>
    </row>
    <row r="81" spans="1:21" s="390" customFormat="1" ht="15.75" hidden="1" x14ac:dyDescent="0.25">
      <c r="A81" s="637"/>
      <c r="B81" s="656"/>
      <c r="C81" s="456"/>
      <c r="D81" s="456"/>
      <c r="E81" s="421"/>
      <c r="F81" s="456"/>
      <c r="G81" s="427"/>
      <c r="H81" s="455"/>
      <c r="I81" s="427"/>
      <c r="J81" s="455"/>
      <c r="K81" s="427"/>
      <c r="L81" s="455"/>
      <c r="M81" s="427"/>
      <c r="N81" s="455"/>
      <c r="O81" s="427"/>
      <c r="P81" s="455"/>
      <c r="Q81" s="457"/>
      <c r="R81" s="457"/>
      <c r="S81" s="457"/>
      <c r="T81" s="457"/>
      <c r="U81" s="73"/>
    </row>
    <row r="82" spans="1:21" s="390" customFormat="1" ht="15.75" hidden="1" x14ac:dyDescent="0.25">
      <c r="A82" s="637"/>
      <c r="B82" s="656"/>
      <c r="C82" s="456"/>
      <c r="D82" s="456"/>
      <c r="E82" s="421"/>
      <c r="F82" s="456"/>
      <c r="G82" s="427"/>
      <c r="H82" s="455"/>
      <c r="I82" s="427"/>
      <c r="J82" s="455"/>
      <c r="K82" s="427"/>
      <c r="L82" s="455"/>
      <c r="M82" s="427"/>
      <c r="N82" s="455"/>
      <c r="O82" s="427"/>
      <c r="P82" s="455"/>
      <c r="Q82" s="457"/>
      <c r="R82" s="457"/>
      <c r="S82" s="457"/>
      <c r="T82" s="457"/>
      <c r="U82" s="73"/>
    </row>
    <row r="83" spans="1:21" s="390" customFormat="1" ht="15.75" hidden="1" x14ac:dyDescent="0.25">
      <c r="A83" s="637"/>
      <c r="B83" s="656"/>
      <c r="C83" s="456"/>
      <c r="D83" s="456"/>
      <c r="E83" s="421"/>
      <c r="F83" s="456"/>
      <c r="G83" s="427"/>
      <c r="H83" s="455"/>
      <c r="I83" s="427"/>
      <c r="J83" s="455"/>
      <c r="K83" s="427"/>
      <c r="L83" s="455"/>
      <c r="M83" s="427"/>
      <c r="N83" s="455"/>
      <c r="O83" s="427"/>
      <c r="P83" s="455"/>
      <c r="Q83" s="457"/>
      <c r="R83" s="457"/>
      <c r="S83" s="457"/>
      <c r="T83" s="457"/>
      <c r="U83" s="73"/>
    </row>
    <row r="84" spans="1:21" s="390" customFormat="1" ht="15.75" hidden="1" x14ac:dyDescent="0.25">
      <c r="A84" s="637"/>
      <c r="B84" s="656"/>
      <c r="C84" s="456"/>
      <c r="D84" s="456"/>
      <c r="E84" s="421"/>
      <c r="F84" s="456"/>
      <c r="G84" s="427"/>
      <c r="H84" s="455"/>
      <c r="I84" s="427"/>
      <c r="J84" s="455"/>
      <c r="K84" s="427"/>
      <c r="L84" s="455"/>
      <c r="M84" s="427"/>
      <c r="N84" s="455"/>
      <c r="O84" s="427"/>
      <c r="P84" s="455"/>
      <c r="Q84" s="457"/>
      <c r="R84" s="457"/>
      <c r="S84" s="457"/>
      <c r="T84" s="457"/>
      <c r="U84" s="73"/>
    </row>
    <row r="85" spans="1:21" s="390" customFormat="1" ht="15.75" hidden="1" x14ac:dyDescent="0.25">
      <c r="A85" s="637"/>
      <c r="B85" s="656"/>
      <c r="C85" s="456"/>
      <c r="D85" s="456"/>
      <c r="E85" s="421"/>
      <c r="F85" s="456"/>
      <c r="G85" s="427"/>
      <c r="H85" s="455"/>
      <c r="I85" s="427"/>
      <c r="J85" s="455"/>
      <c r="K85" s="427"/>
      <c r="L85" s="455"/>
      <c r="M85" s="427"/>
      <c r="N85" s="455"/>
      <c r="O85" s="427"/>
      <c r="P85" s="455"/>
      <c r="Q85" s="457"/>
      <c r="R85" s="457"/>
      <c r="S85" s="457"/>
      <c r="T85" s="457"/>
      <c r="U85" s="73"/>
    </row>
    <row r="86" spans="1:21" s="390" customFormat="1" ht="15.75" hidden="1" x14ac:dyDescent="0.25">
      <c r="A86" s="637"/>
      <c r="B86" s="656"/>
      <c r="C86" s="456"/>
      <c r="D86" s="456"/>
      <c r="E86" s="421"/>
      <c r="F86" s="456"/>
      <c r="G86" s="427"/>
      <c r="H86" s="455"/>
      <c r="I86" s="427"/>
      <c r="J86" s="455"/>
      <c r="K86" s="427"/>
      <c r="L86" s="455"/>
      <c r="M86" s="427"/>
      <c r="N86" s="455"/>
      <c r="O86" s="427"/>
      <c r="P86" s="455"/>
      <c r="Q86" s="457"/>
      <c r="R86" s="457"/>
      <c r="S86" s="457"/>
      <c r="T86" s="457"/>
      <c r="U86" s="73"/>
    </row>
    <row r="87" spans="1:21" s="390" customFormat="1" ht="15.75" hidden="1" x14ac:dyDescent="0.25">
      <c r="A87" s="637"/>
      <c r="B87" s="656"/>
      <c r="C87" s="456"/>
      <c r="D87" s="456"/>
      <c r="E87" s="421"/>
      <c r="F87" s="456"/>
      <c r="G87" s="427"/>
      <c r="H87" s="455"/>
      <c r="I87" s="427"/>
      <c r="J87" s="455"/>
      <c r="K87" s="427"/>
      <c r="L87" s="455"/>
      <c r="M87" s="427"/>
      <c r="N87" s="455"/>
      <c r="O87" s="427"/>
      <c r="P87" s="455"/>
      <c r="Q87" s="457"/>
      <c r="R87" s="457"/>
      <c r="S87" s="457"/>
      <c r="T87" s="457"/>
      <c r="U87" s="73"/>
    </row>
    <row r="88" spans="1:21" s="390" customFormat="1" ht="15.75" hidden="1" x14ac:dyDescent="0.25">
      <c r="A88" s="637"/>
      <c r="B88" s="656"/>
      <c r="C88" s="456"/>
      <c r="D88" s="456"/>
      <c r="E88" s="421"/>
      <c r="F88" s="456"/>
      <c r="G88" s="427"/>
      <c r="H88" s="455"/>
      <c r="I88" s="427"/>
      <c r="J88" s="455"/>
      <c r="K88" s="427"/>
      <c r="L88" s="455"/>
      <c r="M88" s="427"/>
      <c r="N88" s="455"/>
      <c r="O88" s="427"/>
      <c r="P88" s="455"/>
      <c r="Q88" s="457"/>
      <c r="R88" s="457"/>
      <c r="S88" s="457"/>
      <c r="T88" s="457"/>
      <c r="U88" s="73"/>
    </row>
    <row r="89" spans="1:21" s="390" customFormat="1" ht="15.75" hidden="1" x14ac:dyDescent="0.25">
      <c r="A89" s="637"/>
      <c r="B89" s="656"/>
      <c r="C89" s="456"/>
      <c r="D89" s="456"/>
      <c r="E89" s="421"/>
      <c r="F89" s="456"/>
      <c r="G89" s="427"/>
      <c r="H89" s="455"/>
      <c r="I89" s="427"/>
      <c r="J89" s="455"/>
      <c r="K89" s="427"/>
      <c r="L89" s="455"/>
      <c r="M89" s="427"/>
      <c r="N89" s="455"/>
      <c r="O89" s="427"/>
      <c r="P89" s="455"/>
      <c r="Q89" s="457"/>
      <c r="R89" s="457"/>
      <c r="S89" s="457"/>
      <c r="T89" s="457"/>
      <c r="U89" s="73"/>
    </row>
    <row r="90" spans="1:21" ht="15.75" hidden="1" x14ac:dyDescent="0.25">
      <c r="A90" s="637"/>
      <c r="B90" s="656"/>
      <c r="C90" s="249"/>
      <c r="D90" s="249"/>
      <c r="E90" s="249"/>
      <c r="F90" s="249"/>
      <c r="G90" s="249"/>
      <c r="H90" s="229"/>
      <c r="I90" s="249"/>
      <c r="J90" s="229"/>
      <c r="K90" s="249"/>
      <c r="L90" s="229"/>
      <c r="M90" s="249"/>
      <c r="N90" s="229"/>
      <c r="O90" s="397">
        <f>+G90+I90+K90+M90</f>
        <v>0</v>
      </c>
      <c r="P90" s="397">
        <f>+H90+J90+L90+N90</f>
        <v>0</v>
      </c>
      <c r="Q90" s="249"/>
      <c r="R90" s="249"/>
      <c r="S90" s="249"/>
      <c r="T90" s="249"/>
      <c r="U90" s="249"/>
    </row>
    <row r="91" spans="1:21" ht="15.75" hidden="1" x14ac:dyDescent="0.25">
      <c r="A91" s="648" t="s">
        <v>481</v>
      </c>
      <c r="B91" s="649"/>
      <c r="C91" s="649"/>
      <c r="D91" s="649"/>
      <c r="E91" s="649"/>
      <c r="F91" s="649"/>
      <c r="G91" s="649"/>
      <c r="H91" s="649"/>
      <c r="I91" s="649"/>
      <c r="J91" s="649"/>
      <c r="K91" s="649"/>
      <c r="L91" s="649"/>
      <c r="M91" s="649"/>
      <c r="N91" s="649"/>
      <c r="O91" s="649"/>
      <c r="P91" s="649"/>
      <c r="Q91" s="649"/>
      <c r="R91" s="649"/>
      <c r="S91" s="649"/>
      <c r="T91" s="649"/>
      <c r="U91" s="650"/>
    </row>
    <row r="92" spans="1:21" ht="15.75" hidden="1" x14ac:dyDescent="0.25">
      <c r="A92" s="634" t="s">
        <v>1422</v>
      </c>
      <c r="B92" s="637" t="s">
        <v>1423</v>
      </c>
      <c r="C92" s="249"/>
      <c r="D92" s="249"/>
      <c r="E92" s="249"/>
      <c r="F92" s="254"/>
      <c r="G92" s="249"/>
      <c r="H92" s="229"/>
      <c r="I92" s="249"/>
      <c r="J92" s="229"/>
      <c r="K92" s="249"/>
      <c r="L92" s="229"/>
      <c r="M92" s="249"/>
      <c r="N92" s="229"/>
      <c r="O92" s="397">
        <f>+G92+I92+K92+M92</f>
        <v>0</v>
      </c>
      <c r="P92" s="397">
        <f>+H92+J92+L92+N92</f>
        <v>0</v>
      </c>
      <c r="Q92" s="249"/>
      <c r="R92" s="249"/>
      <c r="S92" s="249"/>
      <c r="T92" s="249"/>
      <c r="U92" s="273"/>
    </row>
    <row r="93" spans="1:21" ht="15.75" hidden="1" x14ac:dyDescent="0.25">
      <c r="A93" s="635"/>
      <c r="B93" s="637"/>
      <c r="C93" s="249"/>
      <c r="D93" s="249"/>
      <c r="E93" s="249"/>
      <c r="F93" s="254"/>
      <c r="G93" s="249"/>
      <c r="H93" s="229"/>
      <c r="I93" s="249"/>
      <c r="J93" s="229"/>
      <c r="K93" s="249"/>
      <c r="L93" s="229"/>
      <c r="M93" s="249"/>
      <c r="N93" s="229"/>
      <c r="O93" s="397">
        <f t="shared" ref="O93:O103" si="5">+G93+I93+K93+M93</f>
        <v>0</v>
      </c>
      <c r="P93" s="397">
        <f t="shared" ref="P93:P103" si="6">+H93+J93+L93+N93</f>
        <v>0</v>
      </c>
      <c r="Q93" s="249"/>
      <c r="R93" s="249"/>
      <c r="S93" s="249"/>
      <c r="T93" s="249"/>
      <c r="U93" s="273"/>
    </row>
    <row r="94" spans="1:21" ht="15.75" hidden="1" x14ac:dyDescent="0.25">
      <c r="A94" s="635"/>
      <c r="B94" s="637"/>
      <c r="C94" s="249"/>
      <c r="D94" s="249"/>
      <c r="E94" s="249"/>
      <c r="F94" s="254"/>
      <c r="G94" s="249"/>
      <c r="H94" s="229"/>
      <c r="I94" s="249"/>
      <c r="J94" s="229"/>
      <c r="K94" s="249"/>
      <c r="L94" s="229"/>
      <c r="M94" s="249"/>
      <c r="N94" s="229"/>
      <c r="O94" s="397">
        <f t="shared" si="5"/>
        <v>0</v>
      </c>
      <c r="P94" s="397">
        <f t="shared" si="6"/>
        <v>0</v>
      </c>
      <c r="Q94" s="249"/>
      <c r="R94" s="249"/>
      <c r="S94" s="249"/>
      <c r="T94" s="249"/>
      <c r="U94" s="273"/>
    </row>
    <row r="95" spans="1:21" ht="15.75" hidden="1" x14ac:dyDescent="0.25">
      <c r="A95" s="635"/>
      <c r="B95" s="637"/>
      <c r="C95" s="249"/>
      <c r="D95" s="249"/>
      <c r="E95" s="249"/>
      <c r="F95" s="254"/>
      <c r="G95" s="249"/>
      <c r="H95" s="229"/>
      <c r="I95" s="249"/>
      <c r="J95" s="229"/>
      <c r="K95" s="249"/>
      <c r="L95" s="229"/>
      <c r="M95" s="249"/>
      <c r="N95" s="229"/>
      <c r="O95" s="397">
        <f t="shared" si="5"/>
        <v>0</v>
      </c>
      <c r="P95" s="397">
        <f t="shared" si="6"/>
        <v>0</v>
      </c>
      <c r="Q95" s="249"/>
      <c r="R95" s="249"/>
      <c r="S95" s="249"/>
      <c r="T95" s="249"/>
      <c r="U95" s="273"/>
    </row>
    <row r="96" spans="1:21" ht="15.75" hidden="1" x14ac:dyDescent="0.25">
      <c r="A96" s="635"/>
      <c r="B96" s="637"/>
      <c r="C96" s="249"/>
      <c r="D96" s="249"/>
      <c r="E96" s="249"/>
      <c r="F96" s="254"/>
      <c r="G96" s="249"/>
      <c r="H96" s="229"/>
      <c r="I96" s="249"/>
      <c r="J96" s="229"/>
      <c r="K96" s="249"/>
      <c r="L96" s="229"/>
      <c r="M96" s="249"/>
      <c r="N96" s="229"/>
      <c r="O96" s="397">
        <f t="shared" si="5"/>
        <v>0</v>
      </c>
      <c r="P96" s="397">
        <f t="shared" si="6"/>
        <v>0</v>
      </c>
      <c r="Q96" s="249"/>
      <c r="R96" s="249"/>
      <c r="S96" s="249"/>
      <c r="T96" s="249"/>
      <c r="U96" s="273"/>
    </row>
    <row r="97" spans="1:21" ht="15.75" hidden="1" x14ac:dyDescent="0.25">
      <c r="A97" s="636"/>
      <c r="B97" s="637"/>
      <c r="C97" s="249"/>
      <c r="D97" s="249"/>
      <c r="E97" s="249"/>
      <c r="F97" s="254"/>
      <c r="G97" s="249"/>
      <c r="H97" s="229"/>
      <c r="I97" s="249"/>
      <c r="J97" s="229"/>
      <c r="K97" s="249"/>
      <c r="L97" s="229"/>
      <c r="M97" s="249"/>
      <c r="N97" s="229"/>
      <c r="O97" s="397">
        <f t="shared" si="5"/>
        <v>0</v>
      </c>
      <c r="P97" s="397">
        <f t="shared" si="6"/>
        <v>0</v>
      </c>
      <c r="Q97" s="249"/>
      <c r="R97" s="249"/>
      <c r="S97" s="249"/>
      <c r="T97" s="249"/>
      <c r="U97" s="273"/>
    </row>
    <row r="98" spans="1:21" ht="15.75" hidden="1" x14ac:dyDescent="0.25">
      <c r="A98" s="637" t="s">
        <v>1421</v>
      </c>
      <c r="B98" s="637" t="s">
        <v>1424</v>
      </c>
      <c r="C98" s="249"/>
      <c r="D98" s="249"/>
      <c r="E98" s="249"/>
      <c r="F98" s="249"/>
      <c r="G98" s="249"/>
      <c r="H98" s="229"/>
      <c r="I98" s="249"/>
      <c r="J98" s="229"/>
      <c r="K98" s="250"/>
      <c r="L98" s="229"/>
      <c r="M98" s="249"/>
      <c r="N98" s="229"/>
      <c r="O98" s="397">
        <f t="shared" si="5"/>
        <v>0</v>
      </c>
      <c r="P98" s="397">
        <f t="shared" si="6"/>
        <v>0</v>
      </c>
      <c r="Q98" s="249"/>
      <c r="R98" s="249"/>
      <c r="S98" s="249"/>
      <c r="T98" s="249"/>
      <c r="U98" s="334"/>
    </row>
    <row r="99" spans="1:21" ht="15.75" hidden="1" x14ac:dyDescent="0.25">
      <c r="A99" s="637"/>
      <c r="B99" s="637"/>
      <c r="C99" s="249"/>
      <c r="D99" s="249"/>
      <c r="E99" s="249"/>
      <c r="F99" s="249"/>
      <c r="G99" s="249"/>
      <c r="H99" s="229"/>
      <c r="I99" s="249"/>
      <c r="J99" s="229"/>
      <c r="K99" s="250"/>
      <c r="L99" s="229"/>
      <c r="M99" s="249"/>
      <c r="N99" s="229"/>
      <c r="O99" s="397">
        <f t="shared" si="5"/>
        <v>0</v>
      </c>
      <c r="P99" s="397">
        <f t="shared" si="6"/>
        <v>0</v>
      </c>
      <c r="Q99" s="249"/>
      <c r="R99" s="249"/>
      <c r="S99" s="249"/>
      <c r="T99" s="249"/>
      <c r="U99" s="334"/>
    </row>
    <row r="100" spans="1:21" ht="15.75" hidden="1" x14ac:dyDescent="0.25">
      <c r="A100" s="637"/>
      <c r="B100" s="637"/>
      <c r="C100" s="249"/>
      <c r="D100" s="249"/>
      <c r="E100" s="249"/>
      <c r="F100" s="249"/>
      <c r="G100" s="249"/>
      <c r="H100" s="229"/>
      <c r="I100" s="249"/>
      <c r="J100" s="229"/>
      <c r="K100" s="250"/>
      <c r="L100" s="229"/>
      <c r="M100" s="249"/>
      <c r="N100" s="229"/>
      <c r="O100" s="397">
        <f t="shared" si="5"/>
        <v>0</v>
      </c>
      <c r="P100" s="397">
        <f t="shared" si="6"/>
        <v>0</v>
      </c>
      <c r="Q100" s="249"/>
      <c r="R100" s="249"/>
      <c r="S100" s="249"/>
      <c r="T100" s="249"/>
      <c r="U100" s="334"/>
    </row>
    <row r="101" spans="1:21" ht="15.75" hidden="1" x14ac:dyDescent="0.25">
      <c r="A101" s="637"/>
      <c r="B101" s="637"/>
      <c r="C101" s="249"/>
      <c r="D101" s="249"/>
      <c r="E101" s="249"/>
      <c r="F101" s="249"/>
      <c r="G101" s="249"/>
      <c r="H101" s="229"/>
      <c r="I101" s="249"/>
      <c r="J101" s="229"/>
      <c r="K101" s="250"/>
      <c r="L101" s="229"/>
      <c r="M101" s="249"/>
      <c r="N101" s="229"/>
      <c r="O101" s="397">
        <f t="shared" si="5"/>
        <v>0</v>
      </c>
      <c r="P101" s="397">
        <f t="shared" si="6"/>
        <v>0</v>
      </c>
      <c r="Q101" s="249"/>
      <c r="R101" s="249"/>
      <c r="S101" s="249"/>
      <c r="T101" s="249"/>
      <c r="U101" s="334"/>
    </row>
    <row r="102" spans="1:21" ht="15.75" hidden="1" x14ac:dyDescent="0.25">
      <c r="A102" s="637"/>
      <c r="B102" s="637"/>
      <c r="C102" s="249"/>
      <c r="D102" s="249"/>
      <c r="E102" s="249"/>
      <c r="F102" s="249"/>
      <c r="G102" s="249"/>
      <c r="H102" s="229"/>
      <c r="I102" s="249"/>
      <c r="J102" s="229"/>
      <c r="K102" s="250"/>
      <c r="L102" s="229"/>
      <c r="M102" s="249"/>
      <c r="N102" s="229"/>
      <c r="O102" s="397">
        <f t="shared" si="5"/>
        <v>0</v>
      </c>
      <c r="P102" s="397">
        <f t="shared" si="6"/>
        <v>0</v>
      </c>
      <c r="Q102" s="249"/>
      <c r="R102" s="249"/>
      <c r="S102" s="249"/>
      <c r="T102" s="249"/>
      <c r="U102" s="334"/>
    </row>
    <row r="103" spans="1:21" ht="15.75" hidden="1" x14ac:dyDescent="0.25">
      <c r="A103" s="637"/>
      <c r="B103" s="637"/>
      <c r="C103" s="249"/>
      <c r="D103" s="249"/>
      <c r="E103" s="249"/>
      <c r="F103" s="249"/>
      <c r="G103" s="249"/>
      <c r="H103" s="229"/>
      <c r="I103" s="249"/>
      <c r="J103" s="229"/>
      <c r="K103" s="249"/>
      <c r="L103" s="229"/>
      <c r="M103" s="250"/>
      <c r="N103" s="229"/>
      <c r="O103" s="397">
        <f t="shared" si="5"/>
        <v>0</v>
      </c>
      <c r="P103" s="397">
        <f t="shared" si="6"/>
        <v>0</v>
      </c>
      <c r="Q103" s="249"/>
      <c r="R103" s="249"/>
      <c r="S103" s="249"/>
      <c r="T103" s="249"/>
      <c r="U103" s="334"/>
    </row>
    <row r="104" spans="1:21" ht="15.75" x14ac:dyDescent="0.25">
      <c r="A104" s="292"/>
      <c r="B104" s="293"/>
      <c r="C104" s="293"/>
      <c r="D104" s="292" t="s">
        <v>1415</v>
      </c>
      <c r="E104" s="293"/>
      <c r="F104" s="294"/>
      <c r="G104" s="275">
        <f t="shared" ref="G104:P104" si="7">SUM(G9:G103)</f>
        <v>19.464300000000001</v>
      </c>
      <c r="H104" s="276" t="e">
        <f ca="1">SUM(H9:H104)</f>
        <v>#REF!</v>
      </c>
      <c r="I104" s="275">
        <f t="shared" si="7"/>
        <v>12.657000000000002</v>
      </c>
      <c r="J104" s="276">
        <f t="shared" si="7"/>
        <v>18662703.400399998</v>
      </c>
      <c r="K104" s="275">
        <f t="shared" si="7"/>
        <v>11.792000000000002</v>
      </c>
      <c r="L104" s="276">
        <f t="shared" si="7"/>
        <v>18709991.615400001</v>
      </c>
      <c r="M104" s="275">
        <f t="shared" si="7"/>
        <v>10.0867</v>
      </c>
      <c r="N104" s="276">
        <f t="shared" si="7"/>
        <v>17521175.572799999</v>
      </c>
      <c r="O104" s="276">
        <f t="shared" si="7"/>
        <v>54</v>
      </c>
      <c r="P104" s="276">
        <f t="shared" si="7"/>
        <v>79657502.25999999</v>
      </c>
      <c r="Q104" s="265"/>
      <c r="R104" s="265"/>
      <c r="S104" s="265"/>
      <c r="T104" s="265"/>
      <c r="U104" s="265"/>
    </row>
    <row r="106" spans="1:21" x14ac:dyDescent="0.25">
      <c r="H106"/>
      <c r="J106"/>
      <c r="L106"/>
      <c r="N106"/>
      <c r="P106"/>
    </row>
    <row r="107" spans="1:21" x14ac:dyDescent="0.25">
      <c r="H107"/>
      <c r="J107"/>
      <c r="L107"/>
      <c r="N107"/>
      <c r="P107"/>
    </row>
    <row r="108" spans="1:21" x14ac:dyDescent="0.25">
      <c r="H108"/>
      <c r="J108"/>
      <c r="L108"/>
      <c r="N108"/>
      <c r="P108"/>
    </row>
    <row r="109" spans="1:21" x14ac:dyDescent="0.25">
      <c r="H109"/>
      <c r="J109"/>
      <c r="L109"/>
      <c r="N109"/>
      <c r="P109"/>
    </row>
    <row r="110" spans="1:21" x14ac:dyDescent="0.25">
      <c r="H110"/>
      <c r="J110"/>
      <c r="L110"/>
      <c r="N110"/>
      <c r="P110"/>
    </row>
    <row r="111" spans="1:21" x14ac:dyDescent="0.25">
      <c r="H111"/>
      <c r="J111"/>
      <c r="L111"/>
      <c r="N111"/>
      <c r="P111"/>
    </row>
    <row r="112" spans="1:21"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sheetData>
  <mergeCells count="36">
    <mergeCell ref="B98:B103"/>
    <mergeCell ref="A98:A103"/>
    <mergeCell ref="A92:A97"/>
    <mergeCell ref="C18:C20"/>
    <mergeCell ref="B17:B23"/>
    <mergeCell ref="B24:B58"/>
    <mergeCell ref="B59:B90"/>
    <mergeCell ref="C78:C79"/>
    <mergeCell ref="C21:C22"/>
    <mergeCell ref="C71:C77"/>
    <mergeCell ref="A6:A8"/>
    <mergeCell ref="A91:U91"/>
    <mergeCell ref="B92:B97"/>
    <mergeCell ref="S18:S19"/>
    <mergeCell ref="D21:D22"/>
    <mergeCell ref="B6:B8"/>
    <mergeCell ref="C6:C8"/>
    <mergeCell ref="D6:D8"/>
    <mergeCell ref="A9:A90"/>
    <mergeCell ref="U6:U8"/>
    <mergeCell ref="G7:H7"/>
    <mergeCell ref="I7:J7"/>
    <mergeCell ref="Q6:Q8"/>
    <mergeCell ref="O6:P7"/>
    <mergeCell ref="T6:T8"/>
    <mergeCell ref="K7:L7"/>
    <mergeCell ref="B9:B16"/>
    <mergeCell ref="E6:E8"/>
    <mergeCell ref="D74:D75"/>
    <mergeCell ref="F6:F8"/>
    <mergeCell ref="G6:N6"/>
    <mergeCell ref="R6:R8"/>
    <mergeCell ref="S6:S8"/>
    <mergeCell ref="D30:D31"/>
    <mergeCell ref="C30:C31"/>
    <mergeCell ref="M7:N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_x000a_"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8"/>
  <sheetViews>
    <sheetView zoomScaleNormal="100" workbookViewId="0">
      <pane ySplit="6" topLeftCell="A7" activePane="bottomLeft" state="frozen"/>
      <selection activeCell="P6" sqref="P6"/>
      <selection pane="bottomLeft" activeCell="C7" sqref="C7"/>
    </sheetView>
  </sheetViews>
  <sheetFormatPr baseColWidth="10" defaultRowHeight="15" x14ac:dyDescent="0.25"/>
  <cols>
    <col min="1" max="1" width="21.7109375" customWidth="1"/>
    <col min="2" max="2" width="42.85546875" customWidth="1"/>
    <col min="3" max="6" width="27.42578125" customWidth="1"/>
    <col min="7" max="7" width="15.28515625" customWidth="1"/>
    <col min="8" max="8" width="15.28515625" style="232" customWidth="1"/>
    <col min="9" max="9" width="15.28515625" customWidth="1"/>
    <col min="10" max="10" width="15.28515625" style="232" customWidth="1"/>
    <col min="11" max="11" width="15.28515625" customWidth="1"/>
    <col min="12" max="12" width="15.28515625" style="232" customWidth="1"/>
    <col min="13" max="13" width="15.28515625" customWidth="1"/>
    <col min="14" max="14" width="15.28515625" style="232" customWidth="1"/>
    <col min="15" max="15" width="15.28515625" customWidth="1"/>
    <col min="16" max="16" width="15.7109375" style="232" customWidth="1"/>
    <col min="17" max="20" width="14.28515625" customWidth="1"/>
    <col min="21" max="21" width="17" customWidth="1"/>
  </cols>
  <sheetData>
    <row r="1" spans="1:21" s="286" customFormat="1" ht="18" customHeight="1" x14ac:dyDescent="0.2">
      <c r="B1" s="285"/>
      <c r="C1" s="285"/>
      <c r="D1" s="285"/>
      <c r="E1" s="285"/>
      <c r="F1" s="285"/>
      <c r="G1" s="285" t="s">
        <v>115</v>
      </c>
      <c r="I1" s="285"/>
      <c r="J1" s="285"/>
      <c r="K1" s="285"/>
      <c r="L1" s="285"/>
      <c r="M1" s="285"/>
      <c r="N1" s="285"/>
      <c r="O1" s="285"/>
      <c r="P1" s="285"/>
      <c r="Q1" s="285"/>
      <c r="R1" s="285"/>
      <c r="S1" s="285"/>
      <c r="T1" s="285"/>
      <c r="U1" s="285"/>
    </row>
    <row r="2" spans="1:21" s="286" customFormat="1" ht="18" customHeight="1" x14ac:dyDescent="0.25">
      <c r="A2" s="326" t="s">
        <v>1364</v>
      </c>
      <c r="B2" s="285"/>
      <c r="C2" s="285"/>
      <c r="D2" s="285"/>
      <c r="E2" s="285"/>
      <c r="F2" s="285"/>
      <c r="G2" s="285"/>
      <c r="I2" s="285"/>
      <c r="J2" s="285"/>
      <c r="K2" s="285"/>
      <c r="L2" s="285"/>
      <c r="M2" s="285"/>
      <c r="N2" s="285"/>
      <c r="O2" s="285"/>
      <c r="P2" s="285"/>
      <c r="Q2" s="285"/>
      <c r="R2" s="285"/>
      <c r="S2" s="285"/>
      <c r="T2" s="285"/>
      <c r="U2" s="285"/>
    </row>
    <row r="3" spans="1:21" s="286" customFormat="1" ht="18.75" x14ac:dyDescent="0.2">
      <c r="A3" s="378" t="s">
        <v>1425</v>
      </c>
      <c r="B3" s="285"/>
      <c r="C3" s="285"/>
      <c r="D3" s="285"/>
      <c r="E3" s="285"/>
      <c r="F3" s="285"/>
      <c r="G3" s="285"/>
      <c r="I3" s="285"/>
      <c r="J3" s="285"/>
      <c r="K3" s="285"/>
      <c r="L3" s="285"/>
      <c r="M3" s="285"/>
      <c r="N3" s="285"/>
      <c r="O3" s="285"/>
      <c r="P3" s="285"/>
      <c r="Q3" s="285"/>
      <c r="R3" s="285"/>
      <c r="S3" s="285"/>
      <c r="T3" s="285"/>
      <c r="U3" s="285"/>
    </row>
    <row r="4" spans="1:21" s="66" customFormat="1" ht="15.75" customHeight="1" x14ac:dyDescent="0.25">
      <c r="A4" s="668" t="s">
        <v>96</v>
      </c>
      <c r="B4" s="668" t="s">
        <v>111</v>
      </c>
      <c r="C4" s="621" t="s">
        <v>85</v>
      </c>
      <c r="D4" s="621" t="s">
        <v>86</v>
      </c>
      <c r="E4" s="612" t="s">
        <v>393</v>
      </c>
      <c r="F4" s="621" t="s">
        <v>87</v>
      </c>
      <c r="G4" s="660" t="s">
        <v>99</v>
      </c>
      <c r="H4" s="666"/>
      <c r="I4" s="666"/>
      <c r="J4" s="666"/>
      <c r="K4" s="666"/>
      <c r="L4" s="666"/>
      <c r="M4" s="666"/>
      <c r="N4" s="661"/>
      <c r="O4" s="662" t="s">
        <v>100</v>
      </c>
      <c r="P4" s="663"/>
      <c r="Q4" s="609" t="s">
        <v>101</v>
      </c>
      <c r="R4" s="609" t="s">
        <v>102</v>
      </c>
      <c r="S4" s="609" t="s">
        <v>109</v>
      </c>
      <c r="T4" s="609" t="s">
        <v>108</v>
      </c>
      <c r="U4" s="606" t="s">
        <v>88</v>
      </c>
    </row>
    <row r="5" spans="1:21" s="66" customFormat="1" ht="15.75" x14ac:dyDescent="0.25">
      <c r="A5" s="669"/>
      <c r="B5" s="669"/>
      <c r="C5" s="622"/>
      <c r="D5" s="622"/>
      <c r="E5" s="613"/>
      <c r="F5" s="622"/>
      <c r="G5" s="660" t="s">
        <v>103</v>
      </c>
      <c r="H5" s="661"/>
      <c r="I5" s="660" t="s">
        <v>104</v>
      </c>
      <c r="J5" s="661"/>
      <c r="K5" s="660" t="s">
        <v>105</v>
      </c>
      <c r="L5" s="661"/>
      <c r="M5" s="660" t="s">
        <v>106</v>
      </c>
      <c r="N5" s="661"/>
      <c r="O5" s="664"/>
      <c r="P5" s="665"/>
      <c r="Q5" s="610"/>
      <c r="R5" s="610"/>
      <c r="S5" s="610"/>
      <c r="T5" s="610"/>
      <c r="U5" s="607"/>
    </row>
    <row r="6" spans="1:21" s="67" customFormat="1" ht="31.5" x14ac:dyDescent="0.25">
      <c r="A6" s="670"/>
      <c r="B6" s="670"/>
      <c r="C6" s="623"/>
      <c r="D6" s="623"/>
      <c r="E6" s="614"/>
      <c r="F6" s="623"/>
      <c r="G6" s="379" t="s">
        <v>107</v>
      </c>
      <c r="H6" s="380" t="s">
        <v>12</v>
      </c>
      <c r="I6" s="379" t="s">
        <v>107</v>
      </c>
      <c r="J6" s="380" t="s">
        <v>12</v>
      </c>
      <c r="K6" s="379" t="s">
        <v>107</v>
      </c>
      <c r="L6" s="380" t="s">
        <v>12</v>
      </c>
      <c r="M6" s="379" t="s">
        <v>107</v>
      </c>
      <c r="N6" s="380" t="s">
        <v>12</v>
      </c>
      <c r="O6" s="379" t="s">
        <v>107</v>
      </c>
      <c r="P6" s="380" t="s">
        <v>12</v>
      </c>
      <c r="Q6" s="611"/>
      <c r="R6" s="611"/>
      <c r="S6" s="611"/>
      <c r="T6" s="611"/>
      <c r="U6" s="608"/>
    </row>
    <row r="7" spans="1:21" ht="15.75" x14ac:dyDescent="0.25">
      <c r="A7" s="667" t="s">
        <v>1426</v>
      </c>
      <c r="B7" s="667" t="s">
        <v>112</v>
      </c>
      <c r="C7" s="334"/>
      <c r="D7" s="334"/>
      <c r="E7" s="334"/>
      <c r="F7" s="73"/>
      <c r="G7" s="399"/>
      <c r="H7" s="400"/>
      <c r="I7" s="399"/>
      <c r="J7" s="400"/>
      <c r="K7" s="399"/>
      <c r="L7" s="400"/>
      <c r="M7" s="399"/>
      <c r="N7" s="400"/>
      <c r="O7" s="401">
        <f>+G7+I7+K7+M7</f>
        <v>0</v>
      </c>
      <c r="P7" s="401">
        <f>+H7+J7+L7+N7</f>
        <v>0</v>
      </c>
      <c r="Q7" s="372"/>
      <c r="R7" s="372"/>
      <c r="S7" s="249"/>
      <c r="T7" s="249"/>
      <c r="U7" s="249"/>
    </row>
    <row r="8" spans="1:21" ht="15.75" x14ac:dyDescent="0.25">
      <c r="A8" s="667"/>
      <c r="B8" s="667"/>
      <c r="C8" s="334"/>
      <c r="D8" s="334"/>
      <c r="E8" s="334"/>
      <c r="F8" s="73"/>
      <c r="G8" s="399"/>
      <c r="H8" s="400"/>
      <c r="I8" s="399"/>
      <c r="J8" s="400"/>
      <c r="K8" s="399"/>
      <c r="L8" s="400"/>
      <c r="M8" s="399"/>
      <c r="N8" s="400"/>
      <c r="O8" s="401">
        <f t="shared" ref="O8:O25" si="0">+G8+I8+K8+M8</f>
        <v>0</v>
      </c>
      <c r="P8" s="401">
        <f t="shared" ref="P8:P25" si="1">+H8+J8+L8+N8</f>
        <v>0</v>
      </c>
      <c r="Q8" s="372"/>
      <c r="R8" s="372"/>
      <c r="S8" s="249"/>
      <c r="T8" s="249"/>
      <c r="U8" s="249"/>
    </row>
    <row r="9" spans="1:21" ht="15.75" x14ac:dyDescent="0.25">
      <c r="A9" s="667"/>
      <c r="B9" s="667"/>
      <c r="C9" s="334"/>
      <c r="D9" s="334"/>
      <c r="E9" s="334"/>
      <c r="F9" s="73"/>
      <c r="G9" s="399"/>
      <c r="H9" s="400"/>
      <c r="I9" s="399"/>
      <c r="J9" s="400"/>
      <c r="K9" s="399"/>
      <c r="L9" s="400"/>
      <c r="M9" s="399"/>
      <c r="N9" s="400"/>
      <c r="O9" s="401">
        <f t="shared" si="0"/>
        <v>0</v>
      </c>
      <c r="P9" s="401">
        <f t="shared" si="1"/>
        <v>0</v>
      </c>
      <c r="Q9" s="372"/>
      <c r="R9" s="372"/>
      <c r="S9" s="249"/>
      <c r="T9" s="249"/>
      <c r="U9" s="249"/>
    </row>
    <row r="10" spans="1:21" ht="15.75" x14ac:dyDescent="0.25">
      <c r="A10" s="667"/>
      <c r="B10" s="667"/>
      <c r="C10" s="334"/>
      <c r="D10" s="334"/>
      <c r="E10" s="334"/>
      <c r="F10" s="73"/>
      <c r="G10" s="399"/>
      <c r="H10" s="400"/>
      <c r="I10" s="399"/>
      <c r="J10" s="400"/>
      <c r="K10" s="399"/>
      <c r="L10" s="400"/>
      <c r="M10" s="399"/>
      <c r="N10" s="400"/>
      <c r="O10" s="401">
        <f t="shared" si="0"/>
        <v>0</v>
      </c>
      <c r="P10" s="401">
        <f t="shared" si="1"/>
        <v>0</v>
      </c>
      <c r="Q10" s="372"/>
      <c r="R10" s="372"/>
      <c r="S10" s="249"/>
      <c r="T10" s="249"/>
      <c r="U10" s="249"/>
    </row>
    <row r="11" spans="1:21" ht="15.75" x14ac:dyDescent="0.25">
      <c r="A11" s="667"/>
      <c r="B11" s="667"/>
      <c r="C11" s="334"/>
      <c r="D11" s="334"/>
      <c r="E11" s="334"/>
      <c r="F11" s="73"/>
      <c r="G11" s="399"/>
      <c r="H11" s="400"/>
      <c r="I11" s="399"/>
      <c r="J11" s="400"/>
      <c r="K11" s="399"/>
      <c r="L11" s="400"/>
      <c r="M11" s="399"/>
      <c r="N11" s="400"/>
      <c r="O11" s="401">
        <f t="shared" si="0"/>
        <v>0</v>
      </c>
      <c r="P11" s="401">
        <f t="shared" si="1"/>
        <v>0</v>
      </c>
      <c r="Q11" s="372"/>
      <c r="R11" s="372"/>
      <c r="S11" s="249"/>
      <c r="T11" s="249"/>
      <c r="U11" s="249"/>
    </row>
    <row r="12" spans="1:21" ht="15.75" x14ac:dyDescent="0.25">
      <c r="A12" s="667"/>
      <c r="B12" s="667"/>
      <c r="C12" s="334"/>
      <c r="D12" s="334"/>
      <c r="E12" s="334"/>
      <c r="F12" s="73"/>
      <c r="G12" s="399"/>
      <c r="H12" s="400"/>
      <c r="I12" s="399"/>
      <c r="J12" s="400"/>
      <c r="K12" s="399"/>
      <c r="L12" s="400"/>
      <c r="M12" s="399"/>
      <c r="N12" s="400"/>
      <c r="O12" s="401">
        <f t="shared" si="0"/>
        <v>0</v>
      </c>
      <c r="P12" s="401">
        <f t="shared" si="1"/>
        <v>0</v>
      </c>
      <c r="Q12" s="372"/>
      <c r="R12" s="372"/>
      <c r="S12" s="249"/>
      <c r="T12" s="249"/>
      <c r="U12" s="249"/>
    </row>
    <row r="13" spans="1:21" ht="15.75" x14ac:dyDescent="0.25">
      <c r="A13" s="667"/>
      <c r="B13" s="667" t="s">
        <v>113</v>
      </c>
      <c r="C13" s="334"/>
      <c r="D13" s="334"/>
      <c r="E13" s="334"/>
      <c r="F13" s="73"/>
      <c r="G13" s="399"/>
      <c r="H13" s="400"/>
      <c r="I13" s="399"/>
      <c r="J13" s="400"/>
      <c r="K13" s="399"/>
      <c r="L13" s="400"/>
      <c r="M13" s="399"/>
      <c r="N13" s="400"/>
      <c r="O13" s="401">
        <f t="shared" si="0"/>
        <v>0</v>
      </c>
      <c r="P13" s="401">
        <f t="shared" si="1"/>
        <v>0</v>
      </c>
      <c r="Q13" s="372"/>
      <c r="R13" s="372"/>
      <c r="S13" s="249"/>
      <c r="T13" s="249"/>
      <c r="U13" s="249"/>
    </row>
    <row r="14" spans="1:21" ht="15.75" x14ac:dyDescent="0.25">
      <c r="A14" s="667"/>
      <c r="B14" s="667"/>
      <c r="C14" s="334"/>
      <c r="D14" s="334"/>
      <c r="E14" s="334"/>
      <c r="F14" s="73"/>
      <c r="G14" s="399"/>
      <c r="H14" s="400"/>
      <c r="I14" s="399"/>
      <c r="J14" s="400"/>
      <c r="K14" s="399"/>
      <c r="L14" s="400"/>
      <c r="M14" s="399"/>
      <c r="N14" s="400"/>
      <c r="O14" s="401">
        <f t="shared" si="0"/>
        <v>0</v>
      </c>
      <c r="P14" s="401">
        <f t="shared" si="1"/>
        <v>0</v>
      </c>
      <c r="Q14" s="372"/>
      <c r="R14" s="372"/>
      <c r="S14" s="249"/>
      <c r="T14" s="249"/>
      <c r="U14" s="249"/>
    </row>
    <row r="15" spans="1:21" ht="15.75" x14ac:dyDescent="0.25">
      <c r="A15" s="667"/>
      <c r="B15" s="667"/>
      <c r="C15" s="334"/>
      <c r="D15" s="334"/>
      <c r="E15" s="334"/>
      <c r="F15" s="73"/>
      <c r="G15" s="399"/>
      <c r="H15" s="400"/>
      <c r="I15" s="399"/>
      <c r="J15" s="400"/>
      <c r="K15" s="399"/>
      <c r="L15" s="400"/>
      <c r="M15" s="399"/>
      <c r="N15" s="400"/>
      <c r="O15" s="401">
        <f t="shared" si="0"/>
        <v>0</v>
      </c>
      <c r="P15" s="401">
        <f t="shared" si="1"/>
        <v>0</v>
      </c>
      <c r="Q15" s="372"/>
      <c r="R15" s="372"/>
      <c r="S15" s="249"/>
      <c r="T15" s="249"/>
      <c r="U15" s="249"/>
    </row>
    <row r="16" spans="1:21" ht="15.75" x14ac:dyDescent="0.25">
      <c r="A16" s="667"/>
      <c r="B16" s="667"/>
      <c r="C16" s="334"/>
      <c r="D16" s="334"/>
      <c r="E16" s="334"/>
      <c r="F16" s="73"/>
      <c r="G16" s="399"/>
      <c r="H16" s="400"/>
      <c r="I16" s="399"/>
      <c r="J16" s="400"/>
      <c r="K16" s="399"/>
      <c r="L16" s="400"/>
      <c r="M16" s="399"/>
      <c r="N16" s="400"/>
      <c r="O16" s="401">
        <f t="shared" si="0"/>
        <v>0</v>
      </c>
      <c r="P16" s="401">
        <f t="shared" si="1"/>
        <v>0</v>
      </c>
      <c r="Q16" s="372"/>
      <c r="R16" s="372"/>
      <c r="S16" s="249"/>
      <c r="T16" s="249"/>
      <c r="U16" s="249"/>
    </row>
    <row r="17" spans="1:21" ht="15.75" x14ac:dyDescent="0.25">
      <c r="A17" s="667"/>
      <c r="B17" s="667"/>
      <c r="C17" s="334"/>
      <c r="D17" s="334"/>
      <c r="E17" s="334"/>
      <c r="F17" s="73"/>
      <c r="G17" s="399"/>
      <c r="H17" s="400"/>
      <c r="I17" s="399"/>
      <c r="J17" s="400"/>
      <c r="K17" s="399"/>
      <c r="L17" s="400"/>
      <c r="M17" s="399"/>
      <c r="N17" s="400"/>
      <c r="O17" s="401">
        <f t="shared" si="0"/>
        <v>0</v>
      </c>
      <c r="P17" s="401">
        <f t="shared" si="1"/>
        <v>0</v>
      </c>
      <c r="Q17" s="372"/>
      <c r="R17" s="372"/>
      <c r="S17" s="249"/>
      <c r="T17" s="249"/>
      <c r="U17" s="249"/>
    </row>
    <row r="18" spans="1:21" ht="15.75" x14ac:dyDescent="0.25">
      <c r="A18" s="667"/>
      <c r="B18" s="667"/>
      <c r="C18" s="334"/>
      <c r="D18" s="334"/>
      <c r="E18" s="334"/>
      <c r="F18" s="73"/>
      <c r="G18" s="399"/>
      <c r="H18" s="400"/>
      <c r="I18" s="399"/>
      <c r="J18" s="400"/>
      <c r="K18" s="399"/>
      <c r="L18" s="400"/>
      <c r="M18" s="399"/>
      <c r="N18" s="400"/>
      <c r="O18" s="401">
        <f t="shared" si="0"/>
        <v>0</v>
      </c>
      <c r="P18" s="401">
        <f t="shared" si="1"/>
        <v>0</v>
      </c>
      <c r="Q18" s="372"/>
      <c r="R18" s="372"/>
      <c r="S18" s="249"/>
      <c r="T18" s="249"/>
      <c r="U18" s="249"/>
    </row>
    <row r="19" spans="1:21" ht="15.75" x14ac:dyDescent="0.25">
      <c r="A19" s="667"/>
      <c r="B19" s="667" t="s">
        <v>1427</v>
      </c>
      <c r="C19" s="334"/>
      <c r="D19" s="334"/>
      <c r="E19" s="334"/>
      <c r="F19" s="73"/>
      <c r="G19" s="399"/>
      <c r="H19" s="400"/>
      <c r="I19" s="399"/>
      <c r="J19" s="400"/>
      <c r="K19" s="399"/>
      <c r="L19" s="400"/>
      <c r="M19" s="399"/>
      <c r="N19" s="400"/>
      <c r="O19" s="401">
        <f t="shared" si="0"/>
        <v>0</v>
      </c>
      <c r="P19" s="401">
        <f t="shared" si="1"/>
        <v>0</v>
      </c>
      <c r="Q19" s="372"/>
      <c r="R19" s="372"/>
      <c r="S19" s="249"/>
      <c r="T19" s="249"/>
      <c r="U19" s="249"/>
    </row>
    <row r="20" spans="1:21" ht="15.75" x14ac:dyDescent="0.25">
      <c r="A20" s="667"/>
      <c r="B20" s="667"/>
      <c r="C20" s="334"/>
      <c r="D20" s="334"/>
      <c r="E20" s="334"/>
      <c r="F20" s="73"/>
      <c r="G20" s="399"/>
      <c r="H20" s="400"/>
      <c r="I20" s="399"/>
      <c r="J20" s="400"/>
      <c r="K20" s="399"/>
      <c r="L20" s="400"/>
      <c r="M20" s="399"/>
      <c r="N20" s="400"/>
      <c r="O20" s="401">
        <f t="shared" si="0"/>
        <v>0</v>
      </c>
      <c r="P20" s="401">
        <f t="shared" si="1"/>
        <v>0</v>
      </c>
      <c r="Q20" s="372"/>
      <c r="R20" s="372"/>
      <c r="S20" s="249"/>
      <c r="T20" s="249"/>
      <c r="U20" s="249"/>
    </row>
    <row r="21" spans="1:21" ht="15.75" x14ac:dyDescent="0.25">
      <c r="A21" s="667"/>
      <c r="B21" s="667"/>
      <c r="C21" s="334"/>
      <c r="D21" s="334"/>
      <c r="E21" s="334"/>
      <c r="F21" s="73"/>
      <c r="G21" s="399"/>
      <c r="H21" s="400"/>
      <c r="I21" s="399"/>
      <c r="J21" s="400"/>
      <c r="K21" s="399"/>
      <c r="L21" s="400"/>
      <c r="M21" s="399"/>
      <c r="N21" s="400"/>
      <c r="O21" s="401">
        <f t="shared" si="0"/>
        <v>0</v>
      </c>
      <c r="P21" s="401">
        <f t="shared" si="1"/>
        <v>0</v>
      </c>
      <c r="Q21" s="372"/>
      <c r="R21" s="372"/>
      <c r="S21" s="249"/>
      <c r="T21" s="249"/>
      <c r="U21" s="249"/>
    </row>
    <row r="22" spans="1:21" ht="15.75" x14ac:dyDescent="0.25">
      <c r="A22" s="667"/>
      <c r="B22" s="667"/>
      <c r="C22" s="334"/>
      <c r="D22" s="334"/>
      <c r="E22" s="334"/>
      <c r="F22" s="73"/>
      <c r="G22" s="399"/>
      <c r="H22" s="400"/>
      <c r="I22" s="399"/>
      <c r="J22" s="400"/>
      <c r="K22" s="399"/>
      <c r="L22" s="400"/>
      <c r="M22" s="399"/>
      <c r="N22" s="400"/>
      <c r="O22" s="401">
        <f t="shared" si="0"/>
        <v>0</v>
      </c>
      <c r="P22" s="401">
        <f t="shared" si="1"/>
        <v>0</v>
      </c>
      <c r="Q22" s="372"/>
      <c r="R22" s="372"/>
      <c r="S22" s="249"/>
      <c r="T22" s="249"/>
      <c r="U22" s="249"/>
    </row>
    <row r="23" spans="1:21" ht="15.75" x14ac:dyDescent="0.25">
      <c r="A23" s="667"/>
      <c r="B23" s="667"/>
      <c r="C23" s="74"/>
      <c r="D23" s="334"/>
      <c r="E23" s="334"/>
      <c r="F23" s="73"/>
      <c r="G23" s="399"/>
      <c r="H23" s="400"/>
      <c r="I23" s="399"/>
      <c r="J23" s="400"/>
      <c r="K23" s="399"/>
      <c r="L23" s="400"/>
      <c r="M23" s="399"/>
      <c r="N23" s="400"/>
      <c r="O23" s="401">
        <f t="shared" si="0"/>
        <v>0</v>
      </c>
      <c r="P23" s="401">
        <f t="shared" si="1"/>
        <v>0</v>
      </c>
      <c r="Q23" s="372"/>
      <c r="R23" s="372"/>
      <c r="S23" s="249"/>
      <c r="T23" s="249"/>
      <c r="U23" s="249"/>
    </row>
    <row r="24" spans="1:21" ht="15.75" x14ac:dyDescent="0.25">
      <c r="A24" s="667"/>
      <c r="B24" s="667"/>
      <c r="C24" s="74"/>
      <c r="D24" s="334"/>
      <c r="E24" s="334"/>
      <c r="F24" s="73"/>
      <c r="G24" s="399"/>
      <c r="H24" s="400"/>
      <c r="I24" s="399"/>
      <c r="J24" s="400"/>
      <c r="K24" s="399"/>
      <c r="L24" s="400"/>
      <c r="M24" s="399"/>
      <c r="N24" s="400"/>
      <c r="O24" s="401">
        <f t="shared" si="0"/>
        <v>0</v>
      </c>
      <c r="P24" s="401">
        <f t="shared" si="1"/>
        <v>0</v>
      </c>
      <c r="Q24" s="372"/>
      <c r="R24" s="372"/>
      <c r="S24" s="249"/>
      <c r="T24" s="249"/>
      <c r="U24" s="249"/>
    </row>
    <row r="25" spans="1:21" ht="15.75" x14ac:dyDescent="0.25">
      <c r="A25" s="667"/>
      <c r="B25" s="667"/>
      <c r="C25" s="334"/>
      <c r="D25" s="334"/>
      <c r="E25" s="334"/>
      <c r="F25" s="73"/>
      <c r="G25" s="399"/>
      <c r="H25" s="400"/>
      <c r="I25" s="399"/>
      <c r="J25" s="400"/>
      <c r="K25" s="399"/>
      <c r="L25" s="400"/>
      <c r="M25" s="399"/>
      <c r="N25" s="400"/>
      <c r="O25" s="401">
        <f t="shared" si="0"/>
        <v>0</v>
      </c>
      <c r="P25" s="401">
        <f t="shared" si="1"/>
        <v>0</v>
      </c>
      <c r="Q25" s="372"/>
      <c r="R25" s="372"/>
      <c r="S25" s="249"/>
      <c r="T25" s="249"/>
      <c r="U25" s="249"/>
    </row>
    <row r="26" spans="1:21" s="287" customFormat="1" ht="15.75" x14ac:dyDescent="0.2">
      <c r="A26" s="301"/>
      <c r="B26" s="302"/>
      <c r="C26" s="301" t="s">
        <v>114</v>
      </c>
      <c r="D26" s="302"/>
      <c r="E26" s="302"/>
      <c r="F26" s="303"/>
      <c r="G26" s="264">
        <f t="shared" ref="G26:P26" si="2">SUM(G7:G25)</f>
        <v>0</v>
      </c>
      <c r="H26" s="274">
        <f t="shared" si="2"/>
        <v>0</v>
      </c>
      <c r="I26" s="264">
        <f t="shared" si="2"/>
        <v>0</v>
      </c>
      <c r="J26" s="274">
        <f t="shared" si="2"/>
        <v>0</v>
      </c>
      <c r="K26" s="264">
        <f t="shared" si="2"/>
        <v>0</v>
      </c>
      <c r="L26" s="274">
        <f t="shared" si="2"/>
        <v>0</v>
      </c>
      <c r="M26" s="264">
        <f t="shared" si="2"/>
        <v>0</v>
      </c>
      <c r="N26" s="274">
        <f t="shared" si="2"/>
        <v>0</v>
      </c>
      <c r="O26" s="274">
        <f t="shared" si="2"/>
        <v>0</v>
      </c>
      <c r="P26" s="274">
        <f t="shared" si="2"/>
        <v>0</v>
      </c>
      <c r="Q26" s="265"/>
      <c r="R26" s="265"/>
      <c r="S26" s="265"/>
      <c r="T26" s="265"/>
      <c r="U26" s="265"/>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sheetData>
  <mergeCells count="21">
    <mergeCell ref="D4:D6"/>
    <mergeCell ref="F4:F6"/>
    <mergeCell ref="G4:N4"/>
    <mergeCell ref="A7:A25"/>
    <mergeCell ref="A4:A6"/>
    <mergeCell ref="B4:B6"/>
    <mergeCell ref="C4:C6"/>
    <mergeCell ref="B19:B25"/>
    <mergeCell ref="B7:B12"/>
    <mergeCell ref="B13:B18"/>
    <mergeCell ref="T4:T6"/>
    <mergeCell ref="U4:U6"/>
    <mergeCell ref="G5:H5"/>
    <mergeCell ref="E4:E6"/>
    <mergeCell ref="O4:P5"/>
    <mergeCell ref="Q4:Q6"/>
    <mergeCell ref="R4:R6"/>
    <mergeCell ref="S4:S6"/>
    <mergeCell ref="I5:J5"/>
    <mergeCell ref="K5:L5"/>
    <mergeCell ref="M5:N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_x000a_"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workbookViewId="0">
      <pane ySplit="5" topLeftCell="A6" activePane="bottomLeft" state="frozen"/>
      <selection activeCell="R5" sqref="R5"/>
      <selection pane="bottomLeft" activeCell="C6" sqref="C6"/>
    </sheetView>
  </sheetViews>
  <sheetFormatPr baseColWidth="10" defaultRowHeight="15" x14ac:dyDescent="0.25"/>
  <cols>
    <col min="1" max="2" width="35.7109375" customWidth="1"/>
    <col min="3" max="6" width="27.42578125" customWidth="1"/>
    <col min="7" max="7" width="15.28515625" customWidth="1"/>
    <col min="8" max="8" width="15.28515625" style="232" customWidth="1"/>
    <col min="9" max="9" width="15.28515625" customWidth="1"/>
    <col min="10" max="10" width="15.28515625" style="232" customWidth="1"/>
    <col min="11" max="11" width="15.28515625" customWidth="1"/>
    <col min="12" max="12" width="15.28515625" style="232" customWidth="1"/>
    <col min="13" max="13" width="15.28515625" customWidth="1"/>
    <col min="14" max="14" width="15.28515625" style="232" customWidth="1"/>
    <col min="15" max="15" width="15.28515625" customWidth="1"/>
    <col min="16" max="16" width="18.28515625" style="232" customWidth="1"/>
    <col min="17" max="20" width="14.140625" customWidth="1"/>
    <col min="21" max="21" width="17" customWidth="1"/>
  </cols>
  <sheetData>
    <row r="1" spans="1:21" ht="18.75" x14ac:dyDescent="0.25">
      <c r="B1" s="285"/>
      <c r="C1" s="285"/>
      <c r="D1" s="285"/>
      <c r="E1" s="285"/>
      <c r="F1" s="285"/>
      <c r="G1" s="285" t="s">
        <v>483</v>
      </c>
      <c r="I1" s="285"/>
      <c r="J1" s="285"/>
      <c r="K1" s="285"/>
      <c r="L1" s="285"/>
      <c r="M1" s="285"/>
      <c r="N1" s="285"/>
      <c r="O1" s="285"/>
      <c r="P1" s="285"/>
      <c r="Q1" s="285"/>
      <c r="R1" s="285"/>
      <c r="S1" s="285"/>
      <c r="T1" s="285"/>
      <c r="U1" s="285"/>
    </row>
    <row r="2" spans="1:21" x14ac:dyDescent="0.25">
      <c r="A2" s="270" t="s">
        <v>1347</v>
      </c>
      <c r="B2" s="270"/>
      <c r="C2" s="270"/>
      <c r="D2" s="270"/>
      <c r="E2" s="270"/>
      <c r="F2" s="270"/>
      <c r="G2" s="270"/>
      <c r="H2" s="270"/>
      <c r="I2" s="270"/>
      <c r="J2" s="270"/>
      <c r="K2" s="270"/>
      <c r="L2" s="270"/>
      <c r="M2" s="270"/>
      <c r="N2" s="270"/>
      <c r="O2" s="270"/>
      <c r="P2" s="270"/>
      <c r="Q2" s="270"/>
      <c r="R2" s="270"/>
      <c r="S2" s="270"/>
      <c r="T2" s="270"/>
      <c r="U2" s="270"/>
    </row>
    <row r="3" spans="1:21" ht="15" customHeight="1" x14ac:dyDescent="0.25">
      <c r="A3" s="638" t="s">
        <v>96</v>
      </c>
      <c r="B3" s="609" t="s">
        <v>111</v>
      </c>
      <c r="C3" s="621" t="s">
        <v>85</v>
      </c>
      <c r="D3" s="621" t="s">
        <v>86</v>
      </c>
      <c r="E3" s="612" t="s">
        <v>393</v>
      </c>
      <c r="F3" s="621" t="s">
        <v>87</v>
      </c>
      <c r="G3" s="638" t="s">
        <v>99</v>
      </c>
      <c r="H3" s="638"/>
      <c r="I3" s="638"/>
      <c r="J3" s="638"/>
      <c r="K3" s="638"/>
      <c r="L3" s="638"/>
      <c r="M3" s="638"/>
      <c r="N3" s="638"/>
      <c r="O3" s="639" t="s">
        <v>100</v>
      </c>
      <c r="P3" s="639"/>
      <c r="Q3" s="609" t="s">
        <v>101</v>
      </c>
      <c r="R3" s="609" t="s">
        <v>102</v>
      </c>
      <c r="S3" s="609" t="s">
        <v>109</v>
      </c>
      <c r="T3" s="609" t="s">
        <v>108</v>
      </c>
      <c r="U3" s="606" t="s">
        <v>88</v>
      </c>
    </row>
    <row r="4" spans="1:21" ht="15" customHeight="1" x14ac:dyDescent="0.25">
      <c r="A4" s="638"/>
      <c r="B4" s="610"/>
      <c r="C4" s="622"/>
      <c r="D4" s="622"/>
      <c r="E4" s="613"/>
      <c r="F4" s="622"/>
      <c r="G4" s="638" t="s">
        <v>103</v>
      </c>
      <c r="H4" s="638"/>
      <c r="I4" s="638" t="s">
        <v>104</v>
      </c>
      <c r="J4" s="638"/>
      <c r="K4" s="638" t="s">
        <v>105</v>
      </c>
      <c r="L4" s="638"/>
      <c r="M4" s="638" t="s">
        <v>106</v>
      </c>
      <c r="N4" s="638"/>
      <c r="O4" s="639"/>
      <c r="P4" s="639"/>
      <c r="Q4" s="610"/>
      <c r="R4" s="610"/>
      <c r="S4" s="610"/>
      <c r="T4" s="610"/>
      <c r="U4" s="607"/>
    </row>
    <row r="5" spans="1:21" ht="25.5" x14ac:dyDescent="0.25">
      <c r="A5" s="638"/>
      <c r="B5" s="611"/>
      <c r="C5" s="623"/>
      <c r="D5" s="623"/>
      <c r="E5" s="614"/>
      <c r="F5" s="623"/>
      <c r="G5" s="241" t="s">
        <v>107</v>
      </c>
      <c r="H5" s="231" t="s">
        <v>12</v>
      </c>
      <c r="I5" s="241" t="s">
        <v>107</v>
      </c>
      <c r="J5" s="231" t="s">
        <v>12</v>
      </c>
      <c r="K5" s="241" t="s">
        <v>107</v>
      </c>
      <c r="L5" s="231" t="s">
        <v>12</v>
      </c>
      <c r="M5" s="241" t="s">
        <v>107</v>
      </c>
      <c r="N5" s="231" t="s">
        <v>12</v>
      </c>
      <c r="O5" s="241" t="s">
        <v>107</v>
      </c>
      <c r="P5" s="231" t="s">
        <v>12</v>
      </c>
      <c r="Q5" s="611"/>
      <c r="R5" s="611"/>
      <c r="S5" s="611"/>
      <c r="T5" s="611"/>
      <c r="U5" s="608"/>
    </row>
    <row r="6" spans="1:21" ht="15.75" x14ac:dyDescent="0.25">
      <c r="A6" s="637" t="s">
        <v>1466</v>
      </c>
      <c r="B6" s="634" t="s">
        <v>1348</v>
      </c>
      <c r="C6" s="74"/>
      <c r="D6" s="334"/>
      <c r="E6" s="334"/>
      <c r="F6" s="278"/>
      <c r="G6" s="381"/>
      <c r="H6" s="382"/>
      <c r="I6" s="381"/>
      <c r="J6" s="382"/>
      <c r="K6" s="381"/>
      <c r="L6" s="382"/>
      <c r="M6" s="381"/>
      <c r="N6" s="382"/>
      <c r="O6" s="402">
        <f>+G6+I6+K6+M6</f>
        <v>0</v>
      </c>
      <c r="P6" s="402">
        <f>+H6+J6+L6+N6</f>
        <v>0</v>
      </c>
      <c r="Q6" s="334"/>
      <c r="R6" s="334"/>
      <c r="S6" s="334"/>
      <c r="T6" s="334"/>
      <c r="U6" s="334"/>
    </row>
    <row r="7" spans="1:21" s="390" customFormat="1" ht="15.75" x14ac:dyDescent="0.25">
      <c r="A7" s="637"/>
      <c r="B7" s="635"/>
      <c r="C7" s="74"/>
      <c r="D7" s="334"/>
      <c r="E7" s="334"/>
      <c r="F7" s="278"/>
      <c r="G7" s="381"/>
      <c r="H7" s="382"/>
      <c r="I7" s="381"/>
      <c r="J7" s="382"/>
      <c r="K7" s="381"/>
      <c r="L7" s="382"/>
      <c r="M7" s="381"/>
      <c r="N7" s="382"/>
      <c r="O7" s="402">
        <f t="shared" ref="O7:O32" si="0">+G7+I7+K7+M7</f>
        <v>0</v>
      </c>
      <c r="P7" s="402">
        <f t="shared" ref="P7:P32" si="1">+H7+J7+L7+N7</f>
        <v>0</v>
      </c>
      <c r="Q7" s="334"/>
      <c r="R7" s="334"/>
      <c r="S7" s="334"/>
      <c r="T7" s="334"/>
      <c r="U7" s="334"/>
    </row>
    <row r="8" spans="1:21" s="390" customFormat="1" ht="15.75" x14ac:dyDescent="0.25">
      <c r="A8" s="637"/>
      <c r="B8" s="635"/>
      <c r="C8" s="74"/>
      <c r="D8" s="334"/>
      <c r="E8" s="334"/>
      <c r="F8" s="278"/>
      <c r="G8" s="381"/>
      <c r="H8" s="382"/>
      <c r="I8" s="381"/>
      <c r="J8" s="382"/>
      <c r="K8" s="381"/>
      <c r="L8" s="382"/>
      <c r="M8" s="381"/>
      <c r="N8" s="382"/>
      <c r="O8" s="402">
        <f t="shared" si="0"/>
        <v>0</v>
      </c>
      <c r="P8" s="402">
        <f t="shared" si="1"/>
        <v>0</v>
      </c>
      <c r="Q8" s="334"/>
      <c r="R8" s="334"/>
      <c r="S8" s="334"/>
      <c r="T8" s="334"/>
      <c r="U8" s="334"/>
    </row>
    <row r="9" spans="1:21" ht="15.75" x14ac:dyDescent="0.25">
      <c r="A9" s="637"/>
      <c r="B9" s="635"/>
      <c r="C9" s="74"/>
      <c r="D9" s="334"/>
      <c r="E9" s="334"/>
      <c r="F9" s="278"/>
      <c r="G9" s="381"/>
      <c r="H9" s="382"/>
      <c r="I9" s="381"/>
      <c r="J9" s="382"/>
      <c r="K9" s="381"/>
      <c r="L9" s="382"/>
      <c r="M9" s="381"/>
      <c r="N9" s="382"/>
      <c r="O9" s="402">
        <f t="shared" si="0"/>
        <v>0</v>
      </c>
      <c r="P9" s="402">
        <f t="shared" si="1"/>
        <v>0</v>
      </c>
      <c r="Q9" s="334"/>
      <c r="R9" s="334"/>
      <c r="S9" s="334"/>
      <c r="T9" s="334"/>
      <c r="U9" s="334"/>
    </row>
    <row r="10" spans="1:21" ht="15.75" x14ac:dyDescent="0.25">
      <c r="A10" s="637"/>
      <c r="B10" s="635"/>
      <c r="C10" s="74"/>
      <c r="D10" s="334"/>
      <c r="E10" s="334"/>
      <c r="F10" s="278"/>
      <c r="G10" s="381"/>
      <c r="H10" s="382"/>
      <c r="I10" s="381"/>
      <c r="J10" s="382"/>
      <c r="K10" s="381"/>
      <c r="L10" s="382"/>
      <c r="M10" s="381"/>
      <c r="N10" s="382"/>
      <c r="O10" s="402">
        <f t="shared" si="0"/>
        <v>0</v>
      </c>
      <c r="P10" s="402">
        <f t="shared" si="1"/>
        <v>0</v>
      </c>
      <c r="Q10" s="334"/>
      <c r="R10" s="334"/>
      <c r="S10" s="334"/>
      <c r="T10" s="334"/>
      <c r="U10" s="334"/>
    </row>
    <row r="11" spans="1:21" ht="15.75" x14ac:dyDescent="0.25">
      <c r="A11" s="637"/>
      <c r="B11" s="636"/>
      <c r="C11" s="74"/>
      <c r="D11" s="334"/>
      <c r="E11" s="334"/>
      <c r="F11" s="278"/>
      <c r="G11" s="381"/>
      <c r="H11" s="382"/>
      <c r="I11" s="381"/>
      <c r="J11" s="382"/>
      <c r="K11" s="381"/>
      <c r="L11" s="382"/>
      <c r="M11" s="381"/>
      <c r="N11" s="382"/>
      <c r="O11" s="402">
        <f t="shared" si="0"/>
        <v>0</v>
      </c>
      <c r="P11" s="402">
        <f t="shared" si="1"/>
        <v>0</v>
      </c>
      <c r="Q11" s="334"/>
      <c r="R11" s="334"/>
      <c r="S11" s="334"/>
      <c r="T11" s="334"/>
      <c r="U11" s="334"/>
    </row>
    <row r="12" spans="1:21" ht="15.75" x14ac:dyDescent="0.25">
      <c r="A12" s="635" t="s">
        <v>1467</v>
      </c>
      <c r="B12" s="634" t="s">
        <v>1468</v>
      </c>
      <c r="C12" s="74"/>
      <c r="D12" s="315"/>
      <c r="E12" s="315"/>
      <c r="F12" s="315"/>
      <c r="G12" s="381"/>
      <c r="H12" s="382"/>
      <c r="I12" s="381"/>
      <c r="J12" s="382"/>
      <c r="K12" s="381"/>
      <c r="L12" s="382"/>
      <c r="M12" s="381"/>
      <c r="N12" s="382"/>
      <c r="O12" s="402">
        <f t="shared" si="0"/>
        <v>0</v>
      </c>
      <c r="P12" s="402">
        <f t="shared" si="1"/>
        <v>0</v>
      </c>
      <c r="Q12" s="334"/>
      <c r="R12" s="334"/>
      <c r="S12" s="334"/>
      <c r="T12" s="334"/>
      <c r="U12" s="334"/>
    </row>
    <row r="13" spans="1:21" ht="15.75" x14ac:dyDescent="0.25">
      <c r="A13" s="635"/>
      <c r="B13" s="635"/>
      <c r="C13" s="74"/>
      <c r="D13" s="334"/>
      <c r="E13" s="334"/>
      <c r="F13" s="278"/>
      <c r="G13" s="381"/>
      <c r="H13" s="382"/>
      <c r="I13" s="381"/>
      <c r="J13" s="382"/>
      <c r="K13" s="381"/>
      <c r="L13" s="382"/>
      <c r="M13" s="381"/>
      <c r="N13" s="382"/>
      <c r="O13" s="402">
        <f t="shared" si="0"/>
        <v>0</v>
      </c>
      <c r="P13" s="402">
        <f t="shared" si="1"/>
        <v>0</v>
      </c>
      <c r="Q13" s="334"/>
      <c r="R13" s="334"/>
      <c r="S13" s="334"/>
      <c r="T13" s="334"/>
      <c r="U13" s="334"/>
    </row>
    <row r="14" spans="1:21" ht="15.75" x14ac:dyDescent="0.25">
      <c r="A14" s="635"/>
      <c r="B14" s="635"/>
      <c r="C14" s="74"/>
      <c r="D14" s="334"/>
      <c r="E14" s="334"/>
      <c r="F14" s="278"/>
      <c r="G14" s="381"/>
      <c r="H14" s="382"/>
      <c r="I14" s="381"/>
      <c r="J14" s="382"/>
      <c r="K14" s="381"/>
      <c r="L14" s="382"/>
      <c r="M14" s="381"/>
      <c r="N14" s="382"/>
      <c r="O14" s="402">
        <f t="shared" si="0"/>
        <v>0</v>
      </c>
      <c r="P14" s="402">
        <f t="shared" si="1"/>
        <v>0</v>
      </c>
      <c r="Q14" s="334"/>
      <c r="R14" s="334"/>
      <c r="S14" s="334"/>
      <c r="T14" s="334"/>
      <c r="U14" s="334"/>
    </row>
    <row r="15" spans="1:21" ht="15.75" x14ac:dyDescent="0.25">
      <c r="A15" s="635"/>
      <c r="B15" s="635"/>
      <c r="C15" s="74"/>
      <c r="D15" s="334"/>
      <c r="E15" s="334"/>
      <c r="F15" s="278"/>
      <c r="G15" s="381"/>
      <c r="H15" s="382"/>
      <c r="I15" s="381"/>
      <c r="J15" s="382"/>
      <c r="K15" s="381"/>
      <c r="L15" s="382"/>
      <c r="M15" s="381"/>
      <c r="N15" s="382"/>
      <c r="O15" s="402">
        <f t="shared" si="0"/>
        <v>0</v>
      </c>
      <c r="P15" s="402">
        <f t="shared" si="1"/>
        <v>0</v>
      </c>
      <c r="Q15" s="334"/>
      <c r="R15" s="334"/>
      <c r="S15" s="334"/>
      <c r="T15" s="334"/>
      <c r="U15" s="334"/>
    </row>
    <row r="16" spans="1:21" ht="15.75" x14ac:dyDescent="0.25">
      <c r="A16" s="635"/>
      <c r="B16" s="635"/>
      <c r="C16" s="74"/>
      <c r="D16" s="334"/>
      <c r="E16" s="334"/>
      <c r="F16" s="278"/>
      <c r="G16" s="381"/>
      <c r="H16" s="382"/>
      <c r="I16" s="381"/>
      <c r="J16" s="382"/>
      <c r="K16" s="381"/>
      <c r="L16" s="382"/>
      <c r="M16" s="381"/>
      <c r="N16" s="382"/>
      <c r="O16" s="402">
        <f t="shared" si="0"/>
        <v>0</v>
      </c>
      <c r="P16" s="402">
        <f t="shared" si="1"/>
        <v>0</v>
      </c>
      <c r="Q16" s="334"/>
      <c r="R16" s="334"/>
      <c r="S16" s="334"/>
      <c r="T16" s="334"/>
      <c r="U16" s="334"/>
    </row>
    <row r="17" spans="1:21" ht="15.75" x14ac:dyDescent="0.25">
      <c r="A17" s="635"/>
      <c r="B17" s="635"/>
      <c r="C17" s="74"/>
      <c r="D17" s="334"/>
      <c r="E17" s="334"/>
      <c r="F17" s="278"/>
      <c r="G17" s="381"/>
      <c r="H17" s="382"/>
      <c r="I17" s="381"/>
      <c r="J17" s="382"/>
      <c r="K17" s="381"/>
      <c r="L17" s="382"/>
      <c r="M17" s="381"/>
      <c r="N17" s="382"/>
      <c r="O17" s="402">
        <f t="shared" si="0"/>
        <v>0</v>
      </c>
      <c r="P17" s="402">
        <f t="shared" si="1"/>
        <v>0</v>
      </c>
      <c r="Q17" s="334"/>
      <c r="R17" s="334"/>
      <c r="S17" s="334"/>
      <c r="T17" s="334"/>
      <c r="U17" s="334"/>
    </row>
    <row r="18" spans="1:21" ht="15.75" x14ac:dyDescent="0.25">
      <c r="A18" s="636"/>
      <c r="B18" s="636"/>
      <c r="C18" s="74"/>
      <c r="D18" s="334"/>
      <c r="E18" s="334"/>
      <c r="F18" s="278"/>
      <c r="G18" s="381"/>
      <c r="H18" s="382"/>
      <c r="I18" s="381"/>
      <c r="J18" s="382"/>
      <c r="K18" s="381"/>
      <c r="L18" s="382"/>
      <c r="M18" s="381"/>
      <c r="N18" s="382"/>
      <c r="O18" s="402">
        <f t="shared" si="0"/>
        <v>0</v>
      </c>
      <c r="P18" s="402">
        <f t="shared" si="1"/>
        <v>0</v>
      </c>
      <c r="Q18" s="334"/>
      <c r="R18" s="334"/>
      <c r="S18" s="334"/>
      <c r="T18" s="334"/>
      <c r="U18" s="334"/>
    </row>
    <row r="19" spans="1:21" ht="15.75" x14ac:dyDescent="0.25">
      <c r="A19" s="634" t="s">
        <v>1469</v>
      </c>
      <c r="B19" s="634" t="s">
        <v>1470</v>
      </c>
      <c r="C19" s="74"/>
      <c r="D19" s="334"/>
      <c r="E19" s="334"/>
      <c r="F19" s="278"/>
      <c r="G19" s="381"/>
      <c r="H19" s="382"/>
      <c r="I19" s="381"/>
      <c r="J19" s="382"/>
      <c r="K19" s="381"/>
      <c r="L19" s="382"/>
      <c r="M19" s="381"/>
      <c r="N19" s="382"/>
      <c r="O19" s="402">
        <f t="shared" si="0"/>
        <v>0</v>
      </c>
      <c r="P19" s="402">
        <f t="shared" si="1"/>
        <v>0</v>
      </c>
      <c r="Q19" s="334"/>
      <c r="R19" s="334"/>
      <c r="S19" s="334"/>
      <c r="T19" s="334"/>
      <c r="U19" s="334"/>
    </row>
    <row r="20" spans="1:21" s="390" customFormat="1" ht="15.75" x14ac:dyDescent="0.25">
      <c r="A20" s="635"/>
      <c r="B20" s="635"/>
      <c r="C20" s="74"/>
      <c r="D20" s="334"/>
      <c r="E20" s="334"/>
      <c r="F20" s="278"/>
      <c r="G20" s="381"/>
      <c r="H20" s="382"/>
      <c r="I20" s="381"/>
      <c r="J20" s="382"/>
      <c r="K20" s="381"/>
      <c r="L20" s="382"/>
      <c r="M20" s="381"/>
      <c r="N20" s="382"/>
      <c r="O20" s="402">
        <f t="shared" si="0"/>
        <v>0</v>
      </c>
      <c r="P20" s="402">
        <f t="shared" si="1"/>
        <v>0</v>
      </c>
      <c r="Q20" s="334"/>
      <c r="R20" s="334"/>
      <c r="S20" s="334"/>
      <c r="T20" s="334"/>
      <c r="U20" s="334"/>
    </row>
    <row r="21" spans="1:21" s="390" customFormat="1" ht="15.75" x14ac:dyDescent="0.25">
      <c r="A21" s="635"/>
      <c r="B21" s="635"/>
      <c r="C21" s="74"/>
      <c r="D21" s="334"/>
      <c r="E21" s="334"/>
      <c r="F21" s="278"/>
      <c r="G21" s="381"/>
      <c r="H21" s="382"/>
      <c r="I21" s="381"/>
      <c r="J21" s="382"/>
      <c r="K21" s="381"/>
      <c r="L21" s="382"/>
      <c r="M21" s="381"/>
      <c r="N21" s="382"/>
      <c r="O21" s="402">
        <f t="shared" si="0"/>
        <v>0</v>
      </c>
      <c r="P21" s="402">
        <f t="shared" si="1"/>
        <v>0</v>
      </c>
      <c r="Q21" s="334"/>
      <c r="R21" s="334"/>
      <c r="S21" s="334"/>
      <c r="T21" s="334"/>
      <c r="U21" s="334"/>
    </row>
    <row r="22" spans="1:21" s="390" customFormat="1" ht="15.75" x14ac:dyDescent="0.25">
      <c r="A22" s="635"/>
      <c r="B22" s="635"/>
      <c r="C22" s="74"/>
      <c r="D22" s="334"/>
      <c r="E22" s="334"/>
      <c r="F22" s="278"/>
      <c r="G22" s="381"/>
      <c r="H22" s="382"/>
      <c r="I22" s="381"/>
      <c r="J22" s="382"/>
      <c r="K22" s="381"/>
      <c r="L22" s="382"/>
      <c r="M22" s="381"/>
      <c r="N22" s="382"/>
      <c r="O22" s="402">
        <f t="shared" si="0"/>
        <v>0</v>
      </c>
      <c r="P22" s="402">
        <f t="shared" si="1"/>
        <v>0</v>
      </c>
      <c r="Q22" s="334"/>
      <c r="R22" s="334"/>
      <c r="S22" s="334"/>
      <c r="T22" s="334"/>
      <c r="U22" s="334"/>
    </row>
    <row r="23" spans="1:21" ht="15.75" x14ac:dyDescent="0.25">
      <c r="A23" s="635"/>
      <c r="B23" s="635"/>
      <c r="C23" s="74"/>
      <c r="D23" s="334"/>
      <c r="E23" s="334"/>
      <c r="F23" s="278"/>
      <c r="G23" s="381"/>
      <c r="H23" s="382"/>
      <c r="I23" s="381"/>
      <c r="J23" s="382"/>
      <c r="K23" s="381"/>
      <c r="L23" s="382"/>
      <c r="M23" s="381"/>
      <c r="N23" s="382"/>
      <c r="O23" s="402">
        <f t="shared" si="0"/>
        <v>0</v>
      </c>
      <c r="P23" s="402">
        <f t="shared" si="1"/>
        <v>0</v>
      </c>
      <c r="Q23" s="334"/>
      <c r="R23" s="334"/>
      <c r="S23" s="334"/>
      <c r="T23" s="334"/>
      <c r="U23" s="334"/>
    </row>
    <row r="24" spans="1:21" ht="15.75" x14ac:dyDescent="0.25">
      <c r="A24" s="635"/>
      <c r="B24" s="635"/>
      <c r="C24" s="74"/>
      <c r="D24" s="334"/>
      <c r="E24" s="334"/>
      <c r="F24" s="278"/>
      <c r="G24" s="381"/>
      <c r="H24" s="382"/>
      <c r="I24" s="381"/>
      <c r="J24" s="382"/>
      <c r="K24" s="381"/>
      <c r="L24" s="382"/>
      <c r="M24" s="381"/>
      <c r="N24" s="382"/>
      <c r="O24" s="402">
        <f t="shared" si="0"/>
        <v>0</v>
      </c>
      <c r="P24" s="402">
        <f t="shared" si="1"/>
        <v>0</v>
      </c>
      <c r="Q24" s="334"/>
      <c r="R24" s="334"/>
      <c r="S24" s="334"/>
      <c r="T24" s="334"/>
      <c r="U24" s="334"/>
    </row>
    <row r="25" spans="1:21" ht="15.75" x14ac:dyDescent="0.25">
      <c r="A25" s="636"/>
      <c r="B25" s="636"/>
      <c r="C25" s="74"/>
      <c r="D25" s="334"/>
      <c r="E25" s="334"/>
      <c r="F25" s="278"/>
      <c r="G25" s="381"/>
      <c r="H25" s="382"/>
      <c r="I25" s="381"/>
      <c r="J25" s="382"/>
      <c r="K25" s="381"/>
      <c r="L25" s="382"/>
      <c r="M25" s="381"/>
      <c r="N25" s="382"/>
      <c r="O25" s="402">
        <f t="shared" si="0"/>
        <v>0</v>
      </c>
      <c r="P25" s="402">
        <f t="shared" si="1"/>
        <v>0</v>
      </c>
      <c r="Q25" s="334"/>
      <c r="R25" s="334"/>
      <c r="S25" s="334"/>
      <c r="T25" s="334"/>
      <c r="U25" s="334"/>
    </row>
    <row r="26" spans="1:21" ht="15.75" x14ac:dyDescent="0.25">
      <c r="A26" s="634" t="s">
        <v>1471</v>
      </c>
      <c r="B26" s="634" t="s">
        <v>1472</v>
      </c>
      <c r="C26" s="74"/>
      <c r="D26" s="334"/>
      <c r="E26" s="334"/>
      <c r="F26" s="278"/>
      <c r="G26" s="381"/>
      <c r="H26" s="382"/>
      <c r="I26" s="381"/>
      <c r="J26" s="382"/>
      <c r="K26" s="381"/>
      <c r="L26" s="382"/>
      <c r="M26" s="381"/>
      <c r="N26" s="382"/>
      <c r="O26" s="402">
        <f t="shared" si="0"/>
        <v>0</v>
      </c>
      <c r="P26" s="402">
        <f t="shared" si="1"/>
        <v>0</v>
      </c>
      <c r="Q26" s="334"/>
      <c r="R26" s="334"/>
      <c r="S26" s="334"/>
      <c r="T26" s="334"/>
      <c r="U26" s="334"/>
    </row>
    <row r="27" spans="1:21" s="390" customFormat="1" ht="15.75" x14ac:dyDescent="0.25">
      <c r="A27" s="635"/>
      <c r="B27" s="635"/>
      <c r="C27" s="74"/>
      <c r="D27" s="334"/>
      <c r="E27" s="334"/>
      <c r="F27" s="278"/>
      <c r="G27" s="381"/>
      <c r="H27" s="382"/>
      <c r="I27" s="381"/>
      <c r="J27" s="382"/>
      <c r="K27" s="381"/>
      <c r="L27" s="382"/>
      <c r="M27" s="381"/>
      <c r="N27" s="382"/>
      <c r="O27" s="402">
        <f t="shared" si="0"/>
        <v>0</v>
      </c>
      <c r="P27" s="402">
        <f t="shared" si="1"/>
        <v>0</v>
      </c>
      <c r="Q27" s="334"/>
      <c r="R27" s="334"/>
      <c r="S27" s="334"/>
      <c r="T27" s="334"/>
      <c r="U27" s="334"/>
    </row>
    <row r="28" spans="1:21" s="390" customFormat="1" ht="15.75" x14ac:dyDescent="0.25">
      <c r="A28" s="635"/>
      <c r="B28" s="635"/>
      <c r="C28" s="74"/>
      <c r="D28" s="334"/>
      <c r="E28" s="334"/>
      <c r="F28" s="278"/>
      <c r="G28" s="381"/>
      <c r="H28" s="382"/>
      <c r="I28" s="381"/>
      <c r="J28" s="382"/>
      <c r="K28" s="381"/>
      <c r="L28" s="382"/>
      <c r="M28" s="381"/>
      <c r="N28" s="382"/>
      <c r="O28" s="402">
        <f t="shared" si="0"/>
        <v>0</v>
      </c>
      <c r="P28" s="402">
        <f t="shared" si="1"/>
        <v>0</v>
      </c>
      <c r="Q28" s="334"/>
      <c r="R28" s="334"/>
      <c r="S28" s="334"/>
      <c r="T28" s="334"/>
      <c r="U28" s="334"/>
    </row>
    <row r="29" spans="1:21" s="390" customFormat="1" ht="15.75" x14ac:dyDescent="0.25">
      <c r="A29" s="635"/>
      <c r="B29" s="635"/>
      <c r="C29" s="74"/>
      <c r="D29" s="334"/>
      <c r="E29" s="334"/>
      <c r="F29" s="278"/>
      <c r="G29" s="381"/>
      <c r="H29" s="382"/>
      <c r="I29" s="381"/>
      <c r="J29" s="382"/>
      <c r="K29" s="381"/>
      <c r="L29" s="382"/>
      <c r="M29" s="381"/>
      <c r="N29" s="382"/>
      <c r="O29" s="402">
        <f t="shared" si="0"/>
        <v>0</v>
      </c>
      <c r="P29" s="402">
        <f t="shared" si="1"/>
        <v>0</v>
      </c>
      <c r="Q29" s="334"/>
      <c r="R29" s="334"/>
      <c r="S29" s="334"/>
      <c r="T29" s="334"/>
      <c r="U29" s="334"/>
    </row>
    <row r="30" spans="1:21" ht="15.75" x14ac:dyDescent="0.25">
      <c r="A30" s="635"/>
      <c r="B30" s="635"/>
      <c r="C30" s="74"/>
      <c r="D30" s="334"/>
      <c r="E30" s="334"/>
      <c r="F30" s="278"/>
      <c r="G30" s="381"/>
      <c r="H30" s="382"/>
      <c r="I30" s="381"/>
      <c r="J30" s="382"/>
      <c r="K30" s="381"/>
      <c r="L30" s="382"/>
      <c r="M30" s="381"/>
      <c r="N30" s="382"/>
      <c r="O30" s="402">
        <f t="shared" si="0"/>
        <v>0</v>
      </c>
      <c r="P30" s="402">
        <f t="shared" si="1"/>
        <v>0</v>
      </c>
      <c r="Q30" s="334"/>
      <c r="R30" s="334"/>
      <c r="S30" s="334"/>
      <c r="T30" s="334"/>
      <c r="U30" s="334"/>
    </row>
    <row r="31" spans="1:21" ht="15.75" x14ac:dyDescent="0.25">
      <c r="A31" s="635"/>
      <c r="B31" s="635"/>
      <c r="C31" s="74"/>
      <c r="D31" s="334"/>
      <c r="E31" s="334"/>
      <c r="F31" s="278"/>
      <c r="G31" s="381"/>
      <c r="H31" s="382"/>
      <c r="I31" s="381"/>
      <c r="J31" s="382"/>
      <c r="K31" s="381"/>
      <c r="L31" s="382"/>
      <c r="M31" s="381"/>
      <c r="N31" s="382"/>
      <c r="O31" s="402">
        <f t="shared" si="0"/>
        <v>0</v>
      </c>
      <c r="P31" s="402">
        <f t="shared" si="1"/>
        <v>0</v>
      </c>
      <c r="Q31" s="334"/>
      <c r="R31" s="334"/>
      <c r="S31" s="334"/>
      <c r="T31" s="334"/>
      <c r="U31" s="334"/>
    </row>
    <row r="32" spans="1:21" ht="15.75" x14ac:dyDescent="0.25">
      <c r="A32" s="636"/>
      <c r="B32" s="636"/>
      <c r="C32" s="74"/>
      <c r="D32" s="334"/>
      <c r="E32" s="334"/>
      <c r="F32" s="278"/>
      <c r="G32" s="381"/>
      <c r="H32" s="382"/>
      <c r="I32" s="381"/>
      <c r="J32" s="382"/>
      <c r="K32" s="381"/>
      <c r="L32" s="382"/>
      <c r="M32" s="381"/>
      <c r="N32" s="382"/>
      <c r="O32" s="402">
        <f t="shared" si="0"/>
        <v>0</v>
      </c>
      <c r="P32" s="402">
        <f t="shared" si="1"/>
        <v>0</v>
      </c>
      <c r="Q32" s="334"/>
      <c r="R32" s="334"/>
      <c r="S32" s="334"/>
      <c r="T32" s="334"/>
      <c r="U32" s="334"/>
    </row>
    <row r="33" spans="1:21" ht="15.6" customHeight="1" x14ac:dyDescent="0.25">
      <c r="A33" s="292"/>
      <c r="B33" s="293"/>
      <c r="C33" s="292" t="s">
        <v>119</v>
      </c>
      <c r="D33" s="293"/>
      <c r="E33" s="293"/>
      <c r="F33" s="294"/>
      <c r="G33" s="283">
        <f t="shared" ref="G33:P33" si="2">SUM(G6:G18)</f>
        <v>0</v>
      </c>
      <c r="H33" s="284">
        <f t="shared" si="2"/>
        <v>0</v>
      </c>
      <c r="I33" s="283">
        <f t="shared" si="2"/>
        <v>0</v>
      </c>
      <c r="J33" s="284">
        <f t="shared" si="2"/>
        <v>0</v>
      </c>
      <c r="K33" s="283">
        <f t="shared" si="2"/>
        <v>0</v>
      </c>
      <c r="L33" s="284">
        <f t="shared" si="2"/>
        <v>0</v>
      </c>
      <c r="M33" s="283">
        <f t="shared" si="2"/>
        <v>0</v>
      </c>
      <c r="N33" s="284">
        <f t="shared" si="2"/>
        <v>0</v>
      </c>
      <c r="O33" s="284">
        <f t="shared" si="2"/>
        <v>0</v>
      </c>
      <c r="P33" s="284">
        <f t="shared" si="2"/>
        <v>0</v>
      </c>
      <c r="Q33" s="265"/>
      <c r="R33" s="265"/>
      <c r="S33" s="265"/>
      <c r="T33" s="265"/>
      <c r="U33" s="265"/>
    </row>
  </sheetData>
  <mergeCells count="25">
    <mergeCell ref="B19:B25"/>
    <mergeCell ref="A19:A25"/>
    <mergeCell ref="A26:A32"/>
    <mergeCell ref="B26:B32"/>
    <mergeCell ref="B6:B11"/>
    <mergeCell ref="B12:B18"/>
    <mergeCell ref="A6:A11"/>
    <mergeCell ref="A12:A18"/>
    <mergeCell ref="A3:A5"/>
    <mergeCell ref="B3:B5"/>
    <mergeCell ref="C3:C5"/>
    <mergeCell ref="D3:D5"/>
    <mergeCell ref="F3:F5"/>
    <mergeCell ref="E3:E5"/>
    <mergeCell ref="U3:U5"/>
    <mergeCell ref="G4:H4"/>
    <mergeCell ref="I4:J4"/>
    <mergeCell ref="K4:L4"/>
    <mergeCell ref="M4:N4"/>
    <mergeCell ref="G3:N3"/>
    <mergeCell ref="O3:P4"/>
    <mergeCell ref="Q3:Q5"/>
    <mergeCell ref="R3:R5"/>
    <mergeCell ref="S3:S5"/>
    <mergeCell ref="T3:T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5"/>
    <dataValidation allowBlank="1" showInputMessage="1" showErrorMessage="1" promptTitle="INDICADORES DE RESULTADOS" prompt="Medidas o variables para verificar el cumplimiento de cada paso._x000a_" sqref="D3:D5"/>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5"/>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5"/>
    <dataValidation allowBlank="1" showInputMessage="1" showErrorMessage="1" promptTitle="POBLACIÓN OBJETIVO" prompt="Grupo  de personas al cual se pretende beneficiar con dicho actividad." sqref="T3:T5"/>
    <dataValidation allowBlank="1" showInputMessage="1" showErrorMessage="1" promptTitle="MEDIO DE VERIFICACIÓN" prompt="Corresponde a los elementos a través del cual se acredita y se verifican  las actividades." sqref="S3:S5"/>
    <dataValidation allowBlank="1" showInputMessage="1" showErrorMessage="1" promptTitle="JUSTIFICACIÓN" prompt="Es aquella en que se explica de forma convincente el motivo por el que y para que se va realizar dicha actividad, que beneficio va traer a la institución." sqref="R3:R5"/>
    <dataValidation allowBlank="1" showInputMessage="1" showErrorMessage="1" promptTitle="SUPUESTOS" prompt="Un  supuesto es un dato asumido como cierto a efectos de planificación este puede ser positivo como negativo." sqref="Q3:Q5"/>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zoomScaleNormal="100" workbookViewId="0">
      <pane ySplit="8" topLeftCell="A15" activePane="bottomLeft" state="frozen"/>
      <selection activeCell="A7" sqref="A7"/>
      <selection pane="bottomLeft" activeCell="C38" sqref="C38"/>
    </sheetView>
  </sheetViews>
  <sheetFormatPr baseColWidth="10" defaultRowHeight="15" x14ac:dyDescent="0.25"/>
  <cols>
    <col min="1" max="2" width="21.7109375" customWidth="1"/>
    <col min="3" max="6" width="27.42578125" customWidth="1"/>
    <col min="7" max="7" width="15.28515625" customWidth="1"/>
    <col min="8" max="8" width="15.28515625" style="232" customWidth="1"/>
    <col min="9" max="9" width="15.28515625" customWidth="1"/>
    <col min="10" max="10" width="15.28515625" style="232" customWidth="1"/>
    <col min="11" max="11" width="15.28515625" customWidth="1"/>
    <col min="12" max="12" width="15.28515625" style="232" customWidth="1"/>
    <col min="13" max="13" width="15.28515625" customWidth="1"/>
    <col min="14" max="14" width="15.28515625" style="232" customWidth="1"/>
    <col min="15" max="15" width="15.28515625" customWidth="1"/>
    <col min="16" max="16" width="18.28515625" style="232" customWidth="1"/>
    <col min="17" max="20" width="14.140625" customWidth="1"/>
    <col min="21" max="21" width="17" customWidth="1"/>
  </cols>
  <sheetData>
    <row r="1" spans="1:21" ht="18.75" x14ac:dyDescent="0.25">
      <c r="B1" s="285"/>
      <c r="C1" s="285"/>
      <c r="D1" s="285"/>
      <c r="E1" s="285"/>
      <c r="F1" s="285"/>
      <c r="G1" s="285" t="s">
        <v>1478</v>
      </c>
      <c r="J1" s="285"/>
      <c r="K1" s="285"/>
      <c r="L1" s="285"/>
      <c r="M1" s="285"/>
      <c r="N1" s="285"/>
      <c r="O1" s="285"/>
      <c r="P1" s="285"/>
      <c r="Q1" s="285"/>
      <c r="R1" s="285"/>
      <c r="S1" s="285"/>
      <c r="T1" s="285"/>
      <c r="U1" s="285"/>
    </row>
    <row r="2" spans="1:21" ht="18.75" x14ac:dyDescent="0.25">
      <c r="A2" s="416" t="s">
        <v>1361</v>
      </c>
      <c r="B2" s="418"/>
      <c r="C2" s="418"/>
      <c r="D2" s="418"/>
      <c r="E2" s="418"/>
      <c r="F2" s="418"/>
      <c r="G2" s="418"/>
      <c r="H2" s="419"/>
      <c r="I2" s="420"/>
      <c r="J2" s="418"/>
      <c r="K2" s="418"/>
      <c r="L2" s="418"/>
      <c r="M2" s="418"/>
      <c r="N2" s="418"/>
      <c r="O2" s="418"/>
      <c r="P2" s="418"/>
      <c r="Q2" s="418"/>
      <c r="R2" s="418"/>
      <c r="S2" s="418"/>
      <c r="T2" s="418"/>
      <c r="U2" s="418"/>
    </row>
    <row r="3" spans="1:21" x14ac:dyDescent="0.25">
      <c r="A3" s="674" t="s">
        <v>1429</v>
      </c>
      <c r="B3" s="674"/>
      <c r="C3" s="674"/>
      <c r="D3" s="674"/>
      <c r="E3" s="674"/>
      <c r="F3" s="674"/>
      <c r="G3" s="674"/>
      <c r="H3" s="674"/>
      <c r="I3" s="674"/>
      <c r="J3" s="674"/>
      <c r="K3" s="674"/>
      <c r="L3" s="674"/>
      <c r="M3" s="674"/>
      <c r="N3" s="674"/>
      <c r="O3" s="674"/>
      <c r="P3" s="674"/>
      <c r="Q3" s="674"/>
      <c r="R3" s="674"/>
      <c r="S3" s="674"/>
      <c r="T3" s="674"/>
      <c r="U3" s="674"/>
    </row>
    <row r="4" spans="1:21" x14ac:dyDescent="0.25">
      <c r="A4" s="415" t="s">
        <v>1428</v>
      </c>
      <c r="B4" s="416"/>
      <c r="C4" s="416"/>
      <c r="D4" s="416"/>
      <c r="E4" s="416"/>
      <c r="F4" s="416"/>
      <c r="G4" s="416"/>
      <c r="H4" s="416"/>
      <c r="I4" s="416"/>
      <c r="J4" s="416"/>
      <c r="K4" s="416"/>
      <c r="L4" s="416"/>
      <c r="M4" s="416"/>
      <c r="N4" s="416"/>
      <c r="O4" s="416"/>
      <c r="P4" s="416"/>
      <c r="Q4" s="416"/>
      <c r="R4" s="416"/>
      <c r="S4" s="416"/>
      <c r="T4" s="416"/>
      <c r="U4" s="416"/>
    </row>
    <row r="5" spans="1:21" s="390" customFormat="1" x14ac:dyDescent="0.25">
      <c r="A5" s="417" t="s">
        <v>1476</v>
      </c>
      <c r="B5" s="416"/>
      <c r="C5" s="414"/>
      <c r="D5" s="414"/>
      <c r="E5" s="414"/>
      <c r="F5" s="414"/>
      <c r="G5" s="270"/>
      <c r="H5" s="270"/>
      <c r="I5" s="270"/>
      <c r="J5" s="270"/>
      <c r="K5" s="270"/>
      <c r="L5" s="270"/>
      <c r="M5" s="270"/>
      <c r="N5" s="270"/>
      <c r="O5" s="270"/>
      <c r="P5" s="270"/>
      <c r="Q5" s="414"/>
      <c r="R5" s="414"/>
      <c r="S5" s="414"/>
      <c r="T5" s="414"/>
      <c r="U5" s="414"/>
    </row>
    <row r="6" spans="1:21" ht="15" customHeight="1" x14ac:dyDescent="0.25">
      <c r="A6" s="638" t="s">
        <v>96</v>
      </c>
      <c r="B6" s="609" t="s">
        <v>111</v>
      </c>
      <c r="C6" s="621" t="s">
        <v>85</v>
      </c>
      <c r="D6" s="621" t="s">
        <v>86</v>
      </c>
      <c r="E6" s="612" t="s">
        <v>393</v>
      </c>
      <c r="F6" s="621" t="s">
        <v>87</v>
      </c>
      <c r="G6" s="638" t="s">
        <v>99</v>
      </c>
      <c r="H6" s="638"/>
      <c r="I6" s="638"/>
      <c r="J6" s="638"/>
      <c r="K6" s="638"/>
      <c r="L6" s="638"/>
      <c r="M6" s="638"/>
      <c r="N6" s="638"/>
      <c r="O6" s="639" t="s">
        <v>100</v>
      </c>
      <c r="P6" s="639"/>
      <c r="Q6" s="609" t="s">
        <v>101</v>
      </c>
      <c r="R6" s="609" t="s">
        <v>102</v>
      </c>
      <c r="S6" s="609" t="s">
        <v>109</v>
      </c>
      <c r="T6" s="609" t="s">
        <v>108</v>
      </c>
      <c r="U6" s="606" t="s">
        <v>88</v>
      </c>
    </row>
    <row r="7" spans="1:21" ht="15" customHeight="1" x14ac:dyDescent="0.25">
      <c r="A7" s="638"/>
      <c r="B7" s="610"/>
      <c r="C7" s="622"/>
      <c r="D7" s="622"/>
      <c r="E7" s="613"/>
      <c r="F7" s="622"/>
      <c r="G7" s="638" t="s">
        <v>103</v>
      </c>
      <c r="H7" s="638"/>
      <c r="I7" s="638" t="s">
        <v>104</v>
      </c>
      <c r="J7" s="638"/>
      <c r="K7" s="638" t="s">
        <v>105</v>
      </c>
      <c r="L7" s="638"/>
      <c r="M7" s="638" t="s">
        <v>106</v>
      </c>
      <c r="N7" s="638"/>
      <c r="O7" s="639"/>
      <c r="P7" s="639"/>
      <c r="Q7" s="610"/>
      <c r="R7" s="610"/>
      <c r="S7" s="610"/>
      <c r="T7" s="610"/>
      <c r="U7" s="607"/>
    </row>
    <row r="8" spans="1:21" ht="25.5" x14ac:dyDescent="0.25">
      <c r="A8" s="638"/>
      <c r="B8" s="611"/>
      <c r="C8" s="623"/>
      <c r="D8" s="623"/>
      <c r="E8" s="614"/>
      <c r="F8" s="623"/>
      <c r="G8" s="241" t="s">
        <v>107</v>
      </c>
      <c r="H8" s="231" t="s">
        <v>12</v>
      </c>
      <c r="I8" s="241" t="s">
        <v>107</v>
      </c>
      <c r="J8" s="231" t="s">
        <v>12</v>
      </c>
      <c r="K8" s="241" t="s">
        <v>107</v>
      </c>
      <c r="L8" s="231" t="s">
        <v>12</v>
      </c>
      <c r="M8" s="241" t="s">
        <v>107</v>
      </c>
      <c r="N8" s="231" t="s">
        <v>12</v>
      </c>
      <c r="O8" s="241" t="s">
        <v>107</v>
      </c>
      <c r="P8" s="231" t="s">
        <v>12</v>
      </c>
      <c r="Q8" s="611"/>
      <c r="R8" s="611"/>
      <c r="S8" s="611"/>
      <c r="T8" s="611"/>
      <c r="U8" s="608"/>
    </row>
    <row r="9" spans="1:21" ht="15.75" x14ac:dyDescent="0.25">
      <c r="A9" s="671" t="s">
        <v>1429</v>
      </c>
      <c r="B9" s="671" t="s">
        <v>1430</v>
      </c>
      <c r="C9" s="281"/>
      <c r="D9" s="281"/>
      <c r="E9" s="281"/>
      <c r="F9" s="282"/>
      <c r="G9" s="282"/>
      <c r="H9" s="383"/>
      <c r="I9" s="282"/>
      <c r="J9" s="383"/>
      <c r="K9" s="282"/>
      <c r="L9" s="383"/>
      <c r="M9" s="282"/>
      <c r="N9" s="383"/>
      <c r="O9" s="403">
        <f>+G9+I9+K9+M9</f>
        <v>0</v>
      </c>
      <c r="P9" s="403">
        <f>+H9+J9+L9+N9</f>
        <v>0</v>
      </c>
      <c r="Q9" s="282"/>
      <c r="R9" s="282"/>
      <c r="S9" s="282"/>
      <c r="T9" s="282"/>
      <c r="U9" s="282"/>
    </row>
    <row r="10" spans="1:21" ht="15.75" x14ac:dyDescent="0.25">
      <c r="A10" s="672"/>
      <c r="B10" s="672"/>
      <c r="C10" s="281"/>
      <c r="D10" s="281"/>
      <c r="E10" s="281"/>
      <c r="F10" s="282"/>
      <c r="G10" s="282"/>
      <c r="H10" s="383"/>
      <c r="I10" s="282"/>
      <c r="J10" s="383"/>
      <c r="K10" s="282"/>
      <c r="L10" s="383"/>
      <c r="M10" s="282"/>
      <c r="N10" s="383"/>
      <c r="O10" s="403">
        <f t="shared" ref="O10:O33" si="0">+G10+I10+K10+M10</f>
        <v>0</v>
      </c>
      <c r="P10" s="403">
        <f t="shared" ref="P10:P33" si="1">+H10+J10+L10+N10</f>
        <v>0</v>
      </c>
      <c r="Q10" s="282"/>
      <c r="R10" s="282"/>
      <c r="S10" s="282"/>
      <c r="T10" s="282"/>
      <c r="U10" s="282"/>
    </row>
    <row r="11" spans="1:21" s="390" customFormat="1" ht="15.75" x14ac:dyDescent="0.25">
      <c r="A11" s="672"/>
      <c r="B11" s="672"/>
      <c r="C11" s="281"/>
      <c r="D11" s="281"/>
      <c r="E11" s="281"/>
      <c r="F11" s="282"/>
      <c r="G11" s="282"/>
      <c r="H11" s="383"/>
      <c r="I11" s="282"/>
      <c r="J11" s="383"/>
      <c r="K11" s="282"/>
      <c r="L11" s="383"/>
      <c r="M11" s="282"/>
      <c r="N11" s="383"/>
      <c r="O11" s="403"/>
      <c r="P11" s="403"/>
      <c r="Q11" s="282"/>
      <c r="R11" s="282"/>
      <c r="S11" s="282"/>
      <c r="T11" s="282"/>
      <c r="U11" s="282"/>
    </row>
    <row r="12" spans="1:21" ht="15.75" x14ac:dyDescent="0.25">
      <c r="A12" s="672"/>
      <c r="B12" s="672"/>
      <c r="C12" s="281"/>
      <c r="D12" s="281"/>
      <c r="E12" s="281"/>
      <c r="F12" s="282"/>
      <c r="G12" s="282"/>
      <c r="H12" s="383"/>
      <c r="I12" s="282"/>
      <c r="J12" s="383"/>
      <c r="K12" s="282"/>
      <c r="L12" s="383"/>
      <c r="M12" s="282"/>
      <c r="N12" s="383"/>
      <c r="O12" s="403">
        <f t="shared" si="0"/>
        <v>0</v>
      </c>
      <c r="P12" s="403">
        <f t="shared" si="1"/>
        <v>0</v>
      </c>
      <c r="Q12" s="282"/>
      <c r="R12" s="282"/>
      <c r="S12" s="282"/>
      <c r="T12" s="282"/>
      <c r="U12" s="282"/>
    </row>
    <row r="13" spans="1:21" s="390" customFormat="1" ht="15.75" x14ac:dyDescent="0.25">
      <c r="A13" s="672"/>
      <c r="B13" s="672"/>
      <c r="C13" s="281"/>
      <c r="D13" s="281"/>
      <c r="E13" s="281"/>
      <c r="F13" s="282"/>
      <c r="G13" s="282"/>
      <c r="H13" s="383"/>
      <c r="I13" s="282"/>
      <c r="J13" s="383"/>
      <c r="K13" s="282"/>
      <c r="L13" s="383"/>
      <c r="M13" s="282"/>
      <c r="N13" s="383"/>
      <c r="O13" s="403"/>
      <c r="P13" s="403"/>
      <c r="Q13" s="282"/>
      <c r="R13" s="282"/>
      <c r="S13" s="282"/>
      <c r="T13" s="282"/>
      <c r="U13" s="282"/>
    </row>
    <row r="14" spans="1:21" ht="15.75" x14ac:dyDescent="0.25">
      <c r="A14" s="672"/>
      <c r="B14" s="672"/>
      <c r="C14" s="281"/>
      <c r="D14" s="281"/>
      <c r="E14" s="281"/>
      <c r="F14" s="282"/>
      <c r="G14" s="282"/>
      <c r="H14" s="383"/>
      <c r="I14" s="282"/>
      <c r="J14" s="383"/>
      <c r="K14" s="282"/>
      <c r="L14" s="383"/>
      <c r="M14" s="282"/>
      <c r="N14" s="383"/>
      <c r="O14" s="403">
        <f t="shared" si="0"/>
        <v>0</v>
      </c>
      <c r="P14" s="403">
        <f t="shared" si="1"/>
        <v>0</v>
      </c>
      <c r="Q14" s="282"/>
      <c r="R14" s="282"/>
      <c r="S14" s="282"/>
      <c r="T14" s="282"/>
      <c r="U14" s="282"/>
    </row>
    <row r="15" spans="1:21" ht="15.75" x14ac:dyDescent="0.25">
      <c r="A15" s="672"/>
      <c r="B15" s="672"/>
      <c r="C15" s="281"/>
      <c r="D15" s="281"/>
      <c r="E15" s="281"/>
      <c r="F15" s="282"/>
      <c r="G15" s="282"/>
      <c r="H15" s="383"/>
      <c r="I15" s="282"/>
      <c r="J15" s="383"/>
      <c r="K15" s="282"/>
      <c r="L15" s="383"/>
      <c r="M15" s="282"/>
      <c r="N15" s="383"/>
      <c r="O15" s="403">
        <f t="shared" si="0"/>
        <v>0</v>
      </c>
      <c r="P15" s="403">
        <f t="shared" si="1"/>
        <v>0</v>
      </c>
      <c r="Q15" s="282"/>
      <c r="R15" s="282"/>
      <c r="S15" s="282"/>
      <c r="T15" s="282"/>
      <c r="U15" s="282"/>
    </row>
    <row r="16" spans="1:21" ht="15.75" x14ac:dyDescent="0.25">
      <c r="A16" s="675"/>
      <c r="B16" s="675"/>
      <c r="C16" s="281"/>
      <c r="D16" s="281"/>
      <c r="E16" s="281"/>
      <c r="F16" s="282"/>
      <c r="G16" s="282"/>
      <c r="H16" s="383"/>
      <c r="I16" s="282"/>
      <c r="J16" s="383"/>
      <c r="K16" s="282"/>
      <c r="L16" s="383"/>
      <c r="M16" s="282"/>
      <c r="N16" s="383"/>
      <c r="O16" s="403">
        <f t="shared" si="0"/>
        <v>0</v>
      </c>
      <c r="P16" s="403">
        <f t="shared" si="1"/>
        <v>0</v>
      </c>
      <c r="Q16" s="282"/>
      <c r="R16" s="282"/>
      <c r="S16" s="282"/>
      <c r="T16" s="282"/>
      <c r="U16" s="384"/>
    </row>
    <row r="17" spans="1:21" ht="15.75" customHeight="1" x14ac:dyDescent="0.25">
      <c r="A17" s="671" t="s">
        <v>1428</v>
      </c>
      <c r="B17" s="671" t="s">
        <v>1431</v>
      </c>
      <c r="C17" s="281"/>
      <c r="D17" s="281"/>
      <c r="E17" s="281"/>
      <c r="F17" s="282"/>
      <c r="G17" s="282"/>
      <c r="H17" s="383"/>
      <c r="I17" s="282"/>
      <c r="J17" s="383"/>
      <c r="K17" s="385"/>
      <c r="L17" s="383"/>
      <c r="M17" s="282"/>
      <c r="N17" s="383"/>
      <c r="O17" s="403">
        <f t="shared" si="0"/>
        <v>0</v>
      </c>
      <c r="P17" s="403">
        <f t="shared" si="1"/>
        <v>0</v>
      </c>
      <c r="Q17" s="282"/>
      <c r="R17" s="282"/>
      <c r="S17" s="282"/>
      <c r="T17" s="282"/>
      <c r="U17" s="282"/>
    </row>
    <row r="18" spans="1:21" ht="15.75" x14ac:dyDescent="0.25">
      <c r="A18" s="672"/>
      <c r="B18" s="672"/>
      <c r="C18" s="281"/>
      <c r="D18" s="281"/>
      <c r="E18" s="281"/>
      <c r="F18" s="282"/>
      <c r="G18" s="282"/>
      <c r="H18" s="383"/>
      <c r="I18" s="282"/>
      <c r="J18" s="383"/>
      <c r="K18" s="385"/>
      <c r="L18" s="383"/>
      <c r="M18" s="282"/>
      <c r="N18" s="383"/>
      <c r="O18" s="403">
        <f t="shared" si="0"/>
        <v>0</v>
      </c>
      <c r="P18" s="403">
        <f t="shared" si="1"/>
        <v>0</v>
      </c>
      <c r="Q18" s="282"/>
      <c r="R18" s="282"/>
      <c r="S18" s="282"/>
      <c r="T18" s="282"/>
      <c r="U18" s="282"/>
    </row>
    <row r="19" spans="1:21" ht="15.75" x14ac:dyDescent="0.25">
      <c r="A19" s="672"/>
      <c r="B19" s="672"/>
      <c r="C19" s="281"/>
      <c r="D19" s="281"/>
      <c r="E19" s="281"/>
      <c r="F19" s="282"/>
      <c r="G19" s="282"/>
      <c r="H19" s="383"/>
      <c r="I19" s="282"/>
      <c r="J19" s="383"/>
      <c r="K19" s="385"/>
      <c r="L19" s="383"/>
      <c r="M19" s="282"/>
      <c r="N19" s="383"/>
      <c r="O19" s="403">
        <f t="shared" si="0"/>
        <v>0</v>
      </c>
      <c r="P19" s="403">
        <f t="shared" si="1"/>
        <v>0</v>
      </c>
      <c r="Q19" s="282"/>
      <c r="R19" s="282"/>
      <c r="S19" s="282"/>
      <c r="T19" s="282"/>
      <c r="U19" s="282"/>
    </row>
    <row r="20" spans="1:21" ht="15.75" x14ac:dyDescent="0.25">
      <c r="A20" s="672"/>
      <c r="B20" s="672"/>
      <c r="C20" s="281"/>
      <c r="D20" s="281"/>
      <c r="E20" s="281"/>
      <c r="F20" s="282"/>
      <c r="G20" s="282"/>
      <c r="H20" s="383"/>
      <c r="I20" s="282"/>
      <c r="J20" s="383"/>
      <c r="K20" s="385"/>
      <c r="L20" s="383"/>
      <c r="M20" s="282"/>
      <c r="N20" s="383"/>
      <c r="O20" s="403">
        <f t="shared" si="0"/>
        <v>0</v>
      </c>
      <c r="P20" s="403">
        <f t="shared" si="1"/>
        <v>0</v>
      </c>
      <c r="Q20" s="282"/>
      <c r="R20" s="282"/>
      <c r="S20" s="282"/>
      <c r="T20" s="282"/>
      <c r="U20" s="282"/>
    </row>
    <row r="21" spans="1:21" s="390" customFormat="1" ht="15.75" x14ac:dyDescent="0.25">
      <c r="A21" s="672"/>
      <c r="B21" s="672"/>
      <c r="C21" s="281"/>
      <c r="D21" s="281"/>
      <c r="E21" s="281"/>
      <c r="F21" s="282"/>
      <c r="G21" s="282"/>
      <c r="H21" s="383"/>
      <c r="I21" s="282"/>
      <c r="J21" s="383"/>
      <c r="K21" s="385"/>
      <c r="L21" s="383"/>
      <c r="M21" s="282"/>
      <c r="N21" s="383"/>
      <c r="O21" s="403">
        <f t="shared" ref="O21:O32" si="2">+G21+I21+K21+M21</f>
        <v>0</v>
      </c>
      <c r="P21" s="403">
        <f t="shared" ref="P21:P32" si="3">+H21+J21+L21+N21</f>
        <v>0</v>
      </c>
      <c r="Q21" s="282"/>
      <c r="R21" s="282"/>
      <c r="S21" s="282"/>
      <c r="T21" s="282"/>
      <c r="U21" s="282"/>
    </row>
    <row r="22" spans="1:21" ht="15.75" x14ac:dyDescent="0.25">
      <c r="A22" s="672"/>
      <c r="B22" s="672"/>
      <c r="C22" s="281"/>
      <c r="D22" s="281"/>
      <c r="E22" s="281"/>
      <c r="F22" s="282"/>
      <c r="G22" s="282"/>
      <c r="H22" s="383"/>
      <c r="I22" s="282"/>
      <c r="J22" s="383"/>
      <c r="K22" s="282"/>
      <c r="L22" s="383"/>
      <c r="M22" s="282"/>
      <c r="N22" s="383"/>
      <c r="O22" s="403">
        <f t="shared" si="2"/>
        <v>0</v>
      </c>
      <c r="P22" s="403">
        <f t="shared" si="3"/>
        <v>0</v>
      </c>
      <c r="Q22" s="282"/>
      <c r="R22" s="282"/>
      <c r="S22" s="282"/>
      <c r="T22" s="282"/>
      <c r="U22" s="386"/>
    </row>
    <row r="23" spans="1:21" s="390" customFormat="1" ht="15.75" x14ac:dyDescent="0.25">
      <c r="A23" s="672"/>
      <c r="B23" s="672"/>
      <c r="C23" s="281"/>
      <c r="D23" s="281"/>
      <c r="E23" s="281"/>
      <c r="F23" s="282"/>
      <c r="G23" s="282"/>
      <c r="H23" s="383"/>
      <c r="I23" s="282"/>
      <c r="J23" s="383"/>
      <c r="K23" s="282"/>
      <c r="L23" s="383"/>
      <c r="M23" s="282"/>
      <c r="N23" s="383"/>
      <c r="O23" s="403">
        <f t="shared" si="2"/>
        <v>0</v>
      </c>
      <c r="P23" s="403">
        <f t="shared" si="3"/>
        <v>0</v>
      </c>
      <c r="Q23" s="282"/>
      <c r="R23" s="282"/>
      <c r="S23" s="282"/>
      <c r="T23" s="282"/>
      <c r="U23" s="386"/>
    </row>
    <row r="24" spans="1:21" s="390" customFormat="1" ht="15.75" x14ac:dyDescent="0.25">
      <c r="A24" s="672"/>
      <c r="B24" s="672"/>
      <c r="C24" s="281"/>
      <c r="D24" s="281"/>
      <c r="E24" s="281"/>
      <c r="F24" s="282"/>
      <c r="G24" s="282"/>
      <c r="H24" s="383"/>
      <c r="I24" s="282"/>
      <c r="J24" s="383"/>
      <c r="K24" s="282"/>
      <c r="L24" s="383"/>
      <c r="M24" s="282"/>
      <c r="N24" s="383"/>
      <c r="O24" s="403">
        <f t="shared" si="2"/>
        <v>0</v>
      </c>
      <c r="P24" s="403">
        <f t="shared" si="3"/>
        <v>0</v>
      </c>
      <c r="Q24" s="282"/>
      <c r="R24" s="282"/>
      <c r="S24" s="282"/>
      <c r="T24" s="282"/>
      <c r="U24" s="386"/>
    </row>
    <row r="25" spans="1:21" s="390" customFormat="1" ht="15.75" x14ac:dyDescent="0.25">
      <c r="A25" s="672"/>
      <c r="B25" s="672"/>
      <c r="C25" s="395"/>
      <c r="D25" s="281"/>
      <c r="E25" s="281"/>
      <c r="F25" s="282"/>
      <c r="G25" s="282"/>
      <c r="H25" s="383"/>
      <c r="I25" s="282"/>
      <c r="J25" s="383"/>
      <c r="K25" s="282"/>
      <c r="L25" s="383"/>
      <c r="M25" s="282"/>
      <c r="N25" s="383"/>
      <c r="O25" s="403">
        <f t="shared" si="2"/>
        <v>0</v>
      </c>
      <c r="P25" s="403">
        <f t="shared" si="3"/>
        <v>0</v>
      </c>
      <c r="Q25" s="282"/>
      <c r="R25" s="282"/>
      <c r="S25" s="282"/>
      <c r="T25" s="282"/>
      <c r="U25" s="386"/>
    </row>
    <row r="26" spans="1:21" s="390" customFormat="1" ht="15.75" x14ac:dyDescent="0.25">
      <c r="A26" s="673" t="s">
        <v>1476</v>
      </c>
      <c r="B26" s="673" t="s">
        <v>1452</v>
      </c>
      <c r="C26" s="281"/>
      <c r="D26" s="281"/>
      <c r="E26" s="281"/>
      <c r="F26" s="282"/>
      <c r="G26" s="282"/>
      <c r="H26" s="383"/>
      <c r="I26" s="282"/>
      <c r="J26" s="383"/>
      <c r="K26" s="282"/>
      <c r="L26" s="383"/>
      <c r="M26" s="282"/>
      <c r="N26" s="383"/>
      <c r="O26" s="403">
        <f t="shared" si="2"/>
        <v>0</v>
      </c>
      <c r="P26" s="403">
        <f t="shared" si="3"/>
        <v>0</v>
      </c>
      <c r="Q26" s="282"/>
      <c r="R26" s="282"/>
      <c r="S26" s="282"/>
      <c r="T26" s="282"/>
      <c r="U26" s="386"/>
    </row>
    <row r="27" spans="1:21" s="390" customFormat="1" ht="15.75" x14ac:dyDescent="0.25">
      <c r="A27" s="673"/>
      <c r="B27" s="673"/>
      <c r="C27" s="281"/>
      <c r="D27" s="281"/>
      <c r="E27" s="281"/>
      <c r="F27" s="282"/>
      <c r="G27" s="282"/>
      <c r="H27" s="383"/>
      <c r="I27" s="282"/>
      <c r="J27" s="383"/>
      <c r="K27" s="282"/>
      <c r="L27" s="383"/>
      <c r="M27" s="282"/>
      <c r="N27" s="383"/>
      <c r="O27" s="403">
        <f t="shared" si="2"/>
        <v>0</v>
      </c>
      <c r="P27" s="403">
        <f t="shared" si="3"/>
        <v>0</v>
      </c>
      <c r="Q27" s="282"/>
      <c r="R27" s="282"/>
      <c r="S27" s="282"/>
      <c r="T27" s="282"/>
      <c r="U27" s="386"/>
    </row>
    <row r="28" spans="1:21" s="390" customFormat="1" ht="15.75" x14ac:dyDescent="0.25">
      <c r="A28" s="673"/>
      <c r="B28" s="673"/>
      <c r="C28" s="281"/>
      <c r="D28" s="281"/>
      <c r="E28" s="281"/>
      <c r="F28" s="282"/>
      <c r="G28" s="282"/>
      <c r="H28" s="383"/>
      <c r="I28" s="282"/>
      <c r="J28" s="383"/>
      <c r="K28" s="282"/>
      <c r="L28" s="383"/>
      <c r="M28" s="282"/>
      <c r="N28" s="383"/>
      <c r="O28" s="403">
        <f t="shared" si="2"/>
        <v>0</v>
      </c>
      <c r="P28" s="403">
        <f t="shared" si="3"/>
        <v>0</v>
      </c>
      <c r="Q28" s="282"/>
      <c r="R28" s="282"/>
      <c r="S28" s="282"/>
      <c r="T28" s="282"/>
      <c r="U28" s="386"/>
    </row>
    <row r="29" spans="1:21" s="390" customFormat="1" ht="15.75" x14ac:dyDescent="0.25">
      <c r="A29" s="673"/>
      <c r="B29" s="673"/>
      <c r="C29" s="281"/>
      <c r="D29" s="281"/>
      <c r="E29" s="281"/>
      <c r="F29" s="282"/>
      <c r="G29" s="282"/>
      <c r="H29" s="383"/>
      <c r="I29" s="282"/>
      <c r="J29" s="383"/>
      <c r="K29" s="282"/>
      <c r="L29" s="383"/>
      <c r="M29" s="282"/>
      <c r="N29" s="383"/>
      <c r="O29" s="403">
        <f t="shared" si="2"/>
        <v>0</v>
      </c>
      <c r="P29" s="403">
        <f t="shared" si="3"/>
        <v>0</v>
      </c>
      <c r="Q29" s="282"/>
      <c r="R29" s="282"/>
      <c r="S29" s="282"/>
      <c r="T29" s="282"/>
      <c r="U29" s="386"/>
    </row>
    <row r="30" spans="1:21" s="390" customFormat="1" ht="15.75" x14ac:dyDescent="0.25">
      <c r="A30" s="673"/>
      <c r="B30" s="673"/>
      <c r="C30" s="281"/>
      <c r="D30" s="281"/>
      <c r="E30" s="281"/>
      <c r="F30" s="282"/>
      <c r="G30" s="282"/>
      <c r="H30" s="383"/>
      <c r="I30" s="282"/>
      <c r="J30" s="383"/>
      <c r="K30" s="282"/>
      <c r="L30" s="383"/>
      <c r="M30" s="282"/>
      <c r="N30" s="383"/>
      <c r="O30" s="403">
        <f t="shared" si="2"/>
        <v>0</v>
      </c>
      <c r="P30" s="403">
        <f t="shared" si="3"/>
        <v>0</v>
      </c>
      <c r="Q30" s="282"/>
      <c r="R30" s="282"/>
      <c r="S30" s="282"/>
      <c r="T30" s="282"/>
      <c r="U30" s="386"/>
    </row>
    <row r="31" spans="1:21" s="390" customFormat="1" ht="15.75" x14ac:dyDescent="0.25">
      <c r="A31" s="673"/>
      <c r="B31" s="673"/>
      <c r="C31" s="281"/>
      <c r="D31" s="281"/>
      <c r="E31" s="281"/>
      <c r="F31" s="282"/>
      <c r="G31" s="282"/>
      <c r="H31" s="383"/>
      <c r="I31" s="282"/>
      <c r="J31" s="383"/>
      <c r="K31" s="282"/>
      <c r="L31" s="383"/>
      <c r="M31" s="282"/>
      <c r="N31" s="383"/>
      <c r="O31" s="403">
        <f t="shared" si="2"/>
        <v>0</v>
      </c>
      <c r="P31" s="403">
        <f t="shared" si="3"/>
        <v>0</v>
      </c>
      <c r="Q31" s="282"/>
      <c r="R31" s="282"/>
      <c r="S31" s="282"/>
      <c r="T31" s="282"/>
      <c r="U31" s="386"/>
    </row>
    <row r="32" spans="1:21" s="390" customFormat="1" ht="15.75" x14ac:dyDescent="0.25">
      <c r="A32" s="673"/>
      <c r="B32" s="673"/>
      <c r="C32" s="281"/>
      <c r="D32" s="281"/>
      <c r="E32" s="281"/>
      <c r="F32" s="282"/>
      <c r="G32" s="282"/>
      <c r="H32" s="383"/>
      <c r="I32" s="282"/>
      <c r="J32" s="383"/>
      <c r="K32" s="282"/>
      <c r="L32" s="383"/>
      <c r="M32" s="282"/>
      <c r="N32" s="383"/>
      <c r="O32" s="403">
        <f t="shared" si="2"/>
        <v>0</v>
      </c>
      <c r="P32" s="403">
        <f t="shared" si="3"/>
        <v>0</v>
      </c>
      <c r="Q32" s="282"/>
      <c r="R32" s="282"/>
      <c r="S32" s="282"/>
      <c r="T32" s="282"/>
      <c r="U32" s="386"/>
    </row>
    <row r="33" spans="1:21" ht="15.75" x14ac:dyDescent="0.25">
      <c r="A33" s="673"/>
      <c r="B33" s="673"/>
      <c r="C33" s="281"/>
      <c r="D33" s="281"/>
      <c r="E33" s="281"/>
      <c r="F33" s="282"/>
      <c r="G33" s="282"/>
      <c r="H33" s="383"/>
      <c r="I33" s="282"/>
      <c r="J33" s="383"/>
      <c r="K33" s="282"/>
      <c r="L33" s="383"/>
      <c r="M33" s="282"/>
      <c r="N33" s="383"/>
      <c r="O33" s="403">
        <f t="shared" si="0"/>
        <v>0</v>
      </c>
      <c r="P33" s="403">
        <f t="shared" si="1"/>
        <v>0</v>
      </c>
      <c r="Q33" s="282"/>
      <c r="R33" s="282"/>
      <c r="S33" s="282"/>
      <c r="T33" s="282"/>
      <c r="U33" s="282"/>
    </row>
    <row r="34" spans="1:21" ht="15.75" x14ac:dyDescent="0.25">
      <c r="A34" s="292"/>
      <c r="B34" s="293"/>
      <c r="C34" s="292" t="s">
        <v>1477</v>
      </c>
      <c r="D34" s="293"/>
      <c r="E34" s="293"/>
      <c r="F34" s="294"/>
      <c r="G34" s="283">
        <f t="shared" ref="G34:P34" si="4">SUM(G9:G33)</f>
        <v>0</v>
      </c>
      <c r="H34" s="284">
        <f t="shared" si="4"/>
        <v>0</v>
      </c>
      <c r="I34" s="283">
        <f t="shared" si="4"/>
        <v>0</v>
      </c>
      <c r="J34" s="284">
        <f t="shared" si="4"/>
        <v>0</v>
      </c>
      <c r="K34" s="283">
        <f t="shared" si="4"/>
        <v>0</v>
      </c>
      <c r="L34" s="284">
        <f t="shared" si="4"/>
        <v>0</v>
      </c>
      <c r="M34" s="283">
        <f t="shared" si="4"/>
        <v>0</v>
      </c>
      <c r="N34" s="284">
        <f t="shared" si="4"/>
        <v>0</v>
      </c>
      <c r="O34" s="284">
        <f t="shared" si="4"/>
        <v>0</v>
      </c>
      <c r="P34" s="284">
        <f t="shared" si="4"/>
        <v>0</v>
      </c>
      <c r="Q34" s="264"/>
      <c r="R34" s="264"/>
      <c r="S34" s="264"/>
      <c r="T34" s="264"/>
      <c r="U34" s="264"/>
    </row>
    <row r="40" spans="1:21" x14ac:dyDescent="0.25">
      <c r="H40"/>
      <c r="J40"/>
      <c r="L40"/>
      <c r="N40"/>
      <c r="P40"/>
    </row>
    <row r="41" spans="1:21" x14ac:dyDescent="0.25">
      <c r="H41"/>
      <c r="J41"/>
      <c r="L41"/>
      <c r="N41"/>
      <c r="P41"/>
    </row>
    <row r="42" spans="1:21" x14ac:dyDescent="0.25">
      <c r="C42" s="390"/>
      <c r="H42"/>
      <c r="J42"/>
      <c r="L42"/>
      <c r="N42"/>
      <c r="P42"/>
    </row>
    <row r="43" spans="1:21" x14ac:dyDescent="0.25">
      <c r="H43"/>
      <c r="J43"/>
      <c r="L43"/>
      <c r="N43"/>
      <c r="P43"/>
    </row>
    <row r="44" spans="1:21" x14ac:dyDescent="0.25">
      <c r="H44"/>
      <c r="J44"/>
      <c r="L44"/>
      <c r="N44"/>
      <c r="P44"/>
    </row>
    <row r="45" spans="1:21" x14ac:dyDescent="0.25">
      <c r="H45"/>
      <c r="J45"/>
      <c r="L45"/>
      <c r="N45"/>
      <c r="P45"/>
    </row>
    <row r="46" spans="1:21" x14ac:dyDescent="0.25">
      <c r="H46"/>
      <c r="J46"/>
      <c r="L46"/>
      <c r="N46"/>
      <c r="P46"/>
    </row>
    <row r="47" spans="1:21" x14ac:dyDescent="0.25">
      <c r="H47"/>
      <c r="J47"/>
      <c r="L47"/>
      <c r="N47"/>
      <c r="P47"/>
    </row>
    <row r="48" spans="1:21"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sheetData>
  <mergeCells count="24">
    <mergeCell ref="F6:F8"/>
    <mergeCell ref="B9:B16"/>
    <mergeCell ref="E6:E8"/>
    <mergeCell ref="A6:A8"/>
    <mergeCell ref="A9:A16"/>
    <mergeCell ref="B6:B8"/>
    <mergeCell ref="C6:C8"/>
    <mergeCell ref="D6:D8"/>
    <mergeCell ref="A17:A25"/>
    <mergeCell ref="B17:B25"/>
    <mergeCell ref="A26:A33"/>
    <mergeCell ref="B26:B33"/>
    <mergeCell ref="A3:U3"/>
    <mergeCell ref="U6:U8"/>
    <mergeCell ref="G7:H7"/>
    <mergeCell ref="I7:J7"/>
    <mergeCell ref="K7:L7"/>
    <mergeCell ref="R6:R8"/>
    <mergeCell ref="M7:N7"/>
    <mergeCell ref="Q6:Q8"/>
    <mergeCell ref="G6:N6"/>
    <mergeCell ref="O6:P7"/>
    <mergeCell ref="S6:S8"/>
    <mergeCell ref="T6:T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_x000a_"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zoomScale="90" zoomScaleNormal="90" workbookViewId="0">
      <pane ySplit="6" topLeftCell="A7" activePane="bottomLeft" state="frozen"/>
      <selection activeCell="A7" sqref="A7"/>
      <selection pane="bottomLeft" activeCell="C7" sqref="C7"/>
    </sheetView>
  </sheetViews>
  <sheetFormatPr baseColWidth="10" defaultRowHeight="15" x14ac:dyDescent="0.25"/>
  <cols>
    <col min="1" max="2" width="21.7109375" customWidth="1"/>
    <col min="3" max="6" width="27.42578125" customWidth="1"/>
    <col min="7" max="7" width="14.28515625" customWidth="1"/>
    <col min="8" max="8" width="14.28515625" style="232" customWidth="1"/>
    <col min="9" max="9" width="14.28515625" customWidth="1"/>
    <col min="10" max="10" width="14.28515625" style="232" customWidth="1"/>
    <col min="11" max="11" width="14.28515625" customWidth="1"/>
    <col min="12" max="12" width="14.28515625" style="232" customWidth="1"/>
    <col min="13" max="13" width="14.28515625" customWidth="1"/>
    <col min="14" max="14" width="14.28515625" style="232" customWidth="1"/>
    <col min="15" max="15" width="15.28515625" customWidth="1"/>
    <col min="16" max="16" width="18.28515625" style="232" customWidth="1"/>
    <col min="17" max="20" width="14.140625" customWidth="1"/>
    <col min="21" max="21" width="17" customWidth="1"/>
  </cols>
  <sheetData>
    <row r="1" spans="1:21" ht="18.75" x14ac:dyDescent="0.25">
      <c r="B1" s="285"/>
      <c r="C1" s="285"/>
      <c r="D1" s="285"/>
      <c r="E1" s="285"/>
      <c r="F1" s="285"/>
      <c r="G1" s="285" t="s">
        <v>1433</v>
      </c>
      <c r="J1" s="285"/>
      <c r="K1" s="285"/>
      <c r="L1" s="285"/>
      <c r="M1" s="285"/>
      <c r="N1" s="285"/>
      <c r="O1" s="285"/>
      <c r="P1" s="285"/>
      <c r="Q1" s="285"/>
      <c r="R1" s="285"/>
      <c r="S1" s="285"/>
      <c r="T1" s="285"/>
      <c r="U1" s="285"/>
    </row>
    <row r="2" spans="1:21" ht="18.75" x14ac:dyDescent="0.25">
      <c r="A2" s="270" t="s">
        <v>1361</v>
      </c>
      <c r="B2" s="285"/>
      <c r="C2" s="285"/>
      <c r="D2" s="285"/>
      <c r="E2" s="285"/>
      <c r="F2" s="285"/>
      <c r="G2" s="285"/>
      <c r="J2" s="285"/>
      <c r="K2" s="285"/>
      <c r="L2" s="285"/>
      <c r="M2" s="285"/>
      <c r="N2" s="285"/>
      <c r="O2" s="285"/>
      <c r="P2" s="285"/>
      <c r="Q2" s="285"/>
      <c r="R2" s="285"/>
      <c r="S2" s="285"/>
      <c r="T2" s="285"/>
      <c r="U2" s="285"/>
    </row>
    <row r="3" spans="1:21" x14ac:dyDescent="0.25">
      <c r="A3" s="676" t="s">
        <v>1434</v>
      </c>
      <c r="B3" s="676"/>
      <c r="C3" s="676"/>
      <c r="D3" s="676"/>
      <c r="E3" s="676"/>
      <c r="F3" s="676"/>
      <c r="G3" s="676"/>
      <c r="H3" s="676"/>
      <c r="I3" s="676"/>
      <c r="J3" s="676"/>
      <c r="K3" s="676"/>
      <c r="L3" s="676"/>
      <c r="M3" s="676"/>
      <c r="N3" s="676"/>
      <c r="O3" s="676"/>
      <c r="P3" s="676"/>
      <c r="Q3" s="676"/>
      <c r="R3" s="676"/>
      <c r="S3" s="676"/>
      <c r="T3" s="676"/>
      <c r="U3" s="676"/>
    </row>
    <row r="4" spans="1:21" ht="15" customHeight="1" x14ac:dyDescent="0.25">
      <c r="A4" s="638" t="s">
        <v>96</v>
      </c>
      <c r="B4" s="609" t="s">
        <v>111</v>
      </c>
      <c r="C4" s="621" t="s">
        <v>85</v>
      </c>
      <c r="D4" s="621" t="s">
        <v>86</v>
      </c>
      <c r="E4" s="612" t="s">
        <v>393</v>
      </c>
      <c r="F4" s="621" t="s">
        <v>87</v>
      </c>
      <c r="G4" s="638" t="s">
        <v>99</v>
      </c>
      <c r="H4" s="638"/>
      <c r="I4" s="638"/>
      <c r="J4" s="638"/>
      <c r="K4" s="638"/>
      <c r="L4" s="638"/>
      <c r="M4" s="638"/>
      <c r="N4" s="638"/>
      <c r="O4" s="639" t="s">
        <v>100</v>
      </c>
      <c r="P4" s="639"/>
      <c r="Q4" s="609" t="s">
        <v>101</v>
      </c>
      <c r="R4" s="609" t="s">
        <v>102</v>
      </c>
      <c r="S4" s="609" t="s">
        <v>109</v>
      </c>
      <c r="T4" s="609" t="s">
        <v>108</v>
      </c>
      <c r="U4" s="606" t="s">
        <v>88</v>
      </c>
    </row>
    <row r="5" spans="1:21" ht="15" customHeight="1" x14ac:dyDescent="0.25">
      <c r="A5" s="638"/>
      <c r="B5" s="610"/>
      <c r="C5" s="622"/>
      <c r="D5" s="622"/>
      <c r="E5" s="613"/>
      <c r="F5" s="622"/>
      <c r="G5" s="638" t="s">
        <v>103</v>
      </c>
      <c r="H5" s="638"/>
      <c r="I5" s="638" t="s">
        <v>104</v>
      </c>
      <c r="J5" s="638"/>
      <c r="K5" s="638" t="s">
        <v>105</v>
      </c>
      <c r="L5" s="638"/>
      <c r="M5" s="638" t="s">
        <v>106</v>
      </c>
      <c r="N5" s="638"/>
      <c r="O5" s="639"/>
      <c r="P5" s="639"/>
      <c r="Q5" s="610"/>
      <c r="R5" s="610"/>
      <c r="S5" s="610"/>
      <c r="T5" s="610"/>
      <c r="U5" s="607"/>
    </row>
    <row r="6" spans="1:21" ht="25.5" x14ac:dyDescent="0.25">
      <c r="A6" s="638"/>
      <c r="B6" s="611"/>
      <c r="C6" s="623"/>
      <c r="D6" s="623"/>
      <c r="E6" s="614"/>
      <c r="F6" s="623"/>
      <c r="G6" s="332" t="s">
        <v>107</v>
      </c>
      <c r="H6" s="231" t="s">
        <v>12</v>
      </c>
      <c r="I6" s="332" t="s">
        <v>107</v>
      </c>
      <c r="J6" s="231" t="s">
        <v>12</v>
      </c>
      <c r="K6" s="332" t="s">
        <v>107</v>
      </c>
      <c r="L6" s="231" t="s">
        <v>12</v>
      </c>
      <c r="M6" s="332" t="s">
        <v>107</v>
      </c>
      <c r="N6" s="231" t="s">
        <v>12</v>
      </c>
      <c r="O6" s="332" t="s">
        <v>107</v>
      </c>
      <c r="P6" s="231" t="s">
        <v>12</v>
      </c>
      <c r="Q6" s="611"/>
      <c r="R6" s="611"/>
      <c r="S6" s="611"/>
      <c r="T6" s="611"/>
      <c r="U6" s="608"/>
    </row>
    <row r="7" spans="1:21" ht="15.75" customHeight="1" x14ac:dyDescent="0.25">
      <c r="A7" s="671" t="s">
        <v>1434</v>
      </c>
      <c r="B7" s="671" t="s">
        <v>1435</v>
      </c>
      <c r="C7" s="281"/>
      <c r="D7" s="281"/>
      <c r="E7" s="281"/>
      <c r="F7" s="282"/>
      <c r="G7" s="282"/>
      <c r="H7" s="383"/>
      <c r="I7" s="282"/>
      <c r="J7" s="383"/>
      <c r="K7" s="282"/>
      <c r="L7" s="383"/>
      <c r="M7" s="282"/>
      <c r="N7" s="383"/>
      <c r="O7" s="403">
        <f>+G7+I7+K7+M7</f>
        <v>0</v>
      </c>
      <c r="P7" s="403">
        <f>+H7+J7+L7+N7</f>
        <v>0</v>
      </c>
      <c r="Q7" s="282"/>
      <c r="R7" s="282"/>
      <c r="S7" s="282"/>
      <c r="T7" s="282"/>
      <c r="U7" s="282"/>
    </row>
    <row r="8" spans="1:21" ht="15.75" x14ac:dyDescent="0.25">
      <c r="A8" s="672"/>
      <c r="B8" s="672"/>
      <c r="C8" s="281"/>
      <c r="D8" s="281"/>
      <c r="E8" s="281"/>
      <c r="F8" s="282"/>
      <c r="G8" s="282"/>
      <c r="H8" s="383"/>
      <c r="I8" s="282"/>
      <c r="J8" s="383"/>
      <c r="K8" s="282"/>
      <c r="L8" s="383"/>
      <c r="M8" s="282"/>
      <c r="N8" s="383"/>
      <c r="O8" s="403">
        <f t="shared" ref="O8:O18" si="0">+G8+I8+K8+M8</f>
        <v>0</v>
      </c>
      <c r="P8" s="403">
        <f t="shared" ref="P8:P18" si="1">+H8+J8+L8+N8</f>
        <v>0</v>
      </c>
      <c r="Q8" s="282"/>
      <c r="R8" s="282"/>
      <c r="S8" s="282"/>
      <c r="T8" s="282"/>
      <c r="U8" s="282"/>
    </row>
    <row r="9" spans="1:21" ht="15.75" x14ac:dyDescent="0.25">
      <c r="A9" s="672"/>
      <c r="B9" s="672"/>
      <c r="C9" s="281"/>
      <c r="D9" s="281"/>
      <c r="E9" s="281"/>
      <c r="F9" s="282"/>
      <c r="G9" s="282"/>
      <c r="H9" s="383"/>
      <c r="I9" s="282"/>
      <c r="J9" s="383"/>
      <c r="K9" s="282"/>
      <c r="L9" s="383"/>
      <c r="M9" s="282"/>
      <c r="N9" s="383"/>
      <c r="O9" s="403">
        <f t="shared" si="0"/>
        <v>0</v>
      </c>
      <c r="P9" s="403">
        <f t="shared" si="1"/>
        <v>0</v>
      </c>
      <c r="Q9" s="282"/>
      <c r="R9" s="282"/>
      <c r="S9" s="282"/>
      <c r="T9" s="282"/>
      <c r="U9" s="282"/>
    </row>
    <row r="10" spans="1:21" ht="15.75" x14ac:dyDescent="0.25">
      <c r="A10" s="672"/>
      <c r="B10" s="672"/>
      <c r="C10" s="281"/>
      <c r="D10" s="281"/>
      <c r="E10" s="281"/>
      <c r="F10" s="282"/>
      <c r="G10" s="282"/>
      <c r="H10" s="383"/>
      <c r="I10" s="282"/>
      <c r="J10" s="383"/>
      <c r="K10" s="282"/>
      <c r="L10" s="383"/>
      <c r="M10" s="282"/>
      <c r="N10" s="383"/>
      <c r="O10" s="403">
        <f t="shared" si="0"/>
        <v>0</v>
      </c>
      <c r="P10" s="403">
        <f t="shared" si="1"/>
        <v>0</v>
      </c>
      <c r="Q10" s="282"/>
      <c r="R10" s="282"/>
      <c r="S10" s="282"/>
      <c r="T10" s="282"/>
      <c r="U10" s="282"/>
    </row>
    <row r="11" spans="1:21" ht="15.75" x14ac:dyDescent="0.25">
      <c r="A11" s="672"/>
      <c r="B11" s="672"/>
      <c r="C11" s="281"/>
      <c r="D11" s="281"/>
      <c r="E11" s="281"/>
      <c r="F11" s="282"/>
      <c r="G11" s="282"/>
      <c r="H11" s="383"/>
      <c r="I11" s="282"/>
      <c r="J11" s="383"/>
      <c r="K11" s="282"/>
      <c r="L11" s="383"/>
      <c r="M11" s="282"/>
      <c r="N11" s="383"/>
      <c r="O11" s="403">
        <f t="shared" si="0"/>
        <v>0</v>
      </c>
      <c r="P11" s="403">
        <f t="shared" si="1"/>
        <v>0</v>
      </c>
      <c r="Q11" s="282"/>
      <c r="R11" s="282"/>
      <c r="S11" s="282"/>
      <c r="T11" s="282"/>
      <c r="U11" s="282"/>
    </row>
    <row r="12" spans="1:21" ht="15.75" x14ac:dyDescent="0.25">
      <c r="A12" s="672"/>
      <c r="B12" s="672"/>
      <c r="C12" s="281"/>
      <c r="D12" s="281"/>
      <c r="E12" s="281"/>
      <c r="F12" s="282"/>
      <c r="G12" s="282"/>
      <c r="H12" s="383"/>
      <c r="I12" s="282"/>
      <c r="J12" s="383"/>
      <c r="K12" s="282"/>
      <c r="L12" s="383"/>
      <c r="M12" s="282"/>
      <c r="N12" s="383"/>
      <c r="O12" s="403">
        <f t="shared" si="0"/>
        <v>0</v>
      </c>
      <c r="P12" s="403">
        <f t="shared" si="1"/>
        <v>0</v>
      </c>
      <c r="Q12" s="282"/>
      <c r="R12" s="282"/>
      <c r="S12" s="282"/>
      <c r="T12" s="282"/>
      <c r="U12" s="384"/>
    </row>
    <row r="13" spans="1:21" ht="15.75" customHeight="1" x14ac:dyDescent="0.25">
      <c r="A13" s="672"/>
      <c r="B13" s="672"/>
      <c r="C13" s="281"/>
      <c r="D13" s="281"/>
      <c r="E13" s="281"/>
      <c r="F13" s="282"/>
      <c r="G13" s="282"/>
      <c r="H13" s="383"/>
      <c r="I13" s="282"/>
      <c r="J13" s="383"/>
      <c r="K13" s="385"/>
      <c r="L13" s="383"/>
      <c r="M13" s="282"/>
      <c r="N13" s="383"/>
      <c r="O13" s="403">
        <f t="shared" si="0"/>
        <v>0</v>
      </c>
      <c r="P13" s="403">
        <f t="shared" si="1"/>
        <v>0</v>
      </c>
      <c r="Q13" s="282"/>
      <c r="R13" s="282"/>
      <c r="S13" s="282"/>
      <c r="T13" s="282"/>
      <c r="U13" s="282"/>
    </row>
    <row r="14" spans="1:21" ht="15.75" x14ac:dyDescent="0.25">
      <c r="A14" s="672"/>
      <c r="B14" s="672"/>
      <c r="C14" s="281"/>
      <c r="D14" s="281"/>
      <c r="E14" s="281"/>
      <c r="F14" s="282"/>
      <c r="G14" s="282"/>
      <c r="H14" s="383"/>
      <c r="I14" s="282"/>
      <c r="J14" s="383"/>
      <c r="K14" s="385"/>
      <c r="L14" s="383"/>
      <c r="M14" s="282"/>
      <c r="N14" s="383"/>
      <c r="O14" s="403">
        <f t="shared" si="0"/>
        <v>0</v>
      </c>
      <c r="P14" s="403">
        <f t="shared" si="1"/>
        <v>0</v>
      </c>
      <c r="Q14" s="282"/>
      <c r="R14" s="282"/>
      <c r="S14" s="282"/>
      <c r="T14" s="282"/>
      <c r="U14" s="282"/>
    </row>
    <row r="15" spans="1:21" ht="15.75" x14ac:dyDescent="0.25">
      <c r="A15" s="672"/>
      <c r="B15" s="672"/>
      <c r="C15" s="281"/>
      <c r="D15" s="281"/>
      <c r="E15" s="281"/>
      <c r="F15" s="282"/>
      <c r="G15" s="282"/>
      <c r="H15" s="383"/>
      <c r="I15" s="282"/>
      <c r="J15" s="383"/>
      <c r="K15" s="385"/>
      <c r="L15" s="383"/>
      <c r="M15" s="282"/>
      <c r="N15" s="383"/>
      <c r="O15" s="403">
        <f t="shared" si="0"/>
        <v>0</v>
      </c>
      <c r="P15" s="403">
        <f t="shared" si="1"/>
        <v>0</v>
      </c>
      <c r="Q15" s="282"/>
      <c r="R15" s="282"/>
      <c r="S15" s="282"/>
      <c r="T15" s="282"/>
      <c r="U15" s="282"/>
    </row>
    <row r="16" spans="1:21" ht="15.75" x14ac:dyDescent="0.25">
      <c r="A16" s="672"/>
      <c r="B16" s="672"/>
      <c r="C16" s="281"/>
      <c r="D16" s="281"/>
      <c r="E16" s="281"/>
      <c r="F16" s="282"/>
      <c r="G16" s="282"/>
      <c r="H16" s="383"/>
      <c r="I16" s="282"/>
      <c r="J16" s="383"/>
      <c r="K16" s="385"/>
      <c r="L16" s="383"/>
      <c r="M16" s="282"/>
      <c r="N16" s="383"/>
      <c r="O16" s="403">
        <f t="shared" si="0"/>
        <v>0</v>
      </c>
      <c r="P16" s="403">
        <f t="shared" si="1"/>
        <v>0</v>
      </c>
      <c r="Q16" s="282"/>
      <c r="R16" s="282"/>
      <c r="S16" s="282"/>
      <c r="T16" s="282"/>
      <c r="U16" s="282"/>
    </row>
    <row r="17" spans="1:21" ht="15.75" x14ac:dyDescent="0.25">
      <c r="A17" s="672"/>
      <c r="B17" s="672"/>
      <c r="C17" s="281"/>
      <c r="D17" s="281"/>
      <c r="E17" s="281"/>
      <c r="F17" s="282"/>
      <c r="G17" s="282"/>
      <c r="H17" s="383"/>
      <c r="I17" s="282"/>
      <c r="J17" s="383"/>
      <c r="K17" s="282"/>
      <c r="L17" s="383"/>
      <c r="M17" s="282"/>
      <c r="N17" s="383"/>
      <c r="O17" s="403">
        <f t="shared" si="0"/>
        <v>0</v>
      </c>
      <c r="P17" s="403">
        <f t="shared" si="1"/>
        <v>0</v>
      </c>
      <c r="Q17" s="282"/>
      <c r="R17" s="282"/>
      <c r="S17" s="282"/>
      <c r="T17" s="282"/>
      <c r="U17" s="386"/>
    </row>
    <row r="18" spans="1:21" ht="15.75" x14ac:dyDescent="0.25">
      <c r="A18" s="675"/>
      <c r="B18" s="675"/>
      <c r="C18" s="281"/>
      <c r="D18" s="281"/>
      <c r="E18" s="281"/>
      <c r="F18" s="282"/>
      <c r="G18" s="282"/>
      <c r="H18" s="383"/>
      <c r="I18" s="282"/>
      <c r="J18" s="383"/>
      <c r="K18" s="282"/>
      <c r="L18" s="383"/>
      <c r="M18" s="282"/>
      <c r="N18" s="383"/>
      <c r="O18" s="403">
        <f t="shared" si="0"/>
        <v>0</v>
      </c>
      <c r="P18" s="403">
        <f t="shared" si="1"/>
        <v>0</v>
      </c>
      <c r="Q18" s="282"/>
      <c r="R18" s="282"/>
      <c r="S18" s="282"/>
      <c r="T18" s="282"/>
      <c r="U18" s="282"/>
    </row>
    <row r="19" spans="1:21" ht="15.75" x14ac:dyDescent="0.25">
      <c r="A19" s="292"/>
      <c r="B19" s="293"/>
      <c r="C19" s="292" t="s">
        <v>1432</v>
      </c>
      <c r="D19" s="293"/>
      <c r="E19" s="293"/>
      <c r="F19" s="294"/>
      <c r="G19" s="283">
        <f t="shared" ref="G19:P19" si="2">SUM(G7:G18)</f>
        <v>0</v>
      </c>
      <c r="H19" s="284">
        <f t="shared" si="2"/>
        <v>0</v>
      </c>
      <c r="I19" s="283">
        <f t="shared" si="2"/>
        <v>0</v>
      </c>
      <c r="J19" s="284">
        <f t="shared" si="2"/>
        <v>0</v>
      </c>
      <c r="K19" s="283">
        <f t="shared" si="2"/>
        <v>0</v>
      </c>
      <c r="L19" s="284">
        <f t="shared" si="2"/>
        <v>0</v>
      </c>
      <c r="M19" s="283">
        <f t="shared" si="2"/>
        <v>0</v>
      </c>
      <c r="N19" s="284">
        <f t="shared" si="2"/>
        <v>0</v>
      </c>
      <c r="O19" s="284">
        <f t="shared" si="2"/>
        <v>0</v>
      </c>
      <c r="P19" s="284">
        <f t="shared" si="2"/>
        <v>0</v>
      </c>
      <c r="Q19" s="264"/>
      <c r="R19" s="264"/>
      <c r="S19" s="264"/>
      <c r="T19" s="264"/>
      <c r="U19" s="264"/>
    </row>
    <row r="25" spans="1:21" x14ac:dyDescent="0.25">
      <c r="H25"/>
      <c r="J25"/>
      <c r="L25"/>
      <c r="N25"/>
      <c r="P2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sheetData>
  <mergeCells count="20">
    <mergeCell ref="B7:B18"/>
    <mergeCell ref="A7:A18"/>
    <mergeCell ref="Q4:Q6"/>
    <mergeCell ref="R4:R6"/>
    <mergeCell ref="S4:S6"/>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zoomScale="90" zoomScaleNormal="90" workbookViewId="0">
      <pane ySplit="7" topLeftCell="A8" activePane="bottomLeft" state="frozen"/>
      <selection activeCell="Q6" sqref="Q6"/>
      <selection pane="bottomLeft" activeCell="C9" sqref="C9"/>
    </sheetView>
  </sheetViews>
  <sheetFormatPr baseColWidth="10" defaultColWidth="12.5703125" defaultRowHeight="15" x14ac:dyDescent="0.25"/>
  <cols>
    <col min="1" max="2" width="21.7109375" customWidth="1"/>
    <col min="3" max="6" width="27.42578125" customWidth="1"/>
    <col min="7" max="14" width="14.28515625" customWidth="1"/>
    <col min="15" max="15" width="15.28515625" customWidth="1"/>
    <col min="16" max="16" width="19.85546875" customWidth="1"/>
    <col min="17" max="20" width="14.28515625" customWidth="1"/>
    <col min="21" max="21" width="15.7109375" customWidth="1"/>
  </cols>
  <sheetData>
    <row r="1" spans="1:21" s="277" customFormat="1" ht="18.75" x14ac:dyDescent="0.3">
      <c r="G1" s="280" t="s">
        <v>1436</v>
      </c>
      <c r="L1" s="280"/>
      <c r="M1" s="280"/>
      <c r="N1" s="280"/>
      <c r="O1" s="280"/>
      <c r="P1" s="280"/>
      <c r="Q1" s="280"/>
      <c r="R1" s="280"/>
      <c r="S1" s="280"/>
      <c r="T1" s="280"/>
      <c r="U1" s="280"/>
    </row>
    <row r="2" spans="1:21" s="277" customFormat="1" ht="18.75" x14ac:dyDescent="0.3">
      <c r="A2" s="328" t="s">
        <v>1366</v>
      </c>
      <c r="G2" s="280"/>
      <c r="L2" s="280"/>
      <c r="M2" s="280"/>
      <c r="N2" s="280"/>
      <c r="O2" s="280"/>
      <c r="P2" s="280"/>
      <c r="Q2" s="280"/>
      <c r="R2" s="280"/>
      <c r="S2" s="280"/>
      <c r="T2" s="280"/>
      <c r="U2" s="280"/>
    </row>
    <row r="3" spans="1:21" s="277" customFormat="1" ht="27.75" customHeight="1" x14ac:dyDescent="0.2">
      <c r="A3" s="677" t="s">
        <v>1438</v>
      </c>
      <c r="B3" s="677"/>
      <c r="C3" s="677"/>
      <c r="D3" s="677"/>
      <c r="E3" s="677"/>
      <c r="F3" s="677"/>
      <c r="G3" s="677"/>
      <c r="H3" s="677"/>
      <c r="I3" s="677"/>
      <c r="J3" s="677"/>
      <c r="K3" s="677"/>
      <c r="L3" s="677"/>
      <c r="M3" s="677"/>
      <c r="N3" s="677"/>
      <c r="O3" s="677"/>
      <c r="P3" s="677"/>
      <c r="Q3" s="677"/>
      <c r="R3" s="677"/>
      <c r="S3" s="677"/>
      <c r="T3" s="677"/>
      <c r="U3" s="677"/>
    </row>
    <row r="4" spans="1:21" s="327" customFormat="1" x14ac:dyDescent="0.25">
      <c r="A4" s="678" t="s">
        <v>1444</v>
      </c>
      <c r="B4" s="678"/>
      <c r="C4" s="678"/>
      <c r="D4" s="678"/>
      <c r="E4" s="678"/>
      <c r="F4" s="678"/>
      <c r="G4" s="678"/>
      <c r="H4" s="678"/>
      <c r="I4" s="678"/>
      <c r="J4" s="678"/>
      <c r="K4" s="678"/>
      <c r="L4" s="678"/>
      <c r="M4" s="678"/>
      <c r="N4" s="678"/>
      <c r="O4" s="678"/>
      <c r="P4" s="678"/>
      <c r="Q4" s="678"/>
      <c r="R4" s="678"/>
      <c r="S4" s="678"/>
      <c r="T4" s="678"/>
      <c r="U4" s="678"/>
    </row>
    <row r="5" spans="1:21" s="66" customFormat="1" ht="23.25" customHeight="1" x14ac:dyDescent="0.25">
      <c r="A5" s="638" t="s">
        <v>96</v>
      </c>
      <c r="B5" s="638" t="s">
        <v>111</v>
      </c>
      <c r="C5" s="621" t="s">
        <v>85</v>
      </c>
      <c r="D5" s="621" t="s">
        <v>86</v>
      </c>
      <c r="E5" s="612" t="s">
        <v>393</v>
      </c>
      <c r="F5" s="621" t="s">
        <v>87</v>
      </c>
      <c r="G5" s="638" t="s">
        <v>99</v>
      </c>
      <c r="H5" s="638"/>
      <c r="I5" s="638"/>
      <c r="J5" s="638"/>
      <c r="K5" s="638"/>
      <c r="L5" s="638"/>
      <c r="M5" s="638"/>
      <c r="N5" s="638"/>
      <c r="O5" s="639" t="s">
        <v>100</v>
      </c>
      <c r="P5" s="639"/>
      <c r="Q5" s="609" t="s">
        <v>101</v>
      </c>
      <c r="R5" s="609" t="s">
        <v>102</v>
      </c>
      <c r="S5" s="609" t="s">
        <v>109</v>
      </c>
      <c r="T5" s="609" t="s">
        <v>108</v>
      </c>
      <c r="U5" s="606" t="s">
        <v>88</v>
      </c>
    </row>
    <row r="6" spans="1:21" s="66" customFormat="1" ht="15" customHeight="1" x14ac:dyDescent="0.25">
      <c r="A6" s="638"/>
      <c r="B6" s="638"/>
      <c r="C6" s="622"/>
      <c r="D6" s="622"/>
      <c r="E6" s="613"/>
      <c r="F6" s="622"/>
      <c r="G6" s="638" t="s">
        <v>103</v>
      </c>
      <c r="H6" s="638"/>
      <c r="I6" s="638" t="s">
        <v>104</v>
      </c>
      <c r="J6" s="638"/>
      <c r="K6" s="638" t="s">
        <v>105</v>
      </c>
      <c r="L6" s="638"/>
      <c r="M6" s="638" t="s">
        <v>106</v>
      </c>
      <c r="N6" s="638"/>
      <c r="O6" s="639"/>
      <c r="P6" s="639"/>
      <c r="Q6" s="610"/>
      <c r="R6" s="610"/>
      <c r="S6" s="610"/>
      <c r="T6" s="610"/>
      <c r="U6" s="607"/>
    </row>
    <row r="7" spans="1:21" s="67" customFormat="1" ht="24" customHeight="1" x14ac:dyDescent="0.25">
      <c r="A7" s="638"/>
      <c r="B7" s="638"/>
      <c r="C7" s="623"/>
      <c r="D7" s="623"/>
      <c r="E7" s="614"/>
      <c r="F7" s="623"/>
      <c r="G7" s="318" t="s">
        <v>107</v>
      </c>
      <c r="H7" s="231" t="s">
        <v>12</v>
      </c>
      <c r="I7" s="318" t="s">
        <v>107</v>
      </c>
      <c r="J7" s="231" t="s">
        <v>12</v>
      </c>
      <c r="K7" s="318" t="s">
        <v>107</v>
      </c>
      <c r="L7" s="231" t="s">
        <v>12</v>
      </c>
      <c r="M7" s="318" t="s">
        <v>107</v>
      </c>
      <c r="N7" s="231" t="s">
        <v>12</v>
      </c>
      <c r="O7" s="318" t="s">
        <v>107</v>
      </c>
      <c r="P7" s="231" t="s">
        <v>12</v>
      </c>
      <c r="Q7" s="611"/>
      <c r="R7" s="611"/>
      <c r="S7" s="611"/>
      <c r="T7" s="611"/>
      <c r="U7" s="608"/>
    </row>
    <row r="8" spans="1:21" s="261" customFormat="1" ht="15.75" x14ac:dyDescent="0.25">
      <c r="A8" s="298"/>
      <c r="B8" s="299"/>
      <c r="C8" s="299"/>
      <c r="D8" s="299"/>
      <c r="E8" s="299"/>
      <c r="F8" s="299"/>
      <c r="G8" s="299"/>
      <c r="H8" s="298" t="s">
        <v>1436</v>
      </c>
      <c r="I8" s="299"/>
      <c r="J8" s="299"/>
      <c r="K8" s="299"/>
      <c r="L8" s="299"/>
      <c r="M8" s="299"/>
      <c r="N8" s="299"/>
      <c r="O8" s="299"/>
      <c r="P8" s="299"/>
      <c r="Q8" s="299"/>
      <c r="R8" s="299"/>
      <c r="S8" s="299"/>
      <c r="T8" s="299"/>
      <c r="U8" s="300"/>
    </row>
    <row r="9" spans="1:21" ht="15.75" x14ac:dyDescent="0.25">
      <c r="A9" s="637" t="s">
        <v>1439</v>
      </c>
      <c r="B9" s="634" t="s">
        <v>1440</v>
      </c>
      <c r="C9" s="278"/>
      <c r="D9" s="278"/>
      <c r="E9" s="278"/>
      <c r="F9" s="278"/>
      <c r="G9" s="387"/>
      <c r="H9" s="388"/>
      <c r="I9" s="278"/>
      <c r="J9" s="388"/>
      <c r="K9" s="278"/>
      <c r="L9" s="388"/>
      <c r="M9" s="278"/>
      <c r="N9" s="388"/>
      <c r="O9" s="403">
        <f>+G9+I9+K9+M9</f>
        <v>0</v>
      </c>
      <c r="P9" s="403">
        <f>+H9+J9+L9+N9</f>
        <v>0</v>
      </c>
      <c r="Q9" s="278"/>
      <c r="R9" s="278"/>
      <c r="S9" s="278"/>
      <c r="T9" s="278"/>
      <c r="U9" s="278"/>
    </row>
    <row r="10" spans="1:21" ht="15.75" x14ac:dyDescent="0.25">
      <c r="A10" s="637"/>
      <c r="B10" s="635"/>
      <c r="C10" s="278"/>
      <c r="D10" s="278"/>
      <c r="E10" s="278"/>
      <c r="F10" s="278"/>
      <c r="G10" s="387"/>
      <c r="H10" s="388"/>
      <c r="I10" s="278"/>
      <c r="J10" s="388"/>
      <c r="K10" s="278"/>
      <c r="L10" s="388"/>
      <c r="M10" s="278"/>
      <c r="N10" s="388"/>
      <c r="O10" s="403">
        <f t="shared" ref="O10:O38" si="0">+G10+I10+K10+M10</f>
        <v>0</v>
      </c>
      <c r="P10" s="403">
        <f t="shared" ref="P10:P38" si="1">+H10+J10+L10+N10</f>
        <v>0</v>
      </c>
      <c r="Q10" s="278"/>
      <c r="R10" s="278"/>
      <c r="S10" s="278"/>
      <c r="T10" s="278"/>
      <c r="U10" s="278"/>
    </row>
    <row r="11" spans="1:21" s="390" customFormat="1" ht="15.75" x14ac:dyDescent="0.25">
      <c r="A11" s="637"/>
      <c r="B11" s="635"/>
      <c r="C11" s="278"/>
      <c r="D11" s="278"/>
      <c r="E11" s="278"/>
      <c r="F11" s="278"/>
      <c r="G11" s="387"/>
      <c r="H11" s="388"/>
      <c r="I11" s="278"/>
      <c r="J11" s="388"/>
      <c r="K11" s="278"/>
      <c r="L11" s="388"/>
      <c r="M11" s="278"/>
      <c r="N11" s="388"/>
      <c r="O11" s="403">
        <f t="shared" si="0"/>
        <v>0</v>
      </c>
      <c r="P11" s="403">
        <f t="shared" si="1"/>
        <v>0</v>
      </c>
      <c r="Q11" s="278"/>
      <c r="R11" s="278"/>
      <c r="S11" s="278"/>
      <c r="T11" s="278"/>
      <c r="U11" s="278"/>
    </row>
    <row r="12" spans="1:21" ht="15.75" x14ac:dyDescent="0.25">
      <c r="A12" s="637"/>
      <c r="B12" s="635"/>
      <c r="C12" s="278"/>
      <c r="D12" s="278"/>
      <c r="E12" s="278"/>
      <c r="F12" s="278"/>
      <c r="G12" s="387"/>
      <c r="H12" s="388"/>
      <c r="I12" s="278"/>
      <c r="J12" s="388"/>
      <c r="K12" s="278"/>
      <c r="L12" s="388"/>
      <c r="M12" s="278"/>
      <c r="N12" s="388"/>
      <c r="O12" s="403">
        <f t="shared" si="0"/>
        <v>0</v>
      </c>
      <c r="P12" s="403">
        <f t="shared" si="1"/>
        <v>0</v>
      </c>
      <c r="Q12" s="278"/>
      <c r="R12" s="278"/>
      <c r="S12" s="278"/>
      <c r="T12" s="278"/>
      <c r="U12" s="278"/>
    </row>
    <row r="13" spans="1:21" ht="15.75" x14ac:dyDescent="0.25">
      <c r="A13" s="637"/>
      <c r="B13" s="635"/>
      <c r="C13" s="278"/>
      <c r="D13" s="278"/>
      <c r="E13" s="278"/>
      <c r="F13" s="278"/>
      <c r="G13" s="387"/>
      <c r="H13" s="388"/>
      <c r="I13" s="278"/>
      <c r="J13" s="388"/>
      <c r="K13" s="278"/>
      <c r="L13" s="388"/>
      <c r="M13" s="278"/>
      <c r="N13" s="388"/>
      <c r="O13" s="403">
        <f t="shared" si="0"/>
        <v>0</v>
      </c>
      <c r="P13" s="403">
        <f t="shared" si="1"/>
        <v>0</v>
      </c>
      <c r="Q13" s="278"/>
      <c r="R13" s="278"/>
      <c r="S13" s="278"/>
      <c r="T13" s="278"/>
      <c r="U13" s="278"/>
    </row>
    <row r="14" spans="1:21" ht="15.75" x14ac:dyDescent="0.25">
      <c r="A14" s="637"/>
      <c r="B14" s="636"/>
      <c r="C14" s="278"/>
      <c r="D14" s="278"/>
      <c r="E14" s="278"/>
      <c r="F14" s="278"/>
      <c r="G14" s="387"/>
      <c r="H14" s="388"/>
      <c r="I14" s="278"/>
      <c r="J14" s="388"/>
      <c r="K14" s="278"/>
      <c r="L14" s="388"/>
      <c r="M14" s="278"/>
      <c r="N14" s="388"/>
      <c r="O14" s="403">
        <f t="shared" si="0"/>
        <v>0</v>
      </c>
      <c r="P14" s="403">
        <f t="shared" si="1"/>
        <v>0</v>
      </c>
      <c r="Q14" s="278"/>
      <c r="R14" s="278"/>
      <c r="S14" s="278"/>
      <c r="T14" s="278"/>
      <c r="U14" s="278"/>
    </row>
    <row r="15" spans="1:21" ht="15.75" x14ac:dyDescent="0.25">
      <c r="A15" s="637"/>
      <c r="B15" s="634" t="s">
        <v>1441</v>
      </c>
      <c r="C15" s="278"/>
      <c r="D15" s="278"/>
      <c r="E15" s="278"/>
      <c r="F15" s="278"/>
      <c r="G15" s="387"/>
      <c r="H15" s="388"/>
      <c r="I15" s="278"/>
      <c r="J15" s="388"/>
      <c r="K15" s="278"/>
      <c r="L15" s="388"/>
      <c r="M15" s="278"/>
      <c r="N15" s="388"/>
      <c r="O15" s="403">
        <f t="shared" si="0"/>
        <v>0</v>
      </c>
      <c r="P15" s="403">
        <f t="shared" si="1"/>
        <v>0</v>
      </c>
      <c r="Q15" s="278"/>
      <c r="R15" s="278"/>
      <c r="S15" s="278"/>
      <c r="T15" s="278"/>
      <c r="U15" s="278"/>
    </row>
    <row r="16" spans="1:21" s="390" customFormat="1" ht="15.75" x14ac:dyDescent="0.25">
      <c r="A16" s="637"/>
      <c r="B16" s="635"/>
      <c r="C16" s="278"/>
      <c r="D16" s="278"/>
      <c r="E16" s="278"/>
      <c r="F16" s="278"/>
      <c r="G16" s="387"/>
      <c r="H16" s="388"/>
      <c r="I16" s="278"/>
      <c r="J16" s="388"/>
      <c r="K16" s="278"/>
      <c r="L16" s="388"/>
      <c r="M16" s="278"/>
      <c r="N16" s="388"/>
      <c r="O16" s="403">
        <f t="shared" si="0"/>
        <v>0</v>
      </c>
      <c r="P16" s="403">
        <f t="shared" si="1"/>
        <v>0</v>
      </c>
      <c r="Q16" s="278"/>
      <c r="R16" s="278"/>
      <c r="S16" s="278"/>
      <c r="T16" s="278"/>
      <c r="U16" s="278"/>
    </row>
    <row r="17" spans="1:21" s="390" customFormat="1" ht="15.75" x14ac:dyDescent="0.25">
      <c r="A17" s="637"/>
      <c r="B17" s="635"/>
      <c r="C17" s="278"/>
      <c r="D17" s="278"/>
      <c r="E17" s="278"/>
      <c r="F17" s="278"/>
      <c r="G17" s="387"/>
      <c r="H17" s="388"/>
      <c r="I17" s="278"/>
      <c r="J17" s="388"/>
      <c r="K17" s="278"/>
      <c r="L17" s="388"/>
      <c r="M17" s="278"/>
      <c r="N17" s="388"/>
      <c r="O17" s="403">
        <f t="shared" si="0"/>
        <v>0</v>
      </c>
      <c r="P17" s="403">
        <f t="shared" si="1"/>
        <v>0</v>
      </c>
      <c r="Q17" s="278"/>
      <c r="R17" s="278"/>
      <c r="S17" s="278"/>
      <c r="T17" s="278"/>
      <c r="U17" s="278"/>
    </row>
    <row r="18" spans="1:21" s="390" customFormat="1" ht="15.75" x14ac:dyDescent="0.25">
      <c r="A18" s="637"/>
      <c r="B18" s="635"/>
      <c r="C18" s="278"/>
      <c r="D18" s="278"/>
      <c r="E18" s="278"/>
      <c r="F18" s="278"/>
      <c r="G18" s="387"/>
      <c r="H18" s="388"/>
      <c r="I18" s="278"/>
      <c r="J18" s="388"/>
      <c r="K18" s="278"/>
      <c r="L18" s="388"/>
      <c r="M18" s="278"/>
      <c r="N18" s="388"/>
      <c r="O18" s="403">
        <f t="shared" si="0"/>
        <v>0</v>
      </c>
      <c r="P18" s="403">
        <f t="shared" si="1"/>
        <v>0</v>
      </c>
      <c r="Q18" s="278"/>
      <c r="R18" s="278"/>
      <c r="S18" s="278"/>
      <c r="T18" s="278"/>
      <c r="U18" s="278"/>
    </row>
    <row r="19" spans="1:21" ht="15.75" x14ac:dyDescent="0.25">
      <c r="A19" s="637"/>
      <c r="B19" s="635"/>
      <c r="C19" s="278"/>
      <c r="D19" s="278"/>
      <c r="E19" s="278"/>
      <c r="F19" s="278"/>
      <c r="G19" s="387"/>
      <c r="H19" s="388"/>
      <c r="I19" s="278"/>
      <c r="J19" s="388"/>
      <c r="K19" s="278"/>
      <c r="L19" s="388"/>
      <c r="M19" s="278"/>
      <c r="N19" s="388"/>
      <c r="O19" s="403">
        <f t="shared" si="0"/>
        <v>0</v>
      </c>
      <c r="P19" s="403">
        <f t="shared" si="1"/>
        <v>0</v>
      </c>
      <c r="Q19" s="278"/>
      <c r="R19" s="278"/>
      <c r="S19" s="278"/>
      <c r="T19" s="278"/>
      <c r="U19" s="278"/>
    </row>
    <row r="20" spans="1:21" ht="15.75" x14ac:dyDescent="0.25">
      <c r="A20" s="637"/>
      <c r="B20" s="636"/>
      <c r="C20" s="278"/>
      <c r="D20" s="278"/>
      <c r="E20" s="278"/>
      <c r="F20" s="278"/>
      <c r="G20" s="387"/>
      <c r="H20" s="388"/>
      <c r="I20" s="278"/>
      <c r="J20" s="388"/>
      <c r="K20" s="278"/>
      <c r="L20" s="388"/>
      <c r="M20" s="278"/>
      <c r="N20" s="388"/>
      <c r="O20" s="403">
        <f t="shared" si="0"/>
        <v>0</v>
      </c>
      <c r="P20" s="403">
        <f t="shared" si="1"/>
        <v>0</v>
      </c>
      <c r="Q20" s="278"/>
      <c r="R20" s="278"/>
      <c r="S20" s="278"/>
      <c r="T20" s="278"/>
      <c r="U20" s="278"/>
    </row>
    <row r="21" spans="1:21" s="390" customFormat="1" ht="15.75" x14ac:dyDescent="0.25">
      <c r="A21" s="637"/>
      <c r="B21" s="634" t="s">
        <v>1442</v>
      </c>
      <c r="C21" s="278"/>
      <c r="D21" s="278"/>
      <c r="E21" s="278"/>
      <c r="F21" s="278"/>
      <c r="G21" s="387"/>
      <c r="H21" s="388"/>
      <c r="I21" s="278"/>
      <c r="J21" s="388"/>
      <c r="K21" s="278"/>
      <c r="L21" s="388"/>
      <c r="M21" s="278"/>
      <c r="N21" s="388"/>
      <c r="O21" s="403">
        <f t="shared" si="0"/>
        <v>0</v>
      </c>
      <c r="P21" s="403">
        <f t="shared" si="1"/>
        <v>0</v>
      </c>
      <c r="Q21" s="278"/>
      <c r="R21" s="278"/>
      <c r="S21" s="278"/>
      <c r="T21" s="278"/>
      <c r="U21" s="278"/>
    </row>
    <row r="22" spans="1:21" s="390" customFormat="1" ht="15.75" x14ac:dyDescent="0.25">
      <c r="A22" s="637"/>
      <c r="B22" s="635"/>
      <c r="C22" s="278"/>
      <c r="D22" s="278"/>
      <c r="E22" s="278"/>
      <c r="F22" s="278"/>
      <c r="G22" s="387"/>
      <c r="H22" s="388"/>
      <c r="I22" s="278"/>
      <c r="J22" s="388"/>
      <c r="K22" s="278"/>
      <c r="L22" s="388"/>
      <c r="M22" s="278"/>
      <c r="N22" s="388"/>
      <c r="O22" s="403">
        <f t="shared" si="0"/>
        <v>0</v>
      </c>
      <c r="P22" s="403">
        <f t="shared" si="1"/>
        <v>0</v>
      </c>
      <c r="Q22" s="278"/>
      <c r="R22" s="278"/>
      <c r="S22" s="278"/>
      <c r="T22" s="278"/>
      <c r="U22" s="278"/>
    </row>
    <row r="23" spans="1:21" s="390" customFormat="1" ht="15.75" x14ac:dyDescent="0.25">
      <c r="A23" s="637"/>
      <c r="B23" s="635"/>
      <c r="C23" s="278"/>
      <c r="D23" s="278"/>
      <c r="E23" s="278"/>
      <c r="F23" s="278"/>
      <c r="G23" s="387"/>
      <c r="H23" s="388"/>
      <c r="I23" s="278"/>
      <c r="J23" s="388"/>
      <c r="K23" s="278"/>
      <c r="L23" s="388"/>
      <c r="M23" s="278"/>
      <c r="N23" s="388"/>
      <c r="O23" s="403">
        <f t="shared" si="0"/>
        <v>0</v>
      </c>
      <c r="P23" s="403">
        <f t="shared" si="1"/>
        <v>0</v>
      </c>
      <c r="Q23" s="278"/>
      <c r="R23" s="278"/>
      <c r="S23" s="278"/>
      <c r="T23" s="278"/>
      <c r="U23" s="278"/>
    </row>
    <row r="24" spans="1:21" s="390" customFormat="1" ht="15.75" x14ac:dyDescent="0.25">
      <c r="A24" s="637"/>
      <c r="B24" s="635"/>
      <c r="C24" s="278"/>
      <c r="D24" s="278"/>
      <c r="E24" s="278"/>
      <c r="F24" s="278"/>
      <c r="G24" s="387"/>
      <c r="H24" s="388"/>
      <c r="I24" s="278"/>
      <c r="J24" s="388"/>
      <c r="K24" s="278"/>
      <c r="L24" s="388"/>
      <c r="M24" s="278"/>
      <c r="N24" s="388"/>
      <c r="O24" s="403">
        <f t="shared" si="0"/>
        <v>0</v>
      </c>
      <c r="P24" s="403">
        <f t="shared" si="1"/>
        <v>0</v>
      </c>
      <c r="Q24" s="278"/>
      <c r="R24" s="278"/>
      <c r="S24" s="278"/>
      <c r="T24" s="278"/>
      <c r="U24" s="278"/>
    </row>
    <row r="25" spans="1:21" s="390" customFormat="1" ht="15.75" x14ac:dyDescent="0.25">
      <c r="A25" s="637"/>
      <c r="B25" s="635"/>
      <c r="C25" s="278"/>
      <c r="D25" s="278"/>
      <c r="E25" s="278"/>
      <c r="F25" s="278"/>
      <c r="G25" s="387"/>
      <c r="H25" s="388"/>
      <c r="I25" s="278"/>
      <c r="J25" s="388"/>
      <c r="K25" s="278"/>
      <c r="L25" s="388"/>
      <c r="M25" s="278"/>
      <c r="N25" s="388"/>
      <c r="O25" s="403">
        <f t="shared" si="0"/>
        <v>0</v>
      </c>
      <c r="P25" s="403">
        <f t="shared" si="1"/>
        <v>0</v>
      </c>
      <c r="Q25" s="278"/>
      <c r="R25" s="278"/>
      <c r="S25" s="278"/>
      <c r="T25" s="278"/>
      <c r="U25" s="278"/>
    </row>
    <row r="26" spans="1:21" ht="15.75" x14ac:dyDescent="0.25">
      <c r="A26" s="637"/>
      <c r="B26" s="636"/>
      <c r="C26" s="278"/>
      <c r="D26" s="278"/>
      <c r="E26" s="278"/>
      <c r="F26" s="278"/>
      <c r="G26" s="278"/>
      <c r="H26" s="388"/>
      <c r="I26" s="278"/>
      <c r="J26" s="388"/>
      <c r="K26" s="278"/>
      <c r="L26" s="388"/>
      <c r="M26" s="278"/>
      <c r="N26" s="388"/>
      <c r="O26" s="403">
        <f t="shared" si="0"/>
        <v>0</v>
      </c>
      <c r="P26" s="403">
        <f t="shared" si="1"/>
        <v>0</v>
      </c>
      <c r="Q26" s="278"/>
      <c r="R26" s="278"/>
      <c r="S26" s="278"/>
      <c r="T26" s="278"/>
      <c r="U26" s="278"/>
    </row>
    <row r="27" spans="1:21" ht="15.75" x14ac:dyDescent="0.25">
      <c r="A27" s="634" t="s">
        <v>1443</v>
      </c>
      <c r="B27" s="634" t="s">
        <v>1445</v>
      </c>
      <c r="C27" s="278"/>
      <c r="D27" s="278"/>
      <c r="E27" s="278"/>
      <c r="F27" s="278"/>
      <c r="G27" s="387"/>
      <c r="H27" s="388"/>
      <c r="I27" s="278"/>
      <c r="J27" s="388"/>
      <c r="K27" s="278"/>
      <c r="L27" s="388"/>
      <c r="M27" s="278"/>
      <c r="N27" s="388"/>
      <c r="O27" s="403">
        <f t="shared" si="0"/>
        <v>0</v>
      </c>
      <c r="P27" s="403">
        <f t="shared" si="1"/>
        <v>0</v>
      </c>
      <c r="Q27" s="278"/>
      <c r="R27" s="278"/>
      <c r="S27" s="278"/>
      <c r="T27" s="278"/>
      <c r="U27" s="278"/>
    </row>
    <row r="28" spans="1:21" s="390" customFormat="1" ht="15.75" x14ac:dyDescent="0.25">
      <c r="A28" s="635"/>
      <c r="B28" s="635"/>
      <c r="C28" s="278"/>
      <c r="D28" s="278"/>
      <c r="E28" s="278"/>
      <c r="F28" s="278"/>
      <c r="G28" s="387"/>
      <c r="H28" s="388"/>
      <c r="I28" s="278"/>
      <c r="J28" s="388"/>
      <c r="K28" s="278"/>
      <c r="L28" s="388"/>
      <c r="M28" s="278"/>
      <c r="N28" s="388"/>
      <c r="O28" s="403">
        <f t="shared" si="0"/>
        <v>0</v>
      </c>
      <c r="P28" s="403">
        <f t="shared" si="1"/>
        <v>0</v>
      </c>
      <c r="Q28" s="278"/>
      <c r="R28" s="278"/>
      <c r="S28" s="278"/>
      <c r="T28" s="278"/>
      <c r="U28" s="278"/>
    </row>
    <row r="29" spans="1:21" s="390" customFormat="1" ht="15.75" x14ac:dyDescent="0.25">
      <c r="A29" s="635"/>
      <c r="B29" s="635"/>
      <c r="C29" s="278"/>
      <c r="D29" s="278"/>
      <c r="E29" s="278"/>
      <c r="F29" s="278"/>
      <c r="G29" s="387"/>
      <c r="H29" s="388"/>
      <c r="I29" s="278"/>
      <c r="J29" s="388"/>
      <c r="K29" s="278"/>
      <c r="L29" s="388"/>
      <c r="M29" s="278"/>
      <c r="N29" s="388"/>
      <c r="O29" s="403">
        <f t="shared" si="0"/>
        <v>0</v>
      </c>
      <c r="P29" s="403">
        <f t="shared" si="1"/>
        <v>0</v>
      </c>
      <c r="Q29" s="278"/>
      <c r="R29" s="278"/>
      <c r="S29" s="278"/>
      <c r="T29" s="278"/>
      <c r="U29" s="278"/>
    </row>
    <row r="30" spans="1:21" s="390" customFormat="1" ht="15.75" x14ac:dyDescent="0.25">
      <c r="A30" s="635"/>
      <c r="B30" s="635"/>
      <c r="C30" s="278"/>
      <c r="D30" s="278"/>
      <c r="E30" s="278"/>
      <c r="F30" s="278"/>
      <c r="G30" s="387"/>
      <c r="H30" s="388"/>
      <c r="I30" s="278"/>
      <c r="J30" s="388"/>
      <c r="K30" s="278"/>
      <c r="L30" s="388"/>
      <c r="M30" s="278"/>
      <c r="N30" s="388"/>
      <c r="O30" s="403">
        <f t="shared" si="0"/>
        <v>0</v>
      </c>
      <c r="P30" s="403">
        <f t="shared" si="1"/>
        <v>0</v>
      </c>
      <c r="Q30" s="278"/>
      <c r="R30" s="278"/>
      <c r="S30" s="278"/>
      <c r="T30" s="278"/>
      <c r="U30" s="278"/>
    </row>
    <row r="31" spans="1:21" s="390" customFormat="1" ht="15.75" x14ac:dyDescent="0.25">
      <c r="A31" s="635"/>
      <c r="B31" s="635"/>
      <c r="C31" s="278"/>
      <c r="D31" s="278"/>
      <c r="E31" s="278"/>
      <c r="F31" s="278"/>
      <c r="G31" s="387"/>
      <c r="H31" s="388"/>
      <c r="I31" s="278"/>
      <c r="J31" s="388"/>
      <c r="K31" s="278"/>
      <c r="L31" s="388"/>
      <c r="M31" s="278"/>
      <c r="N31" s="388"/>
      <c r="O31" s="403">
        <f t="shared" si="0"/>
        <v>0</v>
      </c>
      <c r="P31" s="403">
        <f t="shared" si="1"/>
        <v>0</v>
      </c>
      <c r="Q31" s="278"/>
      <c r="R31" s="278"/>
      <c r="S31" s="278"/>
      <c r="T31" s="278"/>
      <c r="U31" s="278"/>
    </row>
    <row r="32" spans="1:21" s="390" customFormat="1" ht="15.75" x14ac:dyDescent="0.25">
      <c r="A32" s="635"/>
      <c r="B32" s="636"/>
      <c r="C32" s="278"/>
      <c r="D32" s="278"/>
      <c r="E32" s="278"/>
      <c r="F32" s="278"/>
      <c r="G32" s="387"/>
      <c r="H32" s="388"/>
      <c r="I32" s="278"/>
      <c r="J32" s="388"/>
      <c r="K32" s="278"/>
      <c r="L32" s="388"/>
      <c r="M32" s="278"/>
      <c r="N32" s="388"/>
      <c r="O32" s="403">
        <f t="shared" si="0"/>
        <v>0</v>
      </c>
      <c r="P32" s="403">
        <f t="shared" si="1"/>
        <v>0</v>
      </c>
      <c r="Q32" s="278"/>
      <c r="R32" s="278"/>
      <c r="S32" s="278"/>
      <c r="T32" s="278"/>
      <c r="U32" s="278"/>
    </row>
    <row r="33" spans="1:21" ht="15.75" x14ac:dyDescent="0.25">
      <c r="A33" s="635"/>
      <c r="B33" s="634" t="s">
        <v>1446</v>
      </c>
      <c r="C33" s="278"/>
      <c r="D33" s="278"/>
      <c r="E33" s="278"/>
      <c r="F33" s="278"/>
      <c r="G33" s="278"/>
      <c r="H33" s="388"/>
      <c r="I33" s="278"/>
      <c r="J33" s="388"/>
      <c r="K33" s="278"/>
      <c r="L33" s="388"/>
      <c r="M33" s="278"/>
      <c r="N33" s="388"/>
      <c r="O33" s="403">
        <f t="shared" si="0"/>
        <v>0</v>
      </c>
      <c r="P33" s="403">
        <f t="shared" si="1"/>
        <v>0</v>
      </c>
      <c r="Q33" s="278"/>
      <c r="R33" s="278"/>
      <c r="S33" s="278"/>
      <c r="T33" s="278"/>
      <c r="U33" s="278"/>
    </row>
    <row r="34" spans="1:21" s="390" customFormat="1" ht="15.75" x14ac:dyDescent="0.25">
      <c r="A34" s="635"/>
      <c r="B34" s="635"/>
      <c r="C34" s="278"/>
      <c r="D34" s="278"/>
      <c r="E34" s="278"/>
      <c r="F34" s="278"/>
      <c r="G34" s="278"/>
      <c r="H34" s="388"/>
      <c r="I34" s="278"/>
      <c r="J34" s="388"/>
      <c r="K34" s="278"/>
      <c r="L34" s="388"/>
      <c r="M34" s="278"/>
      <c r="N34" s="388"/>
      <c r="O34" s="403">
        <f t="shared" si="0"/>
        <v>0</v>
      </c>
      <c r="P34" s="403">
        <f t="shared" si="1"/>
        <v>0</v>
      </c>
      <c r="Q34" s="278"/>
      <c r="R34" s="278"/>
      <c r="S34" s="278"/>
      <c r="T34" s="278"/>
      <c r="U34" s="278"/>
    </row>
    <row r="35" spans="1:21" s="390" customFormat="1" ht="15.75" x14ac:dyDescent="0.25">
      <c r="A35" s="635"/>
      <c r="B35" s="635"/>
      <c r="C35" s="278"/>
      <c r="D35" s="278"/>
      <c r="E35" s="278"/>
      <c r="F35" s="278"/>
      <c r="G35" s="278"/>
      <c r="H35" s="388"/>
      <c r="I35" s="278"/>
      <c r="J35" s="388"/>
      <c r="K35" s="278"/>
      <c r="L35" s="388"/>
      <c r="M35" s="278"/>
      <c r="N35" s="388"/>
      <c r="O35" s="403">
        <f t="shared" si="0"/>
        <v>0</v>
      </c>
      <c r="P35" s="403">
        <f t="shared" si="1"/>
        <v>0</v>
      </c>
      <c r="Q35" s="278"/>
      <c r="R35" s="278"/>
      <c r="S35" s="278"/>
      <c r="T35" s="278"/>
      <c r="U35" s="278"/>
    </row>
    <row r="36" spans="1:21" s="390" customFormat="1" ht="15.75" x14ac:dyDescent="0.25">
      <c r="A36" s="635"/>
      <c r="B36" s="635"/>
      <c r="C36" s="278"/>
      <c r="D36" s="278"/>
      <c r="E36" s="278"/>
      <c r="F36" s="278"/>
      <c r="G36" s="278"/>
      <c r="H36" s="388"/>
      <c r="I36" s="278"/>
      <c r="J36" s="388"/>
      <c r="K36" s="278"/>
      <c r="L36" s="388"/>
      <c r="M36" s="278"/>
      <c r="N36" s="388"/>
      <c r="O36" s="403">
        <f t="shared" si="0"/>
        <v>0</v>
      </c>
      <c r="P36" s="403">
        <f t="shared" si="1"/>
        <v>0</v>
      </c>
      <c r="Q36" s="278"/>
      <c r="R36" s="278"/>
      <c r="S36" s="278"/>
      <c r="T36" s="278"/>
      <c r="U36" s="278"/>
    </row>
    <row r="37" spans="1:21" ht="15.75" x14ac:dyDescent="0.25">
      <c r="A37" s="635"/>
      <c r="B37" s="635"/>
      <c r="C37" s="278"/>
      <c r="D37" s="278"/>
      <c r="E37" s="278"/>
      <c r="F37" s="278"/>
      <c r="G37" s="278"/>
      <c r="H37" s="388"/>
      <c r="I37" s="278"/>
      <c r="J37" s="388"/>
      <c r="K37" s="278"/>
      <c r="L37" s="388"/>
      <c r="M37" s="278"/>
      <c r="N37" s="388"/>
      <c r="O37" s="403">
        <f t="shared" si="0"/>
        <v>0</v>
      </c>
      <c r="P37" s="403">
        <f t="shared" si="1"/>
        <v>0</v>
      </c>
      <c r="Q37" s="278"/>
      <c r="R37" s="278"/>
      <c r="S37" s="278"/>
      <c r="T37" s="278"/>
      <c r="U37" s="278"/>
    </row>
    <row r="38" spans="1:21" ht="15.75" x14ac:dyDescent="0.25">
      <c r="A38" s="636"/>
      <c r="B38" s="636"/>
      <c r="C38" s="278"/>
      <c r="D38" s="278"/>
      <c r="E38" s="278"/>
      <c r="F38" s="278"/>
      <c r="G38" s="278"/>
      <c r="H38" s="388"/>
      <c r="I38" s="278"/>
      <c r="J38" s="388"/>
      <c r="K38" s="278"/>
      <c r="L38" s="388"/>
      <c r="M38" s="278"/>
      <c r="N38" s="388"/>
      <c r="O38" s="403">
        <f t="shared" si="0"/>
        <v>0</v>
      </c>
      <c r="P38" s="403">
        <f t="shared" si="1"/>
        <v>0</v>
      </c>
      <c r="Q38" s="278"/>
      <c r="R38" s="278"/>
      <c r="S38" s="278"/>
      <c r="T38" s="278"/>
      <c r="U38" s="384"/>
    </row>
    <row r="39" spans="1:21" ht="15.75" x14ac:dyDescent="0.25">
      <c r="A39" s="301"/>
      <c r="B39" s="302"/>
      <c r="C39" s="301" t="s">
        <v>1437</v>
      </c>
      <c r="D39" s="302"/>
      <c r="E39" s="302"/>
      <c r="F39" s="303"/>
      <c r="G39" s="264">
        <f t="shared" ref="G39:P39" si="2">SUM(G9:G38)</f>
        <v>0</v>
      </c>
      <c r="H39" s="274">
        <f t="shared" si="2"/>
        <v>0</v>
      </c>
      <c r="I39" s="264">
        <f t="shared" si="2"/>
        <v>0</v>
      </c>
      <c r="J39" s="274">
        <f t="shared" si="2"/>
        <v>0</v>
      </c>
      <c r="K39" s="264">
        <f t="shared" si="2"/>
        <v>0</v>
      </c>
      <c r="L39" s="274">
        <f t="shared" si="2"/>
        <v>0</v>
      </c>
      <c r="M39" s="264">
        <f t="shared" si="2"/>
        <v>0</v>
      </c>
      <c r="N39" s="274">
        <f t="shared" si="2"/>
        <v>0</v>
      </c>
      <c r="O39" s="274">
        <f t="shared" si="2"/>
        <v>0</v>
      </c>
      <c r="P39" s="274">
        <f t="shared" si="2"/>
        <v>0</v>
      </c>
      <c r="Q39" s="265"/>
      <c r="R39" s="265"/>
      <c r="S39" s="265"/>
      <c r="T39" s="265"/>
      <c r="U39" s="279"/>
    </row>
    <row r="59" s="261" customFormat="1" ht="12" x14ac:dyDescent="0.25"/>
    <row r="60" s="261" customFormat="1" ht="12" x14ac:dyDescent="0.25"/>
    <row r="73" s="261" customFormat="1" ht="12" x14ac:dyDescent="0.25"/>
    <row r="74" s="261" customFormat="1" ht="12" x14ac:dyDescent="0.25"/>
  </sheetData>
  <mergeCells count="26">
    <mergeCell ref="A3:U3"/>
    <mergeCell ref="B9:B14"/>
    <mergeCell ref="B15:B20"/>
    <mergeCell ref="B21:B26"/>
    <mergeCell ref="B33:B38"/>
    <mergeCell ref="B27:B32"/>
    <mergeCell ref="A5:A7"/>
    <mergeCell ref="B5:B7"/>
    <mergeCell ref="C5:C7"/>
    <mergeCell ref="D5:D7"/>
    <mergeCell ref="A9:A26"/>
    <mergeCell ref="A27:A38"/>
    <mergeCell ref="A4:U4"/>
    <mergeCell ref="E5:E7"/>
    <mergeCell ref="I6:J6"/>
    <mergeCell ref="K6:L6"/>
    <mergeCell ref="M6:N6"/>
    <mergeCell ref="F5:F7"/>
    <mergeCell ref="G5:N5"/>
    <mergeCell ref="G6:H6"/>
    <mergeCell ref="S5:S7"/>
    <mergeCell ref="T5:T7"/>
    <mergeCell ref="U5:U7"/>
    <mergeCell ref="O5:P6"/>
    <mergeCell ref="Q5:Q7"/>
    <mergeCell ref="R5:R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workbookViewId="0">
      <pane ySplit="6" topLeftCell="A7" activePane="bottomLeft" state="frozen"/>
      <selection activeCell="R5" sqref="R5"/>
      <selection pane="bottomLeft" activeCell="B7" sqref="B7:B14"/>
    </sheetView>
  </sheetViews>
  <sheetFormatPr baseColWidth="10" defaultRowHeight="15" x14ac:dyDescent="0.25"/>
  <cols>
    <col min="1" max="2" width="21.7109375" customWidth="1"/>
    <col min="3" max="6" width="27.42578125" customWidth="1"/>
    <col min="7" max="7" width="14.28515625" customWidth="1"/>
    <col min="8" max="8" width="14.28515625" style="232" customWidth="1"/>
    <col min="9" max="9" width="14.28515625" customWidth="1"/>
    <col min="10" max="10" width="14.28515625" style="232" customWidth="1"/>
    <col min="11" max="11" width="14.28515625" customWidth="1"/>
    <col min="12" max="12" width="14.28515625" style="232" customWidth="1"/>
    <col min="13" max="13" width="14.28515625" customWidth="1"/>
    <col min="14" max="14" width="14.28515625" style="232" customWidth="1"/>
    <col min="15" max="15" width="15.28515625" customWidth="1"/>
    <col min="16" max="16" width="18.28515625" style="232" customWidth="1"/>
    <col min="17" max="20" width="14.140625" customWidth="1"/>
    <col min="21" max="21" width="17" customWidth="1"/>
  </cols>
  <sheetData>
    <row r="1" spans="1:21" ht="18.75" x14ac:dyDescent="0.25">
      <c r="B1" s="285"/>
      <c r="C1" s="285"/>
      <c r="D1" s="285"/>
      <c r="E1" s="285"/>
      <c r="G1" s="285" t="s">
        <v>1447</v>
      </c>
      <c r="I1" s="285"/>
      <c r="J1" s="285"/>
      <c r="K1" s="285"/>
      <c r="L1" s="285"/>
      <c r="M1" s="285"/>
      <c r="N1" s="285"/>
      <c r="O1" s="285"/>
      <c r="P1" s="285"/>
      <c r="Q1" s="285"/>
      <c r="R1" s="285"/>
      <c r="S1" s="285"/>
      <c r="T1" s="285"/>
      <c r="U1" s="285"/>
    </row>
    <row r="2" spans="1:21" s="390" customFormat="1" ht="18.75" x14ac:dyDescent="0.25">
      <c r="A2" s="390" t="s">
        <v>1362</v>
      </c>
      <c r="B2" s="285"/>
      <c r="C2" s="285"/>
      <c r="D2" s="285"/>
      <c r="E2" s="285"/>
      <c r="G2" s="285"/>
      <c r="H2" s="232"/>
      <c r="I2" s="285"/>
      <c r="J2" s="285"/>
      <c r="K2" s="285"/>
      <c r="L2" s="285"/>
      <c r="M2" s="285"/>
      <c r="N2" s="285"/>
      <c r="O2" s="285"/>
      <c r="P2" s="285"/>
      <c r="Q2" s="285"/>
      <c r="R2" s="285"/>
      <c r="S2" s="285"/>
      <c r="T2" s="285"/>
      <c r="U2" s="285"/>
    </row>
    <row r="3" spans="1:21" x14ac:dyDescent="0.25">
      <c r="A3" s="270" t="s">
        <v>1450</v>
      </c>
      <c r="B3" s="270"/>
      <c r="C3" s="270"/>
      <c r="D3" s="270"/>
      <c r="E3" s="270"/>
      <c r="F3" s="270"/>
      <c r="G3" s="270"/>
      <c r="H3" s="270"/>
      <c r="I3" s="270"/>
      <c r="J3" s="270"/>
      <c r="K3" s="270"/>
      <c r="L3" s="270"/>
      <c r="M3" s="270"/>
      <c r="N3" s="270"/>
      <c r="O3" s="270"/>
      <c r="P3" s="270"/>
      <c r="Q3" s="270"/>
      <c r="R3" s="270"/>
      <c r="S3" s="270"/>
      <c r="T3" s="270"/>
      <c r="U3" s="270"/>
    </row>
    <row r="4" spans="1:21" ht="15" customHeight="1" x14ac:dyDescent="0.25">
      <c r="A4" s="638" t="s">
        <v>96</v>
      </c>
      <c r="B4" s="609" t="s">
        <v>111</v>
      </c>
      <c r="C4" s="621" t="s">
        <v>85</v>
      </c>
      <c r="D4" s="621" t="s">
        <v>86</v>
      </c>
      <c r="E4" s="612" t="s">
        <v>393</v>
      </c>
      <c r="F4" s="621" t="s">
        <v>87</v>
      </c>
      <c r="G4" s="638" t="s">
        <v>99</v>
      </c>
      <c r="H4" s="638"/>
      <c r="I4" s="638"/>
      <c r="J4" s="638"/>
      <c r="K4" s="638"/>
      <c r="L4" s="638"/>
      <c r="M4" s="638"/>
      <c r="N4" s="638"/>
      <c r="O4" s="639" t="s">
        <v>100</v>
      </c>
      <c r="P4" s="639"/>
      <c r="Q4" s="609" t="s">
        <v>101</v>
      </c>
      <c r="R4" s="609" t="s">
        <v>102</v>
      </c>
      <c r="S4" s="609" t="s">
        <v>109</v>
      </c>
      <c r="T4" s="609" t="s">
        <v>108</v>
      </c>
      <c r="U4" s="606" t="s">
        <v>88</v>
      </c>
    </row>
    <row r="5" spans="1:21" ht="15" customHeight="1" x14ac:dyDescent="0.25">
      <c r="A5" s="638"/>
      <c r="B5" s="610"/>
      <c r="C5" s="622"/>
      <c r="D5" s="622"/>
      <c r="E5" s="613"/>
      <c r="F5" s="622"/>
      <c r="G5" s="638" t="s">
        <v>103</v>
      </c>
      <c r="H5" s="638"/>
      <c r="I5" s="638" t="s">
        <v>104</v>
      </c>
      <c r="J5" s="638"/>
      <c r="K5" s="638" t="s">
        <v>105</v>
      </c>
      <c r="L5" s="638"/>
      <c r="M5" s="638" t="s">
        <v>106</v>
      </c>
      <c r="N5" s="638"/>
      <c r="O5" s="639"/>
      <c r="P5" s="639"/>
      <c r="Q5" s="610"/>
      <c r="R5" s="610"/>
      <c r="S5" s="610"/>
      <c r="T5" s="610"/>
      <c r="U5" s="607"/>
    </row>
    <row r="6" spans="1:21" ht="25.5" x14ac:dyDescent="0.25">
      <c r="A6" s="638"/>
      <c r="B6" s="611"/>
      <c r="C6" s="623"/>
      <c r="D6" s="623"/>
      <c r="E6" s="614"/>
      <c r="F6" s="623"/>
      <c r="G6" s="241" t="s">
        <v>107</v>
      </c>
      <c r="H6" s="231" t="s">
        <v>12</v>
      </c>
      <c r="I6" s="241" t="s">
        <v>107</v>
      </c>
      <c r="J6" s="231" t="s">
        <v>12</v>
      </c>
      <c r="K6" s="241" t="s">
        <v>107</v>
      </c>
      <c r="L6" s="231" t="s">
        <v>12</v>
      </c>
      <c r="M6" s="241" t="s">
        <v>107</v>
      </c>
      <c r="N6" s="231" t="s">
        <v>12</v>
      </c>
      <c r="O6" s="241" t="s">
        <v>107</v>
      </c>
      <c r="P6" s="231" t="s">
        <v>12</v>
      </c>
      <c r="Q6" s="611"/>
      <c r="R6" s="611"/>
      <c r="S6" s="611"/>
      <c r="T6" s="611"/>
      <c r="U6" s="608"/>
    </row>
    <row r="7" spans="1:21" ht="15.75" customHeight="1" x14ac:dyDescent="0.25">
      <c r="A7" s="637" t="s">
        <v>1448</v>
      </c>
      <c r="B7" s="634" t="s">
        <v>1449</v>
      </c>
      <c r="C7" s="334"/>
      <c r="D7" s="334"/>
      <c r="E7" s="334"/>
      <c r="F7" s="334"/>
      <c r="G7" s="402"/>
      <c r="H7" s="404"/>
      <c r="I7" s="402"/>
      <c r="J7" s="404"/>
      <c r="K7" s="402"/>
      <c r="L7" s="404"/>
      <c r="M7" s="402"/>
      <c r="N7" s="404"/>
      <c r="O7" s="403">
        <f>+G7+I7+K7+M7</f>
        <v>0</v>
      </c>
      <c r="P7" s="403">
        <f>+H7+J7+L7+N7</f>
        <v>0</v>
      </c>
      <c r="Q7" s="334"/>
      <c r="R7" s="334"/>
      <c r="S7" s="334"/>
      <c r="T7" s="334"/>
      <c r="U7" s="334"/>
    </row>
    <row r="8" spans="1:21" ht="15.75" x14ac:dyDescent="0.25">
      <c r="A8" s="637"/>
      <c r="B8" s="635"/>
      <c r="C8" s="334"/>
      <c r="D8" s="334"/>
      <c r="E8" s="334"/>
      <c r="F8" s="334"/>
      <c r="G8" s="402"/>
      <c r="H8" s="404"/>
      <c r="I8" s="402"/>
      <c r="J8" s="404"/>
      <c r="K8" s="402"/>
      <c r="L8" s="404"/>
      <c r="M8" s="402"/>
      <c r="N8" s="404"/>
      <c r="O8" s="403">
        <f t="shared" ref="O8:O14" si="0">+G8+I8+K8+M8</f>
        <v>0</v>
      </c>
      <c r="P8" s="403">
        <f t="shared" ref="P8:P14" si="1">+H8+J8+L8+N8</f>
        <v>0</v>
      </c>
      <c r="Q8" s="334"/>
      <c r="R8" s="334"/>
      <c r="S8" s="334"/>
      <c r="T8" s="334"/>
      <c r="U8" s="334"/>
    </row>
    <row r="9" spans="1:21" ht="15.75" x14ac:dyDescent="0.25">
      <c r="A9" s="637"/>
      <c r="B9" s="635"/>
      <c r="C9" s="334"/>
      <c r="D9" s="334"/>
      <c r="E9" s="334"/>
      <c r="F9" s="334"/>
      <c r="G9" s="402"/>
      <c r="H9" s="404"/>
      <c r="I9" s="402"/>
      <c r="J9" s="404"/>
      <c r="K9" s="402"/>
      <c r="L9" s="404"/>
      <c r="M9" s="402"/>
      <c r="N9" s="404"/>
      <c r="O9" s="403">
        <f t="shared" si="0"/>
        <v>0</v>
      </c>
      <c r="P9" s="403">
        <f t="shared" si="1"/>
        <v>0</v>
      </c>
      <c r="Q9" s="334"/>
      <c r="R9" s="334"/>
      <c r="S9" s="334"/>
      <c r="T9" s="334"/>
      <c r="U9" s="334"/>
    </row>
    <row r="10" spans="1:21" ht="15.75" x14ac:dyDescent="0.25">
      <c r="A10" s="637"/>
      <c r="B10" s="635"/>
      <c r="C10" s="334"/>
      <c r="D10" s="334"/>
      <c r="E10" s="334"/>
      <c r="F10" s="334"/>
      <c r="G10" s="402"/>
      <c r="H10" s="404"/>
      <c r="I10" s="402"/>
      <c r="J10" s="404"/>
      <c r="K10" s="402"/>
      <c r="L10" s="404"/>
      <c r="M10" s="402"/>
      <c r="N10" s="404"/>
      <c r="O10" s="403">
        <f t="shared" si="0"/>
        <v>0</v>
      </c>
      <c r="P10" s="403">
        <f t="shared" si="1"/>
        <v>0</v>
      </c>
      <c r="Q10" s="334"/>
      <c r="R10" s="334"/>
      <c r="S10" s="334"/>
      <c r="T10" s="334"/>
      <c r="U10" s="334"/>
    </row>
    <row r="11" spans="1:21" ht="15.75" x14ac:dyDescent="0.25">
      <c r="A11" s="637"/>
      <c r="B11" s="635"/>
      <c r="C11" s="334"/>
      <c r="D11" s="334"/>
      <c r="E11" s="334"/>
      <c r="F11" s="334"/>
      <c r="G11" s="402"/>
      <c r="H11" s="404"/>
      <c r="I11" s="402"/>
      <c r="J11" s="404"/>
      <c r="K11" s="402"/>
      <c r="L11" s="404"/>
      <c r="M11" s="402"/>
      <c r="N11" s="404"/>
      <c r="O11" s="403">
        <f t="shared" si="0"/>
        <v>0</v>
      </c>
      <c r="P11" s="403">
        <f t="shared" si="1"/>
        <v>0</v>
      </c>
      <c r="Q11" s="334"/>
      <c r="R11" s="334"/>
      <c r="S11" s="334"/>
      <c r="T11" s="334"/>
      <c r="U11" s="334"/>
    </row>
    <row r="12" spans="1:21" ht="15.75" x14ac:dyDescent="0.25">
      <c r="A12" s="637"/>
      <c r="B12" s="635"/>
      <c r="C12" s="334"/>
      <c r="D12" s="334"/>
      <c r="E12" s="334"/>
      <c r="F12" s="334"/>
      <c r="G12" s="402"/>
      <c r="H12" s="404"/>
      <c r="I12" s="402"/>
      <c r="J12" s="404"/>
      <c r="K12" s="402"/>
      <c r="L12" s="404"/>
      <c r="M12" s="402"/>
      <c r="N12" s="404"/>
      <c r="O12" s="403">
        <f t="shared" si="0"/>
        <v>0</v>
      </c>
      <c r="P12" s="403">
        <f t="shared" si="1"/>
        <v>0</v>
      </c>
      <c r="Q12" s="334"/>
      <c r="R12" s="334"/>
      <c r="S12" s="334"/>
      <c r="T12" s="334"/>
      <c r="U12" s="334"/>
    </row>
    <row r="13" spans="1:21" ht="15.75" x14ac:dyDescent="0.25">
      <c r="A13" s="637"/>
      <c r="B13" s="635"/>
      <c r="C13" s="334"/>
      <c r="D13" s="334"/>
      <c r="E13" s="334"/>
      <c r="F13" s="334"/>
      <c r="G13" s="402"/>
      <c r="H13" s="404"/>
      <c r="I13" s="402"/>
      <c r="J13" s="404"/>
      <c r="K13" s="402"/>
      <c r="L13" s="404"/>
      <c r="M13" s="402"/>
      <c r="N13" s="404"/>
      <c r="O13" s="403">
        <f t="shared" si="0"/>
        <v>0</v>
      </c>
      <c r="P13" s="403">
        <f t="shared" si="1"/>
        <v>0</v>
      </c>
      <c r="Q13" s="334"/>
      <c r="R13" s="334"/>
      <c r="S13" s="334"/>
      <c r="T13" s="334"/>
      <c r="U13" s="334"/>
    </row>
    <row r="14" spans="1:21" ht="15.75" x14ac:dyDescent="0.25">
      <c r="A14" s="637"/>
      <c r="B14" s="636"/>
      <c r="C14" s="334"/>
      <c r="D14" s="334"/>
      <c r="E14" s="334"/>
      <c r="F14" s="334"/>
      <c r="G14" s="402"/>
      <c r="H14" s="404"/>
      <c r="I14" s="402"/>
      <c r="J14" s="404"/>
      <c r="K14" s="402"/>
      <c r="L14" s="404"/>
      <c r="M14" s="402"/>
      <c r="N14" s="404"/>
      <c r="O14" s="403">
        <f t="shared" si="0"/>
        <v>0</v>
      </c>
      <c r="P14" s="403">
        <f t="shared" si="1"/>
        <v>0</v>
      </c>
      <c r="Q14" s="334"/>
      <c r="R14" s="334"/>
      <c r="S14" s="334"/>
      <c r="T14" s="334"/>
      <c r="U14" s="334"/>
    </row>
    <row r="15" spans="1:21" ht="15.6" customHeight="1" x14ac:dyDescent="0.25">
      <c r="A15" s="292"/>
      <c r="B15" s="293"/>
      <c r="C15" s="292" t="s">
        <v>482</v>
      </c>
      <c r="D15" s="293"/>
      <c r="E15" s="293"/>
      <c r="F15" s="294"/>
      <c r="G15" s="283">
        <f t="shared" ref="G15:P15" si="2">SUM(G7:G14)</f>
        <v>0</v>
      </c>
      <c r="H15" s="284">
        <f t="shared" si="2"/>
        <v>0</v>
      </c>
      <c r="I15" s="283">
        <f t="shared" si="2"/>
        <v>0</v>
      </c>
      <c r="J15" s="284">
        <f t="shared" si="2"/>
        <v>0</v>
      </c>
      <c r="K15" s="283">
        <f t="shared" si="2"/>
        <v>0</v>
      </c>
      <c r="L15" s="284">
        <f t="shared" si="2"/>
        <v>0</v>
      </c>
      <c r="M15" s="283">
        <f t="shared" si="2"/>
        <v>0</v>
      </c>
      <c r="N15" s="284">
        <f t="shared" si="2"/>
        <v>0</v>
      </c>
      <c r="O15" s="284">
        <f t="shared" si="2"/>
        <v>0</v>
      </c>
      <c r="P15" s="284">
        <f t="shared" si="2"/>
        <v>0</v>
      </c>
      <c r="Q15" s="265"/>
      <c r="R15" s="265"/>
      <c r="S15" s="265"/>
      <c r="T15" s="265"/>
      <c r="U15" s="265"/>
    </row>
  </sheetData>
  <mergeCells count="19">
    <mergeCell ref="A7:A14"/>
    <mergeCell ref="B7:B14"/>
    <mergeCell ref="A4:A6"/>
    <mergeCell ref="B4:B6"/>
    <mergeCell ref="C4:C6"/>
    <mergeCell ref="D4:D6"/>
    <mergeCell ref="F4:F6"/>
    <mergeCell ref="E4:E6"/>
    <mergeCell ref="U4:U6"/>
    <mergeCell ref="G5:H5"/>
    <mergeCell ref="I5:J5"/>
    <mergeCell ref="K5:L5"/>
    <mergeCell ref="M5:N5"/>
    <mergeCell ref="G4:N4"/>
    <mergeCell ref="O4:P5"/>
    <mergeCell ref="Q4:Q6"/>
    <mergeCell ref="R4:R6"/>
    <mergeCell ref="S4:S6"/>
    <mergeCell ref="T4:T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pane ySplit="7" topLeftCell="A8" activePane="bottomLeft" state="frozen"/>
      <selection activeCell="A7" sqref="A7"/>
      <selection pane="bottomLeft" activeCell="C10" sqref="C10"/>
    </sheetView>
  </sheetViews>
  <sheetFormatPr baseColWidth="10" defaultRowHeight="15" x14ac:dyDescent="0.25"/>
  <cols>
    <col min="1" max="1" width="21.7109375" customWidth="1"/>
    <col min="2" max="2" width="26.28515625" customWidth="1"/>
    <col min="3" max="6" width="27.42578125" customWidth="1"/>
    <col min="7" max="7" width="14.28515625" customWidth="1"/>
    <col min="8" max="8" width="14.28515625" style="232" customWidth="1"/>
    <col min="9" max="9" width="14.28515625" customWidth="1"/>
    <col min="10" max="10" width="14.28515625" style="232" customWidth="1"/>
    <col min="11" max="11" width="14.28515625" customWidth="1"/>
    <col min="12" max="12" width="14.28515625" style="232" customWidth="1"/>
    <col min="13" max="13" width="14.28515625" customWidth="1"/>
    <col min="14" max="14" width="14.28515625" style="232" customWidth="1"/>
    <col min="15" max="15" width="15.28515625" customWidth="1"/>
    <col min="16" max="16" width="18.28515625" style="232" customWidth="1"/>
    <col min="17" max="20" width="14.140625" customWidth="1"/>
    <col min="21" max="21" width="17" customWidth="1"/>
  </cols>
  <sheetData>
    <row r="1" spans="1:21" ht="18" customHeight="1" x14ac:dyDescent="0.25">
      <c r="B1" s="239"/>
      <c r="C1" s="239"/>
      <c r="D1" s="239"/>
      <c r="E1" s="243"/>
      <c r="F1" s="239"/>
      <c r="G1" s="291" t="s">
        <v>1368</v>
      </c>
      <c r="J1" s="239"/>
      <c r="K1" s="239"/>
      <c r="L1" s="239"/>
      <c r="M1" s="239"/>
      <c r="N1" s="239"/>
      <c r="O1" s="239"/>
      <c r="P1" s="239"/>
      <c r="Q1" s="239"/>
      <c r="R1" s="239"/>
      <c r="S1" s="239"/>
      <c r="T1" s="239"/>
      <c r="U1" s="239"/>
    </row>
    <row r="2" spans="1:21" ht="18" customHeight="1" x14ac:dyDescent="0.25">
      <c r="B2" s="243"/>
      <c r="C2" s="243"/>
      <c r="D2" s="243"/>
      <c r="E2" s="243"/>
      <c r="F2" s="243"/>
      <c r="G2" s="291"/>
      <c r="J2" s="243"/>
      <c r="K2" s="243"/>
      <c r="L2" s="243"/>
      <c r="M2" s="243"/>
      <c r="N2" s="243"/>
      <c r="O2" s="243"/>
      <c r="P2" s="243"/>
      <c r="Q2" s="243"/>
      <c r="R2" s="243"/>
      <c r="S2" s="243"/>
      <c r="T2" s="243"/>
      <c r="U2" s="243"/>
    </row>
    <row r="3" spans="1:21" ht="18" customHeight="1" x14ac:dyDescent="0.25">
      <c r="A3" s="323" t="s">
        <v>1361</v>
      </c>
      <c r="B3" s="243"/>
      <c r="C3" s="243"/>
      <c r="D3" s="243"/>
      <c r="E3" s="243"/>
      <c r="F3" s="243"/>
      <c r="G3" s="291"/>
      <c r="J3" s="243"/>
      <c r="K3" s="243"/>
      <c r="L3" s="243"/>
      <c r="M3" s="243"/>
      <c r="N3" s="243"/>
      <c r="O3" s="243"/>
      <c r="P3" s="243"/>
      <c r="Q3" s="243"/>
      <c r="R3" s="243"/>
      <c r="S3" s="243"/>
      <c r="T3" s="243"/>
      <c r="U3" s="243"/>
    </row>
    <row r="4" spans="1:21" ht="33" customHeight="1" x14ac:dyDescent="0.25">
      <c r="A4" s="679" t="s">
        <v>1367</v>
      </c>
      <c r="B4" s="679"/>
      <c r="C4" s="679"/>
      <c r="D4" s="679"/>
      <c r="E4" s="679"/>
      <c r="F4" s="679"/>
      <c r="G4" s="679"/>
      <c r="H4" s="679"/>
      <c r="I4" s="679"/>
      <c r="J4" s="679"/>
      <c r="K4" s="679"/>
      <c r="L4" s="679"/>
      <c r="M4" s="679"/>
      <c r="N4" s="679"/>
      <c r="O4" s="679"/>
      <c r="P4" s="679"/>
      <c r="Q4" s="679"/>
      <c r="R4" s="679"/>
      <c r="S4" s="679"/>
      <c r="T4" s="679"/>
      <c r="U4" s="679"/>
    </row>
    <row r="5" spans="1:21" ht="14.45" customHeight="1" x14ac:dyDescent="0.25">
      <c r="A5" s="609" t="s">
        <v>96</v>
      </c>
      <c r="B5" s="609" t="s">
        <v>111</v>
      </c>
      <c r="C5" s="621" t="s">
        <v>85</v>
      </c>
      <c r="D5" s="621" t="s">
        <v>86</v>
      </c>
      <c r="E5" s="612" t="s">
        <v>393</v>
      </c>
      <c r="F5" s="621" t="s">
        <v>87</v>
      </c>
      <c r="G5" s="615" t="s">
        <v>99</v>
      </c>
      <c r="H5" s="624"/>
      <c r="I5" s="624"/>
      <c r="J5" s="624"/>
      <c r="K5" s="624"/>
      <c r="L5" s="624"/>
      <c r="M5" s="624"/>
      <c r="N5" s="616"/>
      <c r="O5" s="639" t="s">
        <v>100</v>
      </c>
      <c r="P5" s="639"/>
      <c r="Q5" s="609" t="s">
        <v>101</v>
      </c>
      <c r="R5" s="609" t="s">
        <v>102</v>
      </c>
      <c r="S5" s="609" t="s">
        <v>109</v>
      </c>
      <c r="T5" s="609" t="s">
        <v>108</v>
      </c>
      <c r="U5" s="606" t="s">
        <v>88</v>
      </c>
    </row>
    <row r="6" spans="1:21" ht="14.45" customHeight="1" x14ac:dyDescent="0.25">
      <c r="A6" s="610"/>
      <c r="B6" s="610"/>
      <c r="C6" s="622"/>
      <c r="D6" s="622"/>
      <c r="E6" s="613"/>
      <c r="F6" s="622"/>
      <c r="G6" s="615" t="s">
        <v>103</v>
      </c>
      <c r="H6" s="616"/>
      <c r="I6" s="615" t="s">
        <v>104</v>
      </c>
      <c r="J6" s="616"/>
      <c r="K6" s="615" t="s">
        <v>105</v>
      </c>
      <c r="L6" s="616"/>
      <c r="M6" s="615" t="s">
        <v>106</v>
      </c>
      <c r="N6" s="616"/>
      <c r="O6" s="639"/>
      <c r="P6" s="639"/>
      <c r="Q6" s="610"/>
      <c r="R6" s="610"/>
      <c r="S6" s="610"/>
      <c r="T6" s="610"/>
      <c r="U6" s="607"/>
    </row>
    <row r="7" spans="1:21" ht="25.5" x14ac:dyDescent="0.25">
      <c r="A7" s="611"/>
      <c r="B7" s="611"/>
      <c r="C7" s="623"/>
      <c r="D7" s="623"/>
      <c r="E7" s="614"/>
      <c r="F7" s="623"/>
      <c r="G7" s="241" t="s">
        <v>107</v>
      </c>
      <c r="H7" s="231" t="s">
        <v>12</v>
      </c>
      <c r="I7" s="241" t="s">
        <v>107</v>
      </c>
      <c r="J7" s="231" t="s">
        <v>12</v>
      </c>
      <c r="K7" s="241" t="s">
        <v>107</v>
      </c>
      <c r="L7" s="231" t="s">
        <v>12</v>
      </c>
      <c r="M7" s="241" t="s">
        <v>107</v>
      </c>
      <c r="N7" s="231" t="s">
        <v>12</v>
      </c>
      <c r="O7" s="335" t="s">
        <v>107</v>
      </c>
      <c r="P7" s="231" t="s">
        <v>12</v>
      </c>
      <c r="Q7" s="611"/>
      <c r="R7" s="611"/>
      <c r="S7" s="611"/>
      <c r="T7" s="611"/>
      <c r="U7" s="608"/>
    </row>
    <row r="8" spans="1:21" ht="15.6" customHeight="1" x14ac:dyDescent="0.25">
      <c r="A8" s="329"/>
      <c r="B8" s="242"/>
      <c r="C8" s="242"/>
      <c r="D8" s="242"/>
      <c r="E8" s="242"/>
      <c r="F8" s="242"/>
      <c r="G8" s="242"/>
      <c r="H8" s="304" t="s">
        <v>116</v>
      </c>
      <c r="I8" s="242"/>
      <c r="J8" s="242"/>
      <c r="K8" s="242"/>
      <c r="L8" s="242"/>
      <c r="M8" s="242"/>
      <c r="N8" s="242"/>
      <c r="O8" s="242"/>
      <c r="P8" s="242"/>
      <c r="Q8" s="242"/>
      <c r="R8" s="242"/>
      <c r="S8" s="242"/>
      <c r="T8" s="242"/>
      <c r="U8" s="242"/>
    </row>
    <row r="9" spans="1:21" ht="15.75" x14ac:dyDescent="0.25">
      <c r="A9" s="680" t="s">
        <v>1451</v>
      </c>
      <c r="B9" s="625" t="s">
        <v>1452</v>
      </c>
      <c r="C9" s="334"/>
      <c r="D9" s="334"/>
      <c r="E9" s="334"/>
      <c r="F9" s="334"/>
      <c r="G9" s="399"/>
      <c r="H9" s="400"/>
      <c r="I9" s="399"/>
      <c r="J9" s="400"/>
      <c r="K9" s="399"/>
      <c r="L9" s="400"/>
      <c r="M9" s="399"/>
      <c r="N9" s="400"/>
      <c r="O9" s="405">
        <f>+G9+I9+K9+M9</f>
        <v>0</v>
      </c>
      <c r="P9" s="405">
        <f>+H9+J9+L9+N9</f>
        <v>0</v>
      </c>
      <c r="Q9" s="334"/>
      <c r="R9" s="334"/>
      <c r="S9" s="334"/>
      <c r="T9" s="334"/>
      <c r="U9" s="334"/>
    </row>
    <row r="10" spans="1:21" ht="15.75" x14ac:dyDescent="0.25">
      <c r="A10" s="681"/>
      <c r="B10" s="626"/>
      <c r="C10" s="334"/>
      <c r="D10" s="334"/>
      <c r="E10" s="334"/>
      <c r="F10" s="334"/>
      <c r="G10" s="399"/>
      <c r="H10" s="400"/>
      <c r="I10" s="399"/>
      <c r="J10" s="400"/>
      <c r="K10" s="399"/>
      <c r="L10" s="400"/>
      <c r="M10" s="399"/>
      <c r="N10" s="400"/>
      <c r="O10" s="405">
        <f t="shared" ref="O10:O20" si="0">+G10+I10+K10+M10</f>
        <v>0</v>
      </c>
      <c r="P10" s="405">
        <f t="shared" ref="P10:P20" si="1">+H10+J10+L10+N10</f>
        <v>0</v>
      </c>
      <c r="Q10" s="334"/>
      <c r="R10" s="334"/>
      <c r="S10" s="334"/>
      <c r="T10" s="334"/>
      <c r="U10" s="334"/>
    </row>
    <row r="11" spans="1:21" ht="15.75" x14ac:dyDescent="0.25">
      <c r="A11" s="681"/>
      <c r="B11" s="626"/>
      <c r="C11" s="334"/>
      <c r="D11" s="334"/>
      <c r="E11" s="334"/>
      <c r="F11" s="334"/>
      <c r="G11" s="399"/>
      <c r="H11" s="400"/>
      <c r="I11" s="399"/>
      <c r="J11" s="400"/>
      <c r="K11" s="399"/>
      <c r="L11" s="400"/>
      <c r="M11" s="399"/>
      <c r="N11" s="400"/>
      <c r="O11" s="405">
        <f t="shared" si="0"/>
        <v>0</v>
      </c>
      <c r="P11" s="405">
        <f t="shared" si="1"/>
        <v>0</v>
      </c>
      <c r="Q11" s="334"/>
      <c r="R11" s="334"/>
      <c r="S11" s="334"/>
      <c r="T11" s="334"/>
      <c r="U11" s="334"/>
    </row>
    <row r="12" spans="1:21" ht="15.75" x14ac:dyDescent="0.25">
      <c r="A12" s="681"/>
      <c r="B12" s="626"/>
      <c r="C12" s="334"/>
      <c r="D12" s="334"/>
      <c r="E12" s="334"/>
      <c r="F12" s="334"/>
      <c r="G12" s="399"/>
      <c r="H12" s="400"/>
      <c r="I12" s="399"/>
      <c r="J12" s="400"/>
      <c r="K12" s="399"/>
      <c r="L12" s="400"/>
      <c r="M12" s="399"/>
      <c r="N12" s="400"/>
      <c r="O12" s="405">
        <f t="shared" si="0"/>
        <v>0</v>
      </c>
      <c r="P12" s="405">
        <f t="shared" si="1"/>
        <v>0</v>
      </c>
      <c r="Q12" s="334"/>
      <c r="R12" s="334"/>
      <c r="S12" s="334"/>
      <c r="T12" s="334"/>
      <c r="U12" s="72"/>
    </row>
    <row r="13" spans="1:21" ht="15.75" x14ac:dyDescent="0.25">
      <c r="A13" s="681"/>
      <c r="B13" s="626"/>
      <c r="C13" s="334"/>
      <c r="D13" s="334"/>
      <c r="E13" s="334"/>
      <c r="F13" s="278"/>
      <c r="G13" s="399"/>
      <c r="H13" s="400"/>
      <c r="I13" s="399"/>
      <c r="J13" s="400"/>
      <c r="K13" s="399"/>
      <c r="L13" s="400"/>
      <c r="M13" s="399"/>
      <c r="N13" s="400"/>
      <c r="O13" s="405">
        <f t="shared" si="0"/>
        <v>0</v>
      </c>
      <c r="P13" s="405">
        <f t="shared" si="1"/>
        <v>0</v>
      </c>
      <c r="Q13" s="334"/>
      <c r="R13" s="334"/>
      <c r="S13" s="334"/>
      <c r="T13" s="334"/>
      <c r="U13" s="278"/>
    </row>
    <row r="14" spans="1:21" ht="15.75" x14ac:dyDescent="0.25">
      <c r="A14" s="681"/>
      <c r="B14" s="626"/>
      <c r="C14" s="334"/>
      <c r="D14" s="334"/>
      <c r="E14" s="334"/>
      <c r="F14" s="334"/>
      <c r="G14" s="399"/>
      <c r="H14" s="400"/>
      <c r="I14" s="399"/>
      <c r="J14" s="400"/>
      <c r="K14" s="399"/>
      <c r="L14" s="400"/>
      <c r="M14" s="399"/>
      <c r="N14" s="400"/>
      <c r="O14" s="405">
        <f t="shared" si="0"/>
        <v>0</v>
      </c>
      <c r="P14" s="405">
        <f t="shared" si="1"/>
        <v>0</v>
      </c>
      <c r="Q14" s="334"/>
      <c r="R14" s="334"/>
      <c r="S14" s="334"/>
      <c r="T14" s="334"/>
      <c r="U14" s="334"/>
    </row>
    <row r="15" spans="1:21" ht="15.75" x14ac:dyDescent="0.25">
      <c r="A15" s="681"/>
      <c r="B15" s="626"/>
      <c r="C15" s="334"/>
      <c r="D15" s="334"/>
      <c r="E15" s="334"/>
      <c r="F15" s="73"/>
      <c r="G15" s="399"/>
      <c r="H15" s="400"/>
      <c r="I15" s="399"/>
      <c r="J15" s="400"/>
      <c r="K15" s="399"/>
      <c r="L15" s="400"/>
      <c r="M15" s="399"/>
      <c r="N15" s="400"/>
      <c r="O15" s="405">
        <f t="shared" si="0"/>
        <v>0</v>
      </c>
      <c r="P15" s="405">
        <f t="shared" si="1"/>
        <v>0</v>
      </c>
      <c r="Q15" s="334"/>
      <c r="R15" s="334"/>
      <c r="S15" s="334"/>
      <c r="T15" s="334"/>
      <c r="U15" s="334"/>
    </row>
    <row r="16" spans="1:21" ht="15.75" x14ac:dyDescent="0.25">
      <c r="A16" s="681"/>
      <c r="B16" s="626"/>
      <c r="C16" s="334"/>
      <c r="D16" s="334"/>
      <c r="E16" s="334"/>
      <c r="F16" s="334"/>
      <c r="G16" s="399"/>
      <c r="H16" s="400"/>
      <c r="I16" s="399"/>
      <c r="J16" s="400"/>
      <c r="K16" s="399"/>
      <c r="L16" s="400"/>
      <c r="M16" s="399"/>
      <c r="N16" s="400"/>
      <c r="O16" s="405">
        <f t="shared" si="0"/>
        <v>0</v>
      </c>
      <c r="P16" s="405">
        <f t="shared" si="1"/>
        <v>0</v>
      </c>
      <c r="Q16" s="334"/>
      <c r="R16" s="334"/>
      <c r="S16" s="334"/>
      <c r="T16" s="334"/>
      <c r="U16" s="334"/>
    </row>
    <row r="17" spans="1:21" ht="15.75" x14ac:dyDescent="0.25">
      <c r="A17" s="681"/>
      <c r="B17" s="626"/>
      <c r="C17" s="334"/>
      <c r="D17" s="334"/>
      <c r="E17" s="334"/>
      <c r="F17" s="334"/>
      <c r="G17" s="399"/>
      <c r="H17" s="400"/>
      <c r="I17" s="399"/>
      <c r="J17" s="400"/>
      <c r="K17" s="399"/>
      <c r="L17" s="400"/>
      <c r="M17" s="399"/>
      <c r="N17" s="400"/>
      <c r="O17" s="405">
        <f t="shared" si="0"/>
        <v>0</v>
      </c>
      <c r="P17" s="405">
        <f t="shared" si="1"/>
        <v>0</v>
      </c>
      <c r="Q17" s="376"/>
      <c r="R17" s="376"/>
      <c r="S17" s="376"/>
      <c r="T17" s="376"/>
      <c r="U17" s="334"/>
    </row>
    <row r="18" spans="1:21" ht="15.75" x14ac:dyDescent="0.25">
      <c r="A18" s="681"/>
      <c r="B18" s="626"/>
      <c r="C18" s="334"/>
      <c r="D18" s="334"/>
      <c r="E18" s="334"/>
      <c r="F18" s="334"/>
      <c r="G18" s="399"/>
      <c r="H18" s="400"/>
      <c r="I18" s="399"/>
      <c r="J18" s="400"/>
      <c r="K18" s="399"/>
      <c r="L18" s="400"/>
      <c r="M18" s="399"/>
      <c r="N18" s="400"/>
      <c r="O18" s="405">
        <f t="shared" si="0"/>
        <v>0</v>
      </c>
      <c r="P18" s="405">
        <f t="shared" si="1"/>
        <v>0</v>
      </c>
      <c r="Q18" s="334"/>
      <c r="R18" s="334"/>
      <c r="S18" s="334"/>
      <c r="T18" s="334"/>
      <c r="U18" s="334"/>
    </row>
    <row r="19" spans="1:21" ht="15.75" x14ac:dyDescent="0.25">
      <c r="A19" s="681"/>
      <c r="B19" s="626"/>
      <c r="C19" s="334"/>
      <c r="D19" s="334"/>
      <c r="E19" s="334"/>
      <c r="F19" s="334"/>
      <c r="G19" s="399"/>
      <c r="H19" s="400"/>
      <c r="I19" s="399"/>
      <c r="J19" s="400"/>
      <c r="K19" s="399"/>
      <c r="L19" s="400"/>
      <c r="M19" s="399"/>
      <c r="N19" s="400"/>
      <c r="O19" s="405">
        <f t="shared" si="0"/>
        <v>0</v>
      </c>
      <c r="P19" s="405">
        <f t="shared" si="1"/>
        <v>0</v>
      </c>
      <c r="Q19" s="334"/>
      <c r="R19" s="334"/>
      <c r="S19" s="334"/>
      <c r="T19" s="334"/>
      <c r="U19" s="391"/>
    </row>
    <row r="20" spans="1:21" ht="15.75" x14ac:dyDescent="0.25">
      <c r="A20" s="682"/>
      <c r="B20" s="627"/>
      <c r="C20" s="334"/>
      <c r="D20" s="334"/>
      <c r="E20" s="334"/>
      <c r="F20" s="334"/>
      <c r="G20" s="399"/>
      <c r="H20" s="400"/>
      <c r="I20" s="399"/>
      <c r="J20" s="400"/>
      <c r="K20" s="399"/>
      <c r="L20" s="400"/>
      <c r="M20" s="399"/>
      <c r="N20" s="400"/>
      <c r="O20" s="405">
        <f t="shared" si="0"/>
        <v>0</v>
      </c>
      <c r="P20" s="405">
        <f t="shared" si="1"/>
        <v>0</v>
      </c>
      <c r="Q20" s="376"/>
      <c r="R20" s="376"/>
      <c r="S20" s="376"/>
      <c r="T20" s="376"/>
      <c r="U20" s="334"/>
    </row>
    <row r="21" spans="1:21" ht="15.6" customHeight="1" x14ac:dyDescent="0.25">
      <c r="A21" s="305" t="s">
        <v>117</v>
      </c>
      <c r="B21" s="240"/>
      <c r="C21" s="240"/>
      <c r="D21" s="240"/>
      <c r="E21" s="240"/>
      <c r="F21" s="240"/>
      <c r="G21" s="406">
        <f t="shared" ref="G21:P21" si="2">SUM(G9:G20)</f>
        <v>0</v>
      </c>
      <c r="H21" s="276">
        <f t="shared" si="2"/>
        <v>0</v>
      </c>
      <c r="I21" s="406">
        <f t="shared" si="2"/>
        <v>0</v>
      </c>
      <c r="J21" s="276">
        <f t="shared" si="2"/>
        <v>0</v>
      </c>
      <c r="K21" s="406">
        <f t="shared" si="2"/>
        <v>0</v>
      </c>
      <c r="L21" s="276">
        <f t="shared" si="2"/>
        <v>0</v>
      </c>
      <c r="M21" s="406">
        <f t="shared" si="2"/>
        <v>0</v>
      </c>
      <c r="N21" s="276">
        <f t="shared" si="2"/>
        <v>0</v>
      </c>
      <c r="O21" s="276">
        <f t="shared" si="2"/>
        <v>0</v>
      </c>
      <c r="P21" s="276">
        <f t="shared" si="2"/>
        <v>0</v>
      </c>
      <c r="Q21" s="68"/>
      <c r="R21" s="68"/>
      <c r="S21" s="68"/>
      <c r="T21" s="68"/>
      <c r="U21" s="68"/>
    </row>
  </sheetData>
  <mergeCells count="20">
    <mergeCell ref="T5:T7"/>
    <mergeCell ref="U5:U7"/>
    <mergeCell ref="O5:P6"/>
    <mergeCell ref="G6:H6"/>
    <mergeCell ref="I6:J6"/>
    <mergeCell ref="K6:L6"/>
    <mergeCell ref="M6:N6"/>
    <mergeCell ref="B9:B20"/>
    <mergeCell ref="A4:U4"/>
    <mergeCell ref="A9:A20"/>
    <mergeCell ref="F5:F7"/>
    <mergeCell ref="D5:D7"/>
    <mergeCell ref="C5:C7"/>
    <mergeCell ref="B5:B7"/>
    <mergeCell ref="A5:A7"/>
    <mergeCell ref="E5:E7"/>
    <mergeCell ref="G5:N5"/>
    <mergeCell ref="Q5:Q7"/>
    <mergeCell ref="R5:R7"/>
    <mergeCell ref="S5:S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INDICADORES DE RESULTADOS" prompt="Medidas o variables para verificar el cumplimiento de cada paso._x000a_" sqref="D5: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workbookViewId="0">
      <pane ySplit="6" topLeftCell="A7" activePane="bottomLeft" state="frozen"/>
      <selection activeCell="R7" sqref="R7"/>
      <selection pane="bottomLeft" activeCell="C8" sqref="C8"/>
    </sheetView>
  </sheetViews>
  <sheetFormatPr baseColWidth="10" defaultRowHeight="15" x14ac:dyDescent="0.25"/>
  <cols>
    <col min="1" max="1" width="34" customWidth="1"/>
    <col min="2" max="2" width="35.7109375" customWidth="1"/>
    <col min="3" max="6" width="27.42578125" customWidth="1"/>
    <col min="7" max="14" width="14.28515625" customWidth="1"/>
    <col min="15" max="15" width="15.28515625" customWidth="1"/>
    <col min="16" max="16" width="19.85546875" customWidth="1"/>
    <col min="17" max="20" width="14.28515625" customWidth="1"/>
    <col min="21" max="21" width="15.7109375" customWidth="1"/>
  </cols>
  <sheetData>
    <row r="1" spans="1:21" ht="18.75" x14ac:dyDescent="0.3">
      <c r="A1" s="686" t="s">
        <v>1352</v>
      </c>
      <c r="B1" s="686"/>
      <c r="C1" s="686"/>
      <c r="D1" s="686"/>
      <c r="E1" s="686"/>
      <c r="F1" s="686"/>
      <c r="G1" s="686"/>
      <c r="H1" s="686"/>
      <c r="I1" s="686"/>
      <c r="J1" s="686"/>
      <c r="K1" s="686"/>
      <c r="L1" s="686"/>
      <c r="M1" s="686"/>
      <c r="N1" s="686"/>
      <c r="O1" s="686"/>
      <c r="P1" s="686"/>
      <c r="Q1" s="686"/>
      <c r="R1" s="686"/>
      <c r="S1" s="686"/>
      <c r="T1" s="686"/>
      <c r="U1" s="686"/>
    </row>
    <row r="2" spans="1:21" x14ac:dyDescent="0.25">
      <c r="A2" s="687" t="s">
        <v>1453</v>
      </c>
      <c r="B2" s="687"/>
      <c r="C2" s="687"/>
      <c r="D2" s="687"/>
      <c r="E2" s="687"/>
      <c r="F2" s="687"/>
      <c r="G2" s="687"/>
      <c r="H2" s="687"/>
      <c r="I2" s="687"/>
      <c r="J2" s="687"/>
      <c r="K2" s="687"/>
      <c r="L2" s="687"/>
      <c r="M2" s="687"/>
      <c r="N2" s="687"/>
      <c r="O2" s="687"/>
      <c r="P2" s="687"/>
      <c r="Q2" s="687"/>
      <c r="R2" s="687"/>
      <c r="S2" s="687"/>
      <c r="T2" s="687"/>
      <c r="U2" s="687"/>
    </row>
    <row r="3" spans="1:21" ht="13.5" customHeight="1" x14ac:dyDescent="0.25">
      <c r="A3" s="320" t="s">
        <v>1454</v>
      </c>
      <c r="B3" s="321"/>
      <c r="C3" s="321"/>
      <c r="D3" s="321"/>
      <c r="E3" s="321"/>
      <c r="F3" s="321"/>
      <c r="G3" s="321"/>
      <c r="H3" s="321"/>
      <c r="I3" s="321"/>
      <c r="J3" s="321"/>
      <c r="K3" s="321"/>
      <c r="L3" s="321"/>
      <c r="M3" s="321"/>
      <c r="N3" s="321"/>
      <c r="O3" s="321"/>
      <c r="P3" s="321"/>
      <c r="Q3" s="321"/>
      <c r="R3" s="321"/>
      <c r="S3" s="321"/>
      <c r="T3" s="321"/>
      <c r="U3" s="321"/>
    </row>
    <row r="4" spans="1:21" ht="15" customHeight="1" x14ac:dyDescent="0.25">
      <c r="A4" s="638" t="s">
        <v>96</v>
      </c>
      <c r="B4" s="638" t="s">
        <v>111</v>
      </c>
      <c r="C4" s="621" t="s">
        <v>85</v>
      </c>
      <c r="D4" s="621" t="s">
        <v>86</v>
      </c>
      <c r="E4" s="612" t="s">
        <v>393</v>
      </c>
      <c r="F4" s="621" t="s">
        <v>87</v>
      </c>
      <c r="G4" s="638" t="s">
        <v>99</v>
      </c>
      <c r="H4" s="638"/>
      <c r="I4" s="638"/>
      <c r="J4" s="638"/>
      <c r="K4" s="638"/>
      <c r="L4" s="638"/>
      <c r="M4" s="638"/>
      <c r="N4" s="638"/>
      <c r="O4" s="639" t="s">
        <v>100</v>
      </c>
      <c r="P4" s="639"/>
      <c r="Q4" s="609" t="s">
        <v>101</v>
      </c>
      <c r="R4" s="609" t="s">
        <v>102</v>
      </c>
      <c r="S4" s="609" t="s">
        <v>109</v>
      </c>
      <c r="T4" s="609" t="s">
        <v>108</v>
      </c>
      <c r="U4" s="606" t="s">
        <v>88</v>
      </c>
    </row>
    <row r="5" spans="1:21" ht="15" customHeight="1" x14ac:dyDescent="0.25">
      <c r="A5" s="638"/>
      <c r="B5" s="638"/>
      <c r="C5" s="622"/>
      <c r="D5" s="622"/>
      <c r="E5" s="613"/>
      <c r="F5" s="622"/>
      <c r="G5" s="638" t="s">
        <v>103</v>
      </c>
      <c r="H5" s="638"/>
      <c r="I5" s="638" t="s">
        <v>104</v>
      </c>
      <c r="J5" s="638"/>
      <c r="K5" s="638" t="s">
        <v>105</v>
      </c>
      <c r="L5" s="638"/>
      <c r="M5" s="638" t="s">
        <v>106</v>
      </c>
      <c r="N5" s="638"/>
      <c r="O5" s="639"/>
      <c r="P5" s="639"/>
      <c r="Q5" s="610"/>
      <c r="R5" s="610"/>
      <c r="S5" s="610"/>
      <c r="T5" s="610"/>
      <c r="U5" s="607"/>
    </row>
    <row r="6" spans="1:21" ht="25.5" x14ac:dyDescent="0.25">
      <c r="A6" s="638"/>
      <c r="B6" s="638"/>
      <c r="C6" s="623"/>
      <c r="D6" s="623"/>
      <c r="E6" s="614"/>
      <c r="F6" s="623"/>
      <c r="G6" s="318" t="s">
        <v>107</v>
      </c>
      <c r="H6" s="231" t="s">
        <v>12</v>
      </c>
      <c r="I6" s="318" t="s">
        <v>107</v>
      </c>
      <c r="J6" s="231" t="s">
        <v>12</v>
      </c>
      <c r="K6" s="318" t="s">
        <v>107</v>
      </c>
      <c r="L6" s="231" t="s">
        <v>12</v>
      </c>
      <c r="M6" s="318" t="s">
        <v>107</v>
      </c>
      <c r="N6" s="231" t="s">
        <v>12</v>
      </c>
      <c r="O6" s="318" t="s">
        <v>107</v>
      </c>
      <c r="P6" s="231" t="s">
        <v>12</v>
      </c>
      <c r="Q6" s="611"/>
      <c r="R6" s="611"/>
      <c r="S6" s="611"/>
      <c r="T6" s="611"/>
      <c r="U6" s="608"/>
    </row>
    <row r="7" spans="1:21" ht="15.75" x14ac:dyDescent="0.25">
      <c r="A7" s="688" t="s">
        <v>1352</v>
      </c>
      <c r="B7" s="689"/>
      <c r="C7" s="689"/>
      <c r="D7" s="689"/>
      <c r="E7" s="689"/>
      <c r="F7" s="689"/>
      <c r="G7" s="689"/>
      <c r="H7" s="689"/>
      <c r="I7" s="689"/>
      <c r="J7" s="689"/>
      <c r="K7" s="689"/>
      <c r="L7" s="689"/>
      <c r="M7" s="689"/>
      <c r="N7" s="689"/>
      <c r="O7" s="689"/>
      <c r="P7" s="689"/>
      <c r="Q7" s="689"/>
      <c r="R7" s="689"/>
      <c r="S7" s="689"/>
      <c r="T7" s="689"/>
      <c r="U7" s="690"/>
    </row>
    <row r="8" spans="1:21" ht="15.75" x14ac:dyDescent="0.25">
      <c r="A8" s="691" t="s">
        <v>1455</v>
      </c>
      <c r="B8" s="694" t="s">
        <v>1353</v>
      </c>
      <c r="C8" s="393"/>
      <c r="D8" s="278"/>
      <c r="E8" s="278"/>
      <c r="F8" s="278"/>
      <c r="G8" s="387"/>
      <c r="H8" s="388"/>
      <c r="I8" s="278"/>
      <c r="J8" s="388"/>
      <c r="K8" s="278"/>
      <c r="L8" s="388"/>
      <c r="M8" s="278"/>
      <c r="N8" s="388"/>
      <c r="O8" s="403">
        <f>+G8+I8+K8+M8</f>
        <v>0</v>
      </c>
      <c r="P8" s="403">
        <f>+H8+J8+L8+N8</f>
        <v>0</v>
      </c>
      <c r="Q8" s="278"/>
      <c r="R8" s="278"/>
      <c r="S8" s="278"/>
      <c r="T8" s="278"/>
      <c r="U8" s="278"/>
    </row>
    <row r="9" spans="1:21" s="390" customFormat="1" ht="15.75" x14ac:dyDescent="0.25">
      <c r="A9" s="691"/>
      <c r="B9" s="694"/>
      <c r="C9" s="393"/>
      <c r="D9" s="278"/>
      <c r="E9" s="278"/>
      <c r="F9" s="278"/>
      <c r="G9" s="387"/>
      <c r="H9" s="388"/>
      <c r="I9" s="278"/>
      <c r="J9" s="388"/>
      <c r="K9" s="278"/>
      <c r="L9" s="388"/>
      <c r="M9" s="278"/>
      <c r="N9" s="388"/>
      <c r="O9" s="403">
        <f t="shared" ref="O9:O50" si="0">+G9+I9+K9+M9</f>
        <v>0</v>
      </c>
      <c r="P9" s="403">
        <f t="shared" ref="P9:P50" si="1">+H9+J9+L9+N9</f>
        <v>0</v>
      </c>
      <c r="Q9" s="278"/>
      <c r="R9" s="278"/>
      <c r="S9" s="278"/>
      <c r="T9" s="278"/>
      <c r="U9" s="278"/>
    </row>
    <row r="10" spans="1:21" s="390" customFormat="1" ht="15.75" x14ac:dyDescent="0.25">
      <c r="A10" s="691"/>
      <c r="B10" s="694"/>
      <c r="C10" s="393"/>
      <c r="D10" s="278"/>
      <c r="E10" s="278"/>
      <c r="F10" s="278"/>
      <c r="G10" s="387"/>
      <c r="H10" s="388"/>
      <c r="I10" s="278"/>
      <c r="J10" s="388"/>
      <c r="K10" s="278"/>
      <c r="L10" s="388"/>
      <c r="M10" s="278"/>
      <c r="N10" s="388"/>
      <c r="O10" s="403">
        <f t="shared" si="0"/>
        <v>0</v>
      </c>
      <c r="P10" s="403">
        <f t="shared" si="1"/>
        <v>0</v>
      </c>
      <c r="Q10" s="278"/>
      <c r="R10" s="278"/>
      <c r="S10" s="278"/>
      <c r="T10" s="278"/>
      <c r="U10" s="278"/>
    </row>
    <row r="11" spans="1:21" s="390" customFormat="1" ht="15.75" x14ac:dyDescent="0.25">
      <c r="A11" s="691"/>
      <c r="B11" s="694"/>
      <c r="C11" s="393"/>
      <c r="D11" s="278"/>
      <c r="E11" s="278"/>
      <c r="F11" s="278"/>
      <c r="G11" s="387"/>
      <c r="H11" s="388"/>
      <c r="I11" s="278"/>
      <c r="J11" s="388"/>
      <c r="K11" s="278"/>
      <c r="L11" s="388"/>
      <c r="M11" s="278"/>
      <c r="N11" s="388"/>
      <c r="O11" s="403">
        <f t="shared" si="0"/>
        <v>0</v>
      </c>
      <c r="P11" s="403">
        <f t="shared" si="1"/>
        <v>0</v>
      </c>
      <c r="Q11" s="278"/>
      <c r="R11" s="278"/>
      <c r="S11" s="278"/>
      <c r="T11" s="278"/>
      <c r="U11" s="278"/>
    </row>
    <row r="12" spans="1:21" s="390" customFormat="1" ht="15.75" x14ac:dyDescent="0.25">
      <c r="A12" s="691"/>
      <c r="B12" s="694"/>
      <c r="C12" s="393"/>
      <c r="D12" s="278"/>
      <c r="E12" s="278"/>
      <c r="F12" s="278"/>
      <c r="G12" s="387"/>
      <c r="H12" s="388"/>
      <c r="I12" s="278"/>
      <c r="J12" s="388"/>
      <c r="K12" s="278"/>
      <c r="L12" s="388"/>
      <c r="M12" s="278"/>
      <c r="N12" s="388"/>
      <c r="O12" s="403">
        <f t="shared" si="0"/>
        <v>0</v>
      </c>
      <c r="P12" s="403">
        <f t="shared" si="1"/>
        <v>0</v>
      </c>
      <c r="Q12" s="278"/>
      <c r="R12" s="278"/>
      <c r="S12" s="278"/>
      <c r="T12" s="278"/>
      <c r="U12" s="278"/>
    </row>
    <row r="13" spans="1:21" s="390" customFormat="1" ht="15.75" x14ac:dyDescent="0.25">
      <c r="A13" s="691"/>
      <c r="B13" s="694"/>
      <c r="C13" s="393"/>
      <c r="D13" s="278"/>
      <c r="E13" s="278"/>
      <c r="F13" s="278"/>
      <c r="G13" s="387"/>
      <c r="H13" s="388"/>
      <c r="I13" s="278"/>
      <c r="J13" s="388"/>
      <c r="K13" s="278"/>
      <c r="L13" s="388"/>
      <c r="M13" s="278"/>
      <c r="N13" s="388"/>
      <c r="O13" s="403">
        <f t="shared" si="0"/>
        <v>0</v>
      </c>
      <c r="P13" s="403">
        <f t="shared" si="1"/>
        <v>0</v>
      </c>
      <c r="Q13" s="278"/>
      <c r="R13" s="278"/>
      <c r="S13" s="278"/>
      <c r="T13" s="278"/>
      <c r="U13" s="278"/>
    </row>
    <row r="14" spans="1:21" s="390" customFormat="1" ht="15.75" x14ac:dyDescent="0.25">
      <c r="A14" s="691"/>
      <c r="B14" s="694" t="s">
        <v>1354</v>
      </c>
      <c r="C14" s="393"/>
      <c r="D14" s="278"/>
      <c r="E14" s="278"/>
      <c r="F14" s="278"/>
      <c r="G14" s="387"/>
      <c r="H14" s="388"/>
      <c r="I14" s="278"/>
      <c r="J14" s="388"/>
      <c r="K14" s="278"/>
      <c r="L14" s="388"/>
      <c r="M14" s="278"/>
      <c r="N14" s="388"/>
      <c r="O14" s="403">
        <f t="shared" si="0"/>
        <v>0</v>
      </c>
      <c r="P14" s="403">
        <f t="shared" si="1"/>
        <v>0</v>
      </c>
      <c r="Q14" s="278"/>
      <c r="R14" s="278"/>
      <c r="S14" s="278"/>
      <c r="T14" s="278"/>
      <c r="U14" s="278"/>
    </row>
    <row r="15" spans="1:21" s="390" customFormat="1" ht="15.75" x14ac:dyDescent="0.25">
      <c r="A15" s="691"/>
      <c r="B15" s="694"/>
      <c r="C15" s="393"/>
      <c r="D15" s="278"/>
      <c r="E15" s="278"/>
      <c r="F15" s="278"/>
      <c r="G15" s="387"/>
      <c r="H15" s="388"/>
      <c r="I15" s="278"/>
      <c r="J15" s="388"/>
      <c r="K15" s="278"/>
      <c r="L15" s="388"/>
      <c r="M15" s="278"/>
      <c r="N15" s="388"/>
      <c r="O15" s="403">
        <f t="shared" si="0"/>
        <v>0</v>
      </c>
      <c r="P15" s="403">
        <f t="shared" si="1"/>
        <v>0</v>
      </c>
      <c r="Q15" s="278"/>
      <c r="R15" s="278"/>
      <c r="S15" s="278"/>
      <c r="T15" s="278"/>
      <c r="U15" s="278"/>
    </row>
    <row r="16" spans="1:21" s="390" customFormat="1" ht="15.75" x14ac:dyDescent="0.25">
      <c r="A16" s="691"/>
      <c r="B16" s="694"/>
      <c r="C16" s="393"/>
      <c r="D16" s="278"/>
      <c r="E16" s="278"/>
      <c r="F16" s="278"/>
      <c r="G16" s="387"/>
      <c r="H16" s="388"/>
      <c r="I16" s="278"/>
      <c r="J16" s="388"/>
      <c r="K16" s="278"/>
      <c r="L16" s="388"/>
      <c r="M16" s="278"/>
      <c r="N16" s="388"/>
      <c r="O16" s="403">
        <f t="shared" si="0"/>
        <v>0</v>
      </c>
      <c r="P16" s="403">
        <f t="shared" si="1"/>
        <v>0</v>
      </c>
      <c r="Q16" s="278"/>
      <c r="R16" s="278"/>
      <c r="S16" s="278"/>
      <c r="T16" s="278"/>
      <c r="U16" s="278"/>
    </row>
    <row r="17" spans="1:21" s="390" customFormat="1" ht="15.75" x14ac:dyDescent="0.25">
      <c r="A17" s="691"/>
      <c r="B17" s="694"/>
      <c r="C17" s="393"/>
      <c r="D17" s="278"/>
      <c r="E17" s="278"/>
      <c r="F17" s="278"/>
      <c r="G17" s="387"/>
      <c r="H17" s="388"/>
      <c r="I17" s="278"/>
      <c r="J17" s="388"/>
      <c r="K17" s="278"/>
      <c r="L17" s="388"/>
      <c r="M17" s="278"/>
      <c r="N17" s="388"/>
      <c r="O17" s="403">
        <f t="shared" si="0"/>
        <v>0</v>
      </c>
      <c r="P17" s="403">
        <f t="shared" si="1"/>
        <v>0</v>
      </c>
      <c r="Q17" s="278"/>
      <c r="R17" s="278"/>
      <c r="S17" s="278"/>
      <c r="T17" s="278"/>
      <c r="U17" s="278"/>
    </row>
    <row r="18" spans="1:21" s="390" customFormat="1" ht="15.75" x14ac:dyDescent="0.25">
      <c r="A18" s="691"/>
      <c r="B18" s="694"/>
      <c r="C18" s="393"/>
      <c r="D18" s="278"/>
      <c r="E18" s="278"/>
      <c r="F18" s="278"/>
      <c r="G18" s="387"/>
      <c r="H18" s="388"/>
      <c r="I18" s="278"/>
      <c r="J18" s="388"/>
      <c r="K18" s="278"/>
      <c r="L18" s="388"/>
      <c r="M18" s="278"/>
      <c r="N18" s="388"/>
      <c r="O18" s="403">
        <f t="shared" si="0"/>
        <v>0</v>
      </c>
      <c r="P18" s="403">
        <f t="shared" si="1"/>
        <v>0</v>
      </c>
      <c r="Q18" s="278"/>
      <c r="R18" s="278"/>
      <c r="S18" s="278"/>
      <c r="T18" s="278"/>
      <c r="U18" s="278"/>
    </row>
    <row r="19" spans="1:21" ht="15.75" x14ac:dyDescent="0.25">
      <c r="A19" s="691"/>
      <c r="B19" s="694"/>
      <c r="C19" s="393"/>
      <c r="D19" s="278"/>
      <c r="E19" s="278"/>
      <c r="F19" s="278"/>
      <c r="G19" s="387"/>
      <c r="H19" s="388"/>
      <c r="I19" s="278"/>
      <c r="J19" s="388"/>
      <c r="K19" s="278"/>
      <c r="L19" s="388"/>
      <c r="M19" s="278"/>
      <c r="N19" s="388"/>
      <c r="O19" s="403">
        <f t="shared" si="0"/>
        <v>0</v>
      </c>
      <c r="P19" s="403">
        <f t="shared" si="1"/>
        <v>0</v>
      </c>
      <c r="Q19" s="278"/>
      <c r="R19" s="278"/>
      <c r="S19" s="278"/>
      <c r="T19" s="278"/>
      <c r="U19" s="278"/>
    </row>
    <row r="20" spans="1:21" ht="15.75" x14ac:dyDescent="0.25">
      <c r="A20" s="628" t="s">
        <v>1456</v>
      </c>
      <c r="B20" s="693" t="s">
        <v>1355</v>
      </c>
      <c r="C20" s="278"/>
      <c r="D20" s="278"/>
      <c r="E20" s="315"/>
      <c r="F20" s="278"/>
      <c r="G20" s="387"/>
      <c r="H20" s="388"/>
      <c r="I20" s="278"/>
      <c r="J20" s="388"/>
      <c r="K20" s="278"/>
      <c r="L20" s="388"/>
      <c r="M20" s="278"/>
      <c r="N20" s="388"/>
      <c r="O20" s="403">
        <f t="shared" si="0"/>
        <v>0</v>
      </c>
      <c r="P20" s="403">
        <f t="shared" si="1"/>
        <v>0</v>
      </c>
      <c r="Q20" s="278"/>
      <c r="R20" s="278"/>
      <c r="S20" s="278"/>
      <c r="T20" s="278"/>
      <c r="U20" s="278"/>
    </row>
    <row r="21" spans="1:21" s="390" customFormat="1" ht="15.75" x14ac:dyDescent="0.25">
      <c r="A21" s="629"/>
      <c r="B21" s="693"/>
      <c r="C21" s="278"/>
      <c r="D21" s="278"/>
      <c r="E21" s="315"/>
      <c r="F21" s="278"/>
      <c r="G21" s="387"/>
      <c r="H21" s="388"/>
      <c r="I21" s="278"/>
      <c r="J21" s="388"/>
      <c r="K21" s="278"/>
      <c r="L21" s="388"/>
      <c r="M21" s="278"/>
      <c r="N21" s="388"/>
      <c r="O21" s="403">
        <f t="shared" si="0"/>
        <v>0</v>
      </c>
      <c r="P21" s="403">
        <f t="shared" si="1"/>
        <v>0</v>
      </c>
      <c r="Q21" s="278"/>
      <c r="R21" s="278"/>
      <c r="S21" s="278"/>
      <c r="T21" s="278"/>
      <c r="U21" s="278"/>
    </row>
    <row r="22" spans="1:21" s="390" customFormat="1" ht="15.75" x14ac:dyDescent="0.25">
      <c r="A22" s="629"/>
      <c r="B22" s="693"/>
      <c r="C22" s="278"/>
      <c r="D22" s="278"/>
      <c r="E22" s="315"/>
      <c r="F22" s="278"/>
      <c r="G22" s="387"/>
      <c r="H22" s="388"/>
      <c r="I22" s="278"/>
      <c r="J22" s="388"/>
      <c r="K22" s="278"/>
      <c r="L22" s="388"/>
      <c r="M22" s="278"/>
      <c r="N22" s="388"/>
      <c r="O22" s="403">
        <f t="shared" si="0"/>
        <v>0</v>
      </c>
      <c r="P22" s="403">
        <f t="shared" si="1"/>
        <v>0</v>
      </c>
      <c r="Q22" s="278"/>
      <c r="R22" s="278"/>
      <c r="S22" s="278"/>
      <c r="T22" s="278"/>
      <c r="U22" s="278"/>
    </row>
    <row r="23" spans="1:21" s="390" customFormat="1" ht="15.75" x14ac:dyDescent="0.25">
      <c r="A23" s="629"/>
      <c r="B23" s="693"/>
      <c r="C23" s="278"/>
      <c r="D23" s="278"/>
      <c r="E23" s="315"/>
      <c r="F23" s="278"/>
      <c r="G23" s="387"/>
      <c r="H23" s="388"/>
      <c r="I23" s="278"/>
      <c r="J23" s="388"/>
      <c r="K23" s="278"/>
      <c r="L23" s="388"/>
      <c r="M23" s="278"/>
      <c r="N23" s="388"/>
      <c r="O23" s="403">
        <f t="shared" si="0"/>
        <v>0</v>
      </c>
      <c r="P23" s="403">
        <f t="shared" si="1"/>
        <v>0</v>
      </c>
      <c r="Q23" s="278"/>
      <c r="R23" s="278"/>
      <c r="S23" s="278"/>
      <c r="T23" s="278"/>
      <c r="U23" s="278"/>
    </row>
    <row r="24" spans="1:21" ht="15.75" x14ac:dyDescent="0.25">
      <c r="A24" s="629"/>
      <c r="B24" s="693"/>
      <c r="C24" s="278"/>
      <c r="D24" s="278"/>
      <c r="E24" s="315"/>
      <c r="F24" s="278"/>
      <c r="G24" s="387"/>
      <c r="H24" s="388"/>
      <c r="I24" s="278"/>
      <c r="J24" s="388"/>
      <c r="K24" s="278"/>
      <c r="L24" s="388"/>
      <c r="M24" s="278"/>
      <c r="N24" s="388"/>
      <c r="O24" s="403">
        <f t="shared" si="0"/>
        <v>0</v>
      </c>
      <c r="P24" s="403">
        <f t="shared" si="1"/>
        <v>0</v>
      </c>
      <c r="Q24" s="278"/>
      <c r="R24" s="278"/>
      <c r="S24" s="278"/>
      <c r="T24" s="278"/>
      <c r="U24" s="278"/>
    </row>
    <row r="25" spans="1:21" ht="15.75" x14ac:dyDescent="0.25">
      <c r="A25" s="629"/>
      <c r="B25" s="692" t="s">
        <v>1356</v>
      </c>
      <c r="C25" s="278"/>
      <c r="D25" s="278"/>
      <c r="E25" s="278"/>
      <c r="F25" s="278"/>
      <c r="G25" s="278"/>
      <c r="H25" s="388"/>
      <c r="I25" s="278"/>
      <c r="J25" s="388"/>
      <c r="K25" s="278"/>
      <c r="L25" s="388"/>
      <c r="M25" s="278"/>
      <c r="N25" s="388"/>
      <c r="O25" s="403">
        <f t="shared" si="0"/>
        <v>0</v>
      </c>
      <c r="P25" s="403">
        <f t="shared" si="1"/>
        <v>0</v>
      </c>
      <c r="Q25" s="278"/>
      <c r="R25" s="278"/>
      <c r="S25" s="278"/>
      <c r="T25" s="278"/>
      <c r="U25" s="278"/>
    </row>
    <row r="26" spans="1:21" ht="15.75" x14ac:dyDescent="0.25">
      <c r="A26" s="629"/>
      <c r="B26" s="692"/>
      <c r="C26" s="278"/>
      <c r="D26" s="278"/>
      <c r="E26" s="278"/>
      <c r="F26" s="278"/>
      <c r="G26" s="387"/>
      <c r="H26" s="388"/>
      <c r="I26" s="278"/>
      <c r="J26" s="388"/>
      <c r="K26" s="278"/>
      <c r="L26" s="388"/>
      <c r="M26" s="278"/>
      <c r="N26" s="388"/>
      <c r="O26" s="403">
        <f t="shared" si="0"/>
        <v>0</v>
      </c>
      <c r="P26" s="403">
        <f t="shared" si="1"/>
        <v>0</v>
      </c>
      <c r="Q26" s="278"/>
      <c r="R26" s="278"/>
      <c r="S26" s="278"/>
      <c r="T26" s="278"/>
      <c r="U26" s="278"/>
    </row>
    <row r="27" spans="1:21" ht="15.75" x14ac:dyDescent="0.25">
      <c r="A27" s="629"/>
      <c r="B27" s="692"/>
      <c r="C27" s="278"/>
      <c r="D27" s="278"/>
      <c r="E27" s="278"/>
      <c r="F27" s="278"/>
      <c r="G27" s="278"/>
      <c r="H27" s="388"/>
      <c r="I27" s="278"/>
      <c r="J27" s="388"/>
      <c r="K27" s="278"/>
      <c r="L27" s="388"/>
      <c r="M27" s="278"/>
      <c r="N27" s="388"/>
      <c r="O27" s="403">
        <f t="shared" si="0"/>
        <v>0</v>
      </c>
      <c r="P27" s="403">
        <f t="shared" si="1"/>
        <v>0</v>
      </c>
      <c r="Q27" s="278"/>
      <c r="R27" s="278"/>
      <c r="S27" s="278"/>
      <c r="T27" s="278"/>
      <c r="U27" s="384"/>
    </row>
    <row r="28" spans="1:21" ht="15.75" x14ac:dyDescent="0.25">
      <c r="A28" s="629"/>
      <c r="B28" s="692"/>
      <c r="C28" s="278"/>
      <c r="D28" s="278"/>
      <c r="E28" s="278"/>
      <c r="F28" s="278"/>
      <c r="G28" s="278"/>
      <c r="H28" s="388"/>
      <c r="I28" s="278"/>
      <c r="J28" s="388"/>
      <c r="K28" s="278"/>
      <c r="L28" s="388"/>
      <c r="M28" s="278"/>
      <c r="N28" s="388"/>
      <c r="O28" s="403">
        <f t="shared" si="0"/>
        <v>0</v>
      </c>
      <c r="P28" s="403">
        <f t="shared" si="1"/>
        <v>0</v>
      </c>
      <c r="Q28" s="278"/>
      <c r="R28" s="278"/>
      <c r="S28" s="278"/>
      <c r="T28" s="278"/>
      <c r="U28" s="384"/>
    </row>
    <row r="29" spans="1:21" ht="15.75" x14ac:dyDescent="0.25">
      <c r="A29" s="629"/>
      <c r="B29" s="692"/>
      <c r="C29" s="278"/>
      <c r="D29" s="278"/>
      <c r="E29" s="278"/>
      <c r="F29" s="278"/>
      <c r="G29" s="278"/>
      <c r="H29" s="388"/>
      <c r="I29" s="278"/>
      <c r="J29" s="388"/>
      <c r="K29" s="278"/>
      <c r="L29" s="388"/>
      <c r="M29" s="278"/>
      <c r="N29" s="388"/>
      <c r="O29" s="403">
        <f t="shared" si="0"/>
        <v>0</v>
      </c>
      <c r="P29" s="403">
        <f t="shared" si="1"/>
        <v>0</v>
      </c>
      <c r="Q29" s="278"/>
      <c r="R29" s="278"/>
      <c r="S29" s="278"/>
      <c r="T29" s="278"/>
      <c r="U29" s="384"/>
    </row>
    <row r="30" spans="1:21" ht="15.75" x14ac:dyDescent="0.25">
      <c r="A30" s="629"/>
      <c r="B30" s="692"/>
      <c r="C30" s="278"/>
      <c r="D30" s="278"/>
      <c r="E30" s="278"/>
      <c r="F30" s="278"/>
      <c r="G30" s="278"/>
      <c r="H30" s="388"/>
      <c r="I30" s="278"/>
      <c r="J30" s="388"/>
      <c r="K30" s="278"/>
      <c r="L30" s="388"/>
      <c r="M30" s="278"/>
      <c r="N30" s="388"/>
      <c r="O30" s="403">
        <f t="shared" si="0"/>
        <v>0</v>
      </c>
      <c r="P30" s="403">
        <f t="shared" si="1"/>
        <v>0</v>
      </c>
      <c r="Q30" s="278"/>
      <c r="R30" s="278"/>
      <c r="S30" s="278"/>
      <c r="T30" s="278"/>
      <c r="U30" s="384"/>
    </row>
    <row r="31" spans="1:21" ht="15.75" x14ac:dyDescent="0.25">
      <c r="A31" s="629"/>
      <c r="B31" s="692" t="s">
        <v>1357</v>
      </c>
      <c r="C31" s="278"/>
      <c r="D31" s="278"/>
      <c r="E31" s="278"/>
      <c r="F31" s="278"/>
      <c r="G31" s="278"/>
      <c r="H31" s="388"/>
      <c r="I31" s="278"/>
      <c r="J31" s="388"/>
      <c r="K31" s="278"/>
      <c r="L31" s="388"/>
      <c r="M31" s="278"/>
      <c r="N31" s="388"/>
      <c r="O31" s="403">
        <f t="shared" si="0"/>
        <v>0</v>
      </c>
      <c r="P31" s="403">
        <f t="shared" si="1"/>
        <v>0</v>
      </c>
      <c r="Q31" s="278"/>
      <c r="R31" s="278"/>
      <c r="S31" s="278"/>
      <c r="T31" s="278"/>
      <c r="U31" s="384"/>
    </row>
    <row r="32" spans="1:21" ht="15.75" x14ac:dyDescent="0.25">
      <c r="A32" s="629"/>
      <c r="B32" s="692"/>
      <c r="C32" s="392"/>
      <c r="D32" s="319"/>
      <c r="E32" s="319"/>
      <c r="F32" s="319"/>
      <c r="G32" s="278"/>
      <c r="H32" s="388"/>
      <c r="I32" s="278"/>
      <c r="J32" s="388"/>
      <c r="K32" s="278"/>
      <c r="L32" s="388"/>
      <c r="M32" s="278"/>
      <c r="N32" s="388"/>
      <c r="O32" s="403">
        <f t="shared" si="0"/>
        <v>0</v>
      </c>
      <c r="P32" s="403">
        <f t="shared" si="1"/>
        <v>0</v>
      </c>
      <c r="Q32" s="278"/>
      <c r="R32" s="278"/>
      <c r="S32" s="278"/>
      <c r="T32" s="278"/>
      <c r="U32" s="384"/>
    </row>
    <row r="33" spans="1:21" ht="15.75" x14ac:dyDescent="0.25">
      <c r="A33" s="629"/>
      <c r="B33" s="692"/>
      <c r="C33" s="392"/>
      <c r="D33" s="319"/>
      <c r="E33" s="319"/>
      <c r="F33" s="319"/>
      <c r="G33" s="278"/>
      <c r="H33" s="388"/>
      <c r="I33" s="278"/>
      <c r="J33" s="388"/>
      <c r="K33" s="278"/>
      <c r="L33" s="388"/>
      <c r="M33" s="278"/>
      <c r="N33" s="388"/>
      <c r="O33" s="403">
        <f t="shared" si="0"/>
        <v>0</v>
      </c>
      <c r="P33" s="403">
        <f t="shared" si="1"/>
        <v>0</v>
      </c>
      <c r="Q33" s="278"/>
      <c r="R33" s="278"/>
      <c r="S33" s="278"/>
      <c r="T33" s="278"/>
      <c r="U33" s="384"/>
    </row>
    <row r="34" spans="1:21" ht="15.75" x14ac:dyDescent="0.25">
      <c r="A34" s="629"/>
      <c r="B34" s="692"/>
      <c r="C34" s="392"/>
      <c r="D34" s="319"/>
      <c r="E34" s="314"/>
      <c r="F34" s="319"/>
      <c r="G34" s="278"/>
      <c r="H34" s="388"/>
      <c r="I34" s="278"/>
      <c r="J34" s="388"/>
      <c r="K34" s="278"/>
      <c r="L34" s="388"/>
      <c r="M34" s="278"/>
      <c r="N34" s="388"/>
      <c r="O34" s="403">
        <f t="shared" si="0"/>
        <v>0</v>
      </c>
      <c r="P34" s="403">
        <f t="shared" si="1"/>
        <v>0</v>
      </c>
      <c r="Q34" s="278"/>
      <c r="R34" s="278"/>
      <c r="S34" s="278"/>
      <c r="T34" s="278"/>
      <c r="U34" s="384"/>
    </row>
    <row r="35" spans="1:21" s="390" customFormat="1" ht="15.75" x14ac:dyDescent="0.25">
      <c r="A35" s="629"/>
      <c r="B35" s="692"/>
      <c r="C35" s="392"/>
      <c r="D35" s="319"/>
      <c r="E35" s="314"/>
      <c r="F35" s="319"/>
      <c r="G35" s="278"/>
      <c r="H35" s="388"/>
      <c r="I35" s="278"/>
      <c r="J35" s="388"/>
      <c r="K35" s="278"/>
      <c r="L35" s="388"/>
      <c r="M35" s="278"/>
      <c r="N35" s="388"/>
      <c r="O35" s="403">
        <f t="shared" si="0"/>
        <v>0</v>
      </c>
      <c r="P35" s="403">
        <f t="shared" si="1"/>
        <v>0</v>
      </c>
      <c r="Q35" s="278"/>
      <c r="R35" s="278"/>
      <c r="S35" s="278"/>
      <c r="T35" s="278"/>
      <c r="U35" s="384"/>
    </row>
    <row r="36" spans="1:21" s="390" customFormat="1" ht="15.75" x14ac:dyDescent="0.25">
      <c r="A36" s="629"/>
      <c r="B36" s="692" t="s">
        <v>1358</v>
      </c>
      <c r="C36" s="392"/>
      <c r="D36" s="319"/>
      <c r="E36" s="314"/>
      <c r="F36" s="319"/>
      <c r="G36" s="278"/>
      <c r="H36" s="388"/>
      <c r="I36" s="278"/>
      <c r="J36" s="388"/>
      <c r="K36" s="278"/>
      <c r="L36" s="388"/>
      <c r="M36" s="278"/>
      <c r="N36" s="388"/>
      <c r="O36" s="403">
        <f t="shared" si="0"/>
        <v>0</v>
      </c>
      <c r="P36" s="403">
        <f t="shared" si="1"/>
        <v>0</v>
      </c>
      <c r="Q36" s="278"/>
      <c r="R36" s="278"/>
      <c r="S36" s="278"/>
      <c r="T36" s="278"/>
      <c r="U36" s="384"/>
    </row>
    <row r="37" spans="1:21" s="390" customFormat="1" ht="15.75" x14ac:dyDescent="0.25">
      <c r="A37" s="629"/>
      <c r="B37" s="692"/>
      <c r="C37" s="392"/>
      <c r="D37" s="319"/>
      <c r="E37" s="314"/>
      <c r="F37" s="319"/>
      <c r="G37" s="278"/>
      <c r="H37" s="388"/>
      <c r="I37" s="278"/>
      <c r="J37" s="388"/>
      <c r="K37" s="278"/>
      <c r="L37" s="388"/>
      <c r="M37" s="278"/>
      <c r="N37" s="388"/>
      <c r="O37" s="403">
        <f t="shared" si="0"/>
        <v>0</v>
      </c>
      <c r="P37" s="403">
        <f t="shared" si="1"/>
        <v>0</v>
      </c>
      <c r="Q37" s="278"/>
      <c r="R37" s="278"/>
      <c r="S37" s="278"/>
      <c r="T37" s="278"/>
      <c r="U37" s="384"/>
    </row>
    <row r="38" spans="1:21" s="390" customFormat="1" ht="15.75" x14ac:dyDescent="0.25">
      <c r="A38" s="629"/>
      <c r="B38" s="692"/>
      <c r="C38" s="392"/>
      <c r="D38" s="319"/>
      <c r="E38" s="314"/>
      <c r="F38" s="319"/>
      <c r="G38" s="278"/>
      <c r="H38" s="388"/>
      <c r="I38" s="278"/>
      <c r="J38" s="388"/>
      <c r="K38" s="278"/>
      <c r="L38" s="388"/>
      <c r="M38" s="278"/>
      <c r="N38" s="388"/>
      <c r="O38" s="403">
        <f t="shared" si="0"/>
        <v>0</v>
      </c>
      <c r="P38" s="403">
        <f t="shared" si="1"/>
        <v>0</v>
      </c>
      <c r="Q38" s="278"/>
      <c r="R38" s="278"/>
      <c r="S38" s="278"/>
      <c r="T38" s="278"/>
      <c r="U38" s="384"/>
    </row>
    <row r="39" spans="1:21" s="390" customFormat="1" ht="15.75" x14ac:dyDescent="0.25">
      <c r="A39" s="629"/>
      <c r="B39" s="692"/>
      <c r="C39" s="392"/>
      <c r="D39" s="319"/>
      <c r="E39" s="314"/>
      <c r="F39" s="319"/>
      <c r="G39" s="278"/>
      <c r="H39" s="388"/>
      <c r="I39" s="278"/>
      <c r="J39" s="388"/>
      <c r="K39" s="278"/>
      <c r="L39" s="388"/>
      <c r="M39" s="278"/>
      <c r="N39" s="388"/>
      <c r="O39" s="403">
        <f t="shared" si="0"/>
        <v>0</v>
      </c>
      <c r="P39" s="403">
        <f t="shared" si="1"/>
        <v>0</v>
      </c>
      <c r="Q39" s="278"/>
      <c r="R39" s="278"/>
      <c r="S39" s="278"/>
      <c r="T39" s="278"/>
      <c r="U39" s="384"/>
    </row>
    <row r="40" spans="1:21" s="390" customFormat="1" ht="15.75" x14ac:dyDescent="0.25">
      <c r="A40" s="629"/>
      <c r="B40" s="692"/>
      <c r="C40" s="392"/>
      <c r="D40" s="319"/>
      <c r="E40" s="314"/>
      <c r="F40" s="319"/>
      <c r="G40" s="278"/>
      <c r="H40" s="388"/>
      <c r="I40" s="278"/>
      <c r="J40" s="388"/>
      <c r="K40" s="278"/>
      <c r="L40" s="388"/>
      <c r="M40" s="278"/>
      <c r="N40" s="388"/>
      <c r="O40" s="403">
        <f t="shared" si="0"/>
        <v>0</v>
      </c>
      <c r="P40" s="403">
        <f t="shared" si="1"/>
        <v>0</v>
      </c>
      <c r="Q40" s="278"/>
      <c r="R40" s="278"/>
      <c r="S40" s="278"/>
      <c r="T40" s="278"/>
      <c r="U40" s="384"/>
    </row>
    <row r="41" spans="1:21" s="390" customFormat="1" ht="15.75" x14ac:dyDescent="0.25">
      <c r="A41" s="629"/>
      <c r="B41" s="692" t="s">
        <v>1359</v>
      </c>
      <c r="C41" s="392"/>
      <c r="D41" s="319"/>
      <c r="E41" s="314"/>
      <c r="F41" s="319"/>
      <c r="G41" s="278"/>
      <c r="H41" s="388"/>
      <c r="I41" s="278"/>
      <c r="J41" s="388"/>
      <c r="K41" s="278"/>
      <c r="L41" s="388"/>
      <c r="M41" s="278"/>
      <c r="N41" s="388"/>
      <c r="O41" s="403">
        <f t="shared" si="0"/>
        <v>0</v>
      </c>
      <c r="P41" s="403">
        <f t="shared" si="1"/>
        <v>0</v>
      </c>
      <c r="Q41" s="278"/>
      <c r="R41" s="278"/>
      <c r="S41" s="278"/>
      <c r="T41" s="278"/>
      <c r="U41" s="384"/>
    </row>
    <row r="42" spans="1:21" s="390" customFormat="1" ht="15.75" x14ac:dyDescent="0.25">
      <c r="A42" s="629"/>
      <c r="B42" s="692"/>
      <c r="C42" s="392"/>
      <c r="D42" s="319"/>
      <c r="E42" s="314"/>
      <c r="F42" s="319"/>
      <c r="G42" s="278"/>
      <c r="H42" s="388"/>
      <c r="I42" s="278"/>
      <c r="J42" s="388"/>
      <c r="K42" s="278"/>
      <c r="L42" s="388"/>
      <c r="M42" s="278"/>
      <c r="N42" s="388"/>
      <c r="O42" s="403">
        <f t="shared" si="0"/>
        <v>0</v>
      </c>
      <c r="P42" s="403">
        <f t="shared" si="1"/>
        <v>0</v>
      </c>
      <c r="Q42" s="278"/>
      <c r="R42" s="278"/>
      <c r="S42" s="278"/>
      <c r="T42" s="278"/>
      <c r="U42" s="384"/>
    </row>
    <row r="43" spans="1:21" s="390" customFormat="1" ht="15.75" x14ac:dyDescent="0.25">
      <c r="A43" s="629"/>
      <c r="B43" s="692"/>
      <c r="C43" s="392"/>
      <c r="D43" s="319"/>
      <c r="E43" s="314"/>
      <c r="F43" s="319"/>
      <c r="G43" s="278"/>
      <c r="H43" s="388"/>
      <c r="I43" s="278"/>
      <c r="J43" s="388"/>
      <c r="K43" s="278"/>
      <c r="L43" s="388"/>
      <c r="M43" s="278"/>
      <c r="N43" s="388"/>
      <c r="O43" s="403">
        <f t="shared" si="0"/>
        <v>0</v>
      </c>
      <c r="P43" s="403">
        <f t="shared" si="1"/>
        <v>0</v>
      </c>
      <c r="Q43" s="278"/>
      <c r="R43" s="278"/>
      <c r="S43" s="278"/>
      <c r="T43" s="278"/>
      <c r="U43" s="384"/>
    </row>
    <row r="44" spans="1:21" s="390" customFormat="1" ht="15.75" x14ac:dyDescent="0.25">
      <c r="A44" s="629"/>
      <c r="B44" s="692"/>
      <c r="C44" s="392"/>
      <c r="D44" s="319"/>
      <c r="E44" s="314"/>
      <c r="F44" s="319"/>
      <c r="G44" s="278"/>
      <c r="H44" s="388"/>
      <c r="I44" s="278"/>
      <c r="J44" s="388"/>
      <c r="K44" s="278"/>
      <c r="L44" s="388"/>
      <c r="M44" s="278"/>
      <c r="N44" s="388"/>
      <c r="O44" s="403">
        <f t="shared" si="0"/>
        <v>0</v>
      </c>
      <c r="P44" s="403">
        <f t="shared" si="1"/>
        <v>0</v>
      </c>
      <c r="Q44" s="278"/>
      <c r="R44" s="278"/>
      <c r="S44" s="278"/>
      <c r="T44" s="278"/>
      <c r="U44" s="384"/>
    </row>
    <row r="45" spans="1:21" s="390" customFormat="1" ht="15.75" x14ac:dyDescent="0.25">
      <c r="A45" s="629"/>
      <c r="B45" s="692"/>
      <c r="C45" s="392"/>
      <c r="D45" s="319"/>
      <c r="E45" s="314"/>
      <c r="F45" s="319"/>
      <c r="G45" s="278"/>
      <c r="H45" s="388"/>
      <c r="I45" s="278"/>
      <c r="J45" s="388"/>
      <c r="K45" s="278"/>
      <c r="L45" s="388"/>
      <c r="M45" s="278"/>
      <c r="N45" s="388"/>
      <c r="O45" s="403">
        <f t="shared" si="0"/>
        <v>0</v>
      </c>
      <c r="P45" s="403">
        <f t="shared" si="1"/>
        <v>0</v>
      </c>
      <c r="Q45" s="278"/>
      <c r="R45" s="278"/>
      <c r="S45" s="278"/>
      <c r="T45" s="278"/>
      <c r="U45" s="384"/>
    </row>
    <row r="46" spans="1:21" s="390" customFormat="1" ht="15.75" x14ac:dyDescent="0.25">
      <c r="A46" s="629"/>
      <c r="B46" s="692" t="s">
        <v>1457</v>
      </c>
      <c r="C46" s="392"/>
      <c r="D46" s="319"/>
      <c r="E46" s="314"/>
      <c r="F46" s="319"/>
      <c r="G46" s="278"/>
      <c r="H46" s="388"/>
      <c r="I46" s="278"/>
      <c r="J46" s="388"/>
      <c r="K46" s="278"/>
      <c r="L46" s="388"/>
      <c r="M46" s="278"/>
      <c r="N46" s="388"/>
      <c r="O46" s="403">
        <f t="shared" si="0"/>
        <v>0</v>
      </c>
      <c r="P46" s="403">
        <f t="shared" si="1"/>
        <v>0</v>
      </c>
      <c r="Q46" s="278"/>
      <c r="R46" s="278"/>
      <c r="S46" s="278"/>
      <c r="T46" s="278"/>
      <c r="U46" s="384"/>
    </row>
    <row r="47" spans="1:21" s="390" customFormat="1" ht="15.75" x14ac:dyDescent="0.25">
      <c r="A47" s="629"/>
      <c r="B47" s="692"/>
      <c r="C47" s="392"/>
      <c r="D47" s="319"/>
      <c r="E47" s="314"/>
      <c r="F47" s="319"/>
      <c r="G47" s="278"/>
      <c r="H47" s="388"/>
      <c r="I47" s="278"/>
      <c r="J47" s="388"/>
      <c r="K47" s="278"/>
      <c r="L47" s="388"/>
      <c r="M47" s="278"/>
      <c r="N47" s="388"/>
      <c r="O47" s="403">
        <f t="shared" si="0"/>
        <v>0</v>
      </c>
      <c r="P47" s="403">
        <f t="shared" si="1"/>
        <v>0</v>
      </c>
      <c r="Q47" s="278"/>
      <c r="R47" s="278"/>
      <c r="S47" s="278"/>
      <c r="T47" s="278"/>
      <c r="U47" s="384"/>
    </row>
    <row r="48" spans="1:21" s="390" customFormat="1" ht="15.75" x14ac:dyDescent="0.25">
      <c r="A48" s="629"/>
      <c r="B48" s="692"/>
      <c r="C48" s="392"/>
      <c r="D48" s="319"/>
      <c r="E48" s="314"/>
      <c r="F48" s="319"/>
      <c r="G48" s="278"/>
      <c r="H48" s="388"/>
      <c r="I48" s="278"/>
      <c r="J48" s="388"/>
      <c r="K48" s="278"/>
      <c r="L48" s="388"/>
      <c r="M48" s="278"/>
      <c r="N48" s="388"/>
      <c r="O48" s="403">
        <f t="shared" si="0"/>
        <v>0</v>
      </c>
      <c r="P48" s="403">
        <f t="shared" si="1"/>
        <v>0</v>
      </c>
      <c r="Q48" s="278"/>
      <c r="R48" s="278"/>
      <c r="S48" s="278"/>
      <c r="T48" s="278"/>
      <c r="U48" s="384"/>
    </row>
    <row r="49" spans="1:21" s="390" customFormat="1" ht="15.75" x14ac:dyDescent="0.25">
      <c r="A49" s="629"/>
      <c r="B49" s="692"/>
      <c r="C49" s="392"/>
      <c r="D49" s="319"/>
      <c r="E49" s="314"/>
      <c r="F49" s="319"/>
      <c r="G49" s="278"/>
      <c r="H49" s="388"/>
      <c r="I49" s="278"/>
      <c r="J49" s="388"/>
      <c r="K49" s="278"/>
      <c r="L49" s="388"/>
      <c r="M49" s="278"/>
      <c r="N49" s="388"/>
      <c r="O49" s="403">
        <f t="shared" si="0"/>
        <v>0</v>
      </c>
      <c r="P49" s="403">
        <f t="shared" si="1"/>
        <v>0</v>
      </c>
      <c r="Q49" s="278"/>
      <c r="R49" s="278"/>
      <c r="S49" s="278"/>
      <c r="T49" s="278"/>
      <c r="U49" s="384"/>
    </row>
    <row r="50" spans="1:21" ht="15.75" x14ac:dyDescent="0.25">
      <c r="A50" s="630"/>
      <c r="B50" s="692"/>
      <c r="C50" s="392"/>
      <c r="D50" s="319"/>
      <c r="E50" s="314"/>
      <c r="F50" s="319"/>
      <c r="G50" s="278"/>
      <c r="H50" s="388"/>
      <c r="I50" s="278"/>
      <c r="J50" s="388"/>
      <c r="K50" s="278"/>
      <c r="L50" s="388"/>
      <c r="M50" s="278"/>
      <c r="N50" s="388"/>
      <c r="O50" s="403">
        <f t="shared" si="0"/>
        <v>0</v>
      </c>
      <c r="P50" s="403">
        <f t="shared" si="1"/>
        <v>0</v>
      </c>
      <c r="Q50" s="278"/>
      <c r="R50" s="278"/>
      <c r="S50" s="278"/>
      <c r="T50" s="278"/>
      <c r="U50" s="384"/>
    </row>
    <row r="51" spans="1:21" ht="15.75" x14ac:dyDescent="0.25">
      <c r="A51" s="683" t="s">
        <v>1360</v>
      </c>
      <c r="B51" s="684"/>
      <c r="C51" s="684"/>
      <c r="D51" s="684"/>
      <c r="E51" s="684"/>
      <c r="F51" s="685"/>
      <c r="G51" s="264">
        <f t="shared" ref="G51:P51" si="2">SUM(G8:G27)</f>
        <v>0</v>
      </c>
      <c r="H51" s="274">
        <f t="shared" si="2"/>
        <v>0</v>
      </c>
      <c r="I51" s="264">
        <f t="shared" si="2"/>
        <v>0</v>
      </c>
      <c r="J51" s="274">
        <f t="shared" si="2"/>
        <v>0</v>
      </c>
      <c r="K51" s="264">
        <f t="shared" si="2"/>
        <v>0</v>
      </c>
      <c r="L51" s="274">
        <f t="shared" si="2"/>
        <v>0</v>
      </c>
      <c r="M51" s="264">
        <f t="shared" si="2"/>
        <v>0</v>
      </c>
      <c r="N51" s="274">
        <f t="shared" si="2"/>
        <v>0</v>
      </c>
      <c r="O51" s="274">
        <f t="shared" si="2"/>
        <v>0</v>
      </c>
      <c r="P51" s="274">
        <f t="shared" si="2"/>
        <v>0</v>
      </c>
      <c r="Q51" s="265"/>
      <c r="R51" s="265"/>
      <c r="S51" s="265"/>
      <c r="T51" s="265"/>
      <c r="U51" s="279"/>
    </row>
  </sheetData>
  <mergeCells count="31">
    <mergeCell ref="R4:R6"/>
    <mergeCell ref="B25:B30"/>
    <mergeCell ref="B20:B24"/>
    <mergeCell ref="B8:B13"/>
    <mergeCell ref="B14:B19"/>
    <mergeCell ref="F4:F6"/>
    <mergeCell ref="B46:B50"/>
    <mergeCell ref="Q4:Q6"/>
    <mergeCell ref="A4:A6"/>
    <mergeCell ref="B4:B6"/>
    <mergeCell ref="C4:C6"/>
    <mergeCell ref="D4:D6"/>
    <mergeCell ref="E4:E6"/>
    <mergeCell ref="A20:A50"/>
    <mergeCell ref="B31:B35"/>
    <mergeCell ref="A51:F51"/>
    <mergeCell ref="A1:U1"/>
    <mergeCell ref="A2:U2"/>
    <mergeCell ref="A7:U7"/>
    <mergeCell ref="A8:A19"/>
    <mergeCell ref="T4:T6"/>
    <mergeCell ref="U4:U6"/>
    <mergeCell ref="G5:H5"/>
    <mergeCell ref="I5:J5"/>
    <mergeCell ref="K5:L5"/>
    <mergeCell ref="M5:N5"/>
    <mergeCell ref="G4:N4"/>
    <mergeCell ref="O4:P5"/>
    <mergeCell ref="S4:S6"/>
    <mergeCell ref="B36:B40"/>
    <mergeCell ref="B41:B4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zoomScaleNormal="100" workbookViewId="0">
      <pane ySplit="8" topLeftCell="A9" activePane="bottomLeft" state="frozen"/>
      <selection activeCell="K7" sqref="K7"/>
      <selection pane="bottomLeft" activeCell="C9" sqref="C9"/>
    </sheetView>
  </sheetViews>
  <sheetFormatPr baseColWidth="10" defaultRowHeight="15" x14ac:dyDescent="0.25"/>
  <cols>
    <col min="1" max="1" width="35.7109375" customWidth="1"/>
    <col min="2" max="2" width="35.85546875" customWidth="1"/>
    <col min="3" max="6" width="27.42578125" customWidth="1"/>
    <col min="7" max="7" width="14.28515625" customWidth="1"/>
    <col min="8" max="8" width="14.28515625" style="232" customWidth="1"/>
    <col min="9" max="9" width="14.28515625" customWidth="1"/>
    <col min="10" max="10" width="14.28515625" style="232" customWidth="1"/>
    <col min="11" max="11" width="14.28515625" customWidth="1"/>
    <col min="12" max="12" width="14.28515625" style="232" customWidth="1"/>
    <col min="13" max="13" width="14.28515625" customWidth="1"/>
    <col min="14" max="14" width="14.28515625" style="232" customWidth="1"/>
    <col min="15" max="15" width="15.28515625" customWidth="1"/>
    <col min="16" max="16" width="18.28515625" style="232" customWidth="1"/>
    <col min="17" max="20" width="14.140625" customWidth="1"/>
    <col min="21" max="21" width="17" customWidth="1"/>
  </cols>
  <sheetData>
    <row r="1" spans="1:27" ht="24.75" customHeight="1" x14ac:dyDescent="0.25">
      <c r="E1" s="695" t="s">
        <v>1370</v>
      </c>
      <c r="F1" s="695"/>
      <c r="G1" s="695"/>
      <c r="H1" s="695"/>
      <c r="I1" s="695"/>
      <c r="J1" s="695"/>
      <c r="K1" s="695"/>
      <c r="L1" s="695"/>
      <c r="M1" s="290"/>
      <c r="N1" s="290"/>
      <c r="O1" s="290"/>
      <c r="P1" s="290"/>
      <c r="Q1" s="290"/>
      <c r="R1" s="290"/>
      <c r="S1" s="290"/>
      <c r="T1" s="290"/>
      <c r="U1" s="290"/>
      <c r="V1" s="290"/>
      <c r="W1" s="290"/>
      <c r="X1" s="290"/>
      <c r="Y1" s="290"/>
      <c r="Z1" s="290"/>
      <c r="AA1" s="290"/>
    </row>
    <row r="2" spans="1:27" ht="18.75" x14ac:dyDescent="0.25">
      <c r="A2" s="325" t="s">
        <v>1369</v>
      </c>
      <c r="G2" s="290"/>
      <c r="I2" s="290"/>
      <c r="J2" s="290"/>
      <c r="K2" s="290"/>
      <c r="L2" s="290"/>
      <c r="M2" s="290"/>
      <c r="N2" s="290"/>
      <c r="O2" s="290"/>
      <c r="P2" s="290"/>
      <c r="Q2" s="290"/>
      <c r="R2" s="290"/>
      <c r="S2" s="290"/>
      <c r="T2" s="290"/>
      <c r="U2" s="290"/>
      <c r="V2" s="290"/>
      <c r="W2" s="290"/>
      <c r="X2" s="290"/>
      <c r="Y2" s="290"/>
      <c r="Z2" s="290"/>
      <c r="AA2" s="290"/>
    </row>
    <row r="3" spans="1:27" s="390" customFormat="1" ht="18.75" x14ac:dyDescent="0.25">
      <c r="A3" s="325" t="s">
        <v>1458</v>
      </c>
      <c r="G3" s="290"/>
      <c r="H3" s="232"/>
      <c r="I3" s="290"/>
      <c r="J3" s="290"/>
      <c r="K3" s="290"/>
      <c r="L3" s="290"/>
      <c r="M3" s="290"/>
      <c r="N3" s="290"/>
      <c r="O3" s="290"/>
      <c r="P3" s="290"/>
      <c r="Q3" s="290"/>
      <c r="R3" s="290"/>
      <c r="S3" s="290"/>
      <c r="T3" s="290"/>
      <c r="U3" s="290"/>
      <c r="V3" s="290"/>
      <c r="W3" s="290"/>
      <c r="X3" s="290"/>
      <c r="Y3" s="290"/>
      <c r="Z3" s="290"/>
      <c r="AA3" s="290"/>
    </row>
    <row r="4" spans="1:27" s="390" customFormat="1" ht="18.75" x14ac:dyDescent="0.25">
      <c r="A4" s="325" t="s">
        <v>1459</v>
      </c>
      <c r="G4" s="290"/>
      <c r="H4" s="232"/>
      <c r="I4" s="290"/>
      <c r="J4" s="290"/>
      <c r="K4" s="290"/>
      <c r="L4" s="290"/>
      <c r="M4" s="290"/>
      <c r="N4" s="290"/>
      <c r="O4" s="290"/>
      <c r="P4" s="290"/>
      <c r="Q4" s="290"/>
      <c r="R4" s="290"/>
      <c r="S4" s="290"/>
      <c r="T4" s="290"/>
      <c r="U4" s="290"/>
      <c r="V4" s="290"/>
      <c r="W4" s="290"/>
      <c r="X4" s="290"/>
      <c r="Y4" s="290"/>
      <c r="Z4" s="290"/>
      <c r="AA4" s="290"/>
    </row>
    <row r="5" spans="1:27" ht="18.75" customHeight="1" x14ac:dyDescent="0.25">
      <c r="A5" s="679" t="s">
        <v>1460</v>
      </c>
      <c r="B5" s="696"/>
      <c r="C5" s="696"/>
      <c r="D5" s="696"/>
      <c r="E5" s="696"/>
      <c r="F5" s="696"/>
      <c r="G5" s="696"/>
      <c r="H5" s="696"/>
      <c r="I5" s="696"/>
      <c r="J5" s="696"/>
      <c r="K5" s="696"/>
      <c r="L5" s="696"/>
      <c r="M5" s="696"/>
      <c r="N5" s="696"/>
      <c r="O5" s="696"/>
      <c r="P5" s="696"/>
      <c r="Q5" s="696"/>
      <c r="R5" s="696"/>
      <c r="S5" s="696"/>
      <c r="T5" s="696"/>
      <c r="U5" s="696"/>
    </row>
    <row r="6" spans="1:27" ht="15" customHeight="1" x14ac:dyDescent="0.25">
      <c r="A6" s="638" t="s">
        <v>96</v>
      </c>
      <c r="B6" s="609" t="s">
        <v>111</v>
      </c>
      <c r="C6" s="621" t="s">
        <v>85</v>
      </c>
      <c r="D6" s="621" t="s">
        <v>86</v>
      </c>
      <c r="E6" s="612" t="s">
        <v>393</v>
      </c>
      <c r="F6" s="621" t="s">
        <v>87</v>
      </c>
      <c r="G6" s="638" t="s">
        <v>99</v>
      </c>
      <c r="H6" s="638"/>
      <c r="I6" s="638"/>
      <c r="J6" s="638"/>
      <c r="K6" s="638"/>
      <c r="L6" s="638"/>
      <c r="M6" s="638"/>
      <c r="N6" s="638"/>
      <c r="O6" s="639" t="s">
        <v>100</v>
      </c>
      <c r="P6" s="639"/>
      <c r="Q6" s="609" t="s">
        <v>101</v>
      </c>
      <c r="R6" s="609" t="s">
        <v>102</v>
      </c>
      <c r="S6" s="609" t="s">
        <v>109</v>
      </c>
      <c r="T6" s="609" t="s">
        <v>108</v>
      </c>
      <c r="U6" s="606" t="s">
        <v>88</v>
      </c>
    </row>
    <row r="7" spans="1:27" ht="15" customHeight="1" x14ac:dyDescent="0.25">
      <c r="A7" s="638"/>
      <c r="B7" s="610"/>
      <c r="C7" s="622"/>
      <c r="D7" s="622"/>
      <c r="E7" s="613"/>
      <c r="F7" s="622"/>
      <c r="G7" s="638" t="s">
        <v>103</v>
      </c>
      <c r="H7" s="638"/>
      <c r="I7" s="638" t="s">
        <v>104</v>
      </c>
      <c r="J7" s="638"/>
      <c r="K7" s="638" t="s">
        <v>105</v>
      </c>
      <c r="L7" s="638"/>
      <c r="M7" s="638" t="s">
        <v>106</v>
      </c>
      <c r="N7" s="638"/>
      <c r="O7" s="639"/>
      <c r="P7" s="639"/>
      <c r="Q7" s="610"/>
      <c r="R7" s="610"/>
      <c r="S7" s="610"/>
      <c r="T7" s="610"/>
      <c r="U7" s="607"/>
    </row>
    <row r="8" spans="1:27" ht="25.5" x14ac:dyDescent="0.25">
      <c r="A8" s="638"/>
      <c r="B8" s="611"/>
      <c r="C8" s="623"/>
      <c r="D8" s="623"/>
      <c r="E8" s="614"/>
      <c r="F8" s="623"/>
      <c r="G8" s="79" t="s">
        <v>107</v>
      </c>
      <c r="H8" s="231" t="s">
        <v>12</v>
      </c>
      <c r="I8" s="79" t="s">
        <v>107</v>
      </c>
      <c r="J8" s="231" t="s">
        <v>12</v>
      </c>
      <c r="K8" s="79" t="s">
        <v>107</v>
      </c>
      <c r="L8" s="231" t="s">
        <v>12</v>
      </c>
      <c r="M8" s="79" t="s">
        <v>107</v>
      </c>
      <c r="N8" s="231" t="s">
        <v>12</v>
      </c>
      <c r="O8" s="79" t="s">
        <v>107</v>
      </c>
      <c r="P8" s="231" t="s">
        <v>12</v>
      </c>
      <c r="Q8" s="611"/>
      <c r="R8" s="611"/>
      <c r="S8" s="611"/>
      <c r="T8" s="611"/>
      <c r="U8" s="608"/>
    </row>
    <row r="9" spans="1:27" ht="15.75" x14ac:dyDescent="0.25">
      <c r="A9" s="697" t="s">
        <v>1462</v>
      </c>
      <c r="B9" s="697" t="s">
        <v>1461</v>
      </c>
      <c r="C9" s="334"/>
      <c r="D9" s="334"/>
      <c r="E9" s="334"/>
      <c r="F9" s="334"/>
      <c r="G9" s="381"/>
      <c r="H9" s="382"/>
      <c r="I9" s="381"/>
      <c r="J9" s="382"/>
      <c r="K9" s="381"/>
      <c r="L9" s="382"/>
      <c r="M9" s="381"/>
      <c r="N9" s="382"/>
      <c r="O9" s="405">
        <f>+G9+I9+K9+M9</f>
        <v>0</v>
      </c>
      <c r="P9" s="405">
        <f>+H9+J9+L9+N9</f>
        <v>0</v>
      </c>
      <c r="Q9" s="334"/>
      <c r="R9" s="334"/>
      <c r="S9" s="334"/>
      <c r="T9" s="334"/>
      <c r="U9" s="334"/>
    </row>
    <row r="10" spans="1:27" s="390" customFormat="1" ht="15.75" x14ac:dyDescent="0.25">
      <c r="A10" s="697"/>
      <c r="B10" s="697"/>
      <c r="C10" s="334"/>
      <c r="D10" s="334"/>
      <c r="E10" s="334"/>
      <c r="F10" s="334"/>
      <c r="G10" s="381"/>
      <c r="H10" s="382"/>
      <c r="I10" s="381"/>
      <c r="J10" s="382"/>
      <c r="K10" s="381"/>
      <c r="L10" s="382"/>
      <c r="M10" s="381"/>
      <c r="N10" s="382"/>
      <c r="O10" s="405">
        <f t="shared" ref="O10:O27" si="0">+G10+I10+K10+M10</f>
        <v>0</v>
      </c>
      <c r="P10" s="405">
        <f t="shared" ref="P10:P27" si="1">+H10+J10+L10+N10</f>
        <v>0</v>
      </c>
      <c r="Q10" s="334"/>
      <c r="R10" s="334"/>
      <c r="S10" s="334"/>
      <c r="T10" s="334"/>
      <c r="U10" s="334"/>
    </row>
    <row r="11" spans="1:27" s="390" customFormat="1" ht="15.75" x14ac:dyDescent="0.25">
      <c r="A11" s="697"/>
      <c r="B11" s="697"/>
      <c r="C11" s="334"/>
      <c r="D11" s="334"/>
      <c r="E11" s="334"/>
      <c r="F11" s="334"/>
      <c r="G11" s="381"/>
      <c r="H11" s="382"/>
      <c r="I11" s="381"/>
      <c r="J11" s="382"/>
      <c r="K11" s="381"/>
      <c r="L11" s="382"/>
      <c r="M11" s="381"/>
      <c r="N11" s="382"/>
      <c r="O11" s="405">
        <f t="shared" si="0"/>
        <v>0</v>
      </c>
      <c r="P11" s="405">
        <f t="shared" si="1"/>
        <v>0</v>
      </c>
      <c r="Q11" s="334"/>
      <c r="R11" s="334"/>
      <c r="S11" s="334"/>
      <c r="T11" s="334"/>
      <c r="U11" s="334"/>
    </row>
    <row r="12" spans="1:27" s="390" customFormat="1" ht="15.75" x14ac:dyDescent="0.25">
      <c r="A12" s="697"/>
      <c r="B12" s="697"/>
      <c r="C12" s="334"/>
      <c r="D12" s="334"/>
      <c r="E12" s="334"/>
      <c r="F12" s="334"/>
      <c r="G12" s="381"/>
      <c r="H12" s="382"/>
      <c r="I12" s="381"/>
      <c r="J12" s="382"/>
      <c r="K12" s="381"/>
      <c r="L12" s="382"/>
      <c r="M12" s="381"/>
      <c r="N12" s="382"/>
      <c r="O12" s="405">
        <f t="shared" si="0"/>
        <v>0</v>
      </c>
      <c r="P12" s="405">
        <f t="shared" si="1"/>
        <v>0</v>
      </c>
      <c r="Q12" s="334"/>
      <c r="R12" s="334"/>
      <c r="S12" s="334"/>
      <c r="T12" s="334"/>
      <c r="U12" s="334"/>
    </row>
    <row r="13" spans="1:27" s="390" customFormat="1" ht="15.75" x14ac:dyDescent="0.25">
      <c r="A13" s="697"/>
      <c r="B13" s="697"/>
      <c r="C13" s="334"/>
      <c r="D13" s="334"/>
      <c r="E13" s="334"/>
      <c r="F13" s="334"/>
      <c r="G13" s="381"/>
      <c r="H13" s="382"/>
      <c r="I13" s="381"/>
      <c r="J13" s="382"/>
      <c r="K13" s="381"/>
      <c r="L13" s="382"/>
      <c r="M13" s="381"/>
      <c r="N13" s="382"/>
      <c r="O13" s="405">
        <f t="shared" si="0"/>
        <v>0</v>
      </c>
      <c r="P13" s="405">
        <f t="shared" si="1"/>
        <v>0</v>
      </c>
      <c r="Q13" s="334"/>
      <c r="R13" s="334"/>
      <c r="S13" s="334"/>
      <c r="T13" s="334"/>
      <c r="U13" s="334"/>
    </row>
    <row r="14" spans="1:27" s="390" customFormat="1" ht="15.75" x14ac:dyDescent="0.25">
      <c r="A14" s="697"/>
      <c r="B14" s="697"/>
      <c r="C14" s="334"/>
      <c r="D14" s="334"/>
      <c r="E14" s="334"/>
      <c r="F14" s="334"/>
      <c r="G14" s="381"/>
      <c r="H14" s="382"/>
      <c r="I14" s="381"/>
      <c r="J14" s="382"/>
      <c r="K14" s="381"/>
      <c r="L14" s="382"/>
      <c r="M14" s="381"/>
      <c r="N14" s="382"/>
      <c r="O14" s="405">
        <f t="shared" si="0"/>
        <v>0</v>
      </c>
      <c r="P14" s="405">
        <f t="shared" si="1"/>
        <v>0</v>
      </c>
      <c r="Q14" s="334"/>
      <c r="R14" s="334"/>
      <c r="S14" s="334"/>
      <c r="T14" s="334"/>
      <c r="U14" s="334"/>
    </row>
    <row r="15" spans="1:27" ht="15.75" x14ac:dyDescent="0.25">
      <c r="A15" s="697"/>
      <c r="B15" s="697"/>
      <c r="C15" s="334"/>
      <c r="D15" s="334"/>
      <c r="E15" s="334"/>
      <c r="F15" s="334"/>
      <c r="G15" s="381"/>
      <c r="H15" s="382"/>
      <c r="I15" s="381"/>
      <c r="J15" s="382"/>
      <c r="K15" s="381"/>
      <c r="L15" s="382"/>
      <c r="M15" s="381"/>
      <c r="N15" s="382"/>
      <c r="O15" s="405">
        <f t="shared" si="0"/>
        <v>0</v>
      </c>
      <c r="P15" s="405">
        <f t="shared" si="1"/>
        <v>0</v>
      </c>
      <c r="Q15" s="334"/>
      <c r="R15" s="334"/>
      <c r="S15" s="334"/>
      <c r="T15" s="334"/>
      <c r="U15" s="334"/>
    </row>
    <row r="16" spans="1:27" s="390" customFormat="1" ht="15.75" x14ac:dyDescent="0.25">
      <c r="A16" s="625" t="s">
        <v>1464</v>
      </c>
      <c r="B16" s="625" t="s">
        <v>118</v>
      </c>
      <c r="C16" s="334"/>
      <c r="D16" s="334"/>
      <c r="E16" s="334"/>
      <c r="F16" s="334"/>
      <c r="G16" s="381"/>
      <c r="H16" s="382"/>
      <c r="I16" s="381"/>
      <c r="J16" s="382"/>
      <c r="K16" s="381"/>
      <c r="L16" s="382"/>
      <c r="M16" s="381"/>
      <c r="N16" s="382"/>
      <c r="O16" s="405">
        <f t="shared" si="0"/>
        <v>0</v>
      </c>
      <c r="P16" s="405">
        <f t="shared" si="1"/>
        <v>0</v>
      </c>
      <c r="Q16" s="334"/>
      <c r="R16" s="334"/>
      <c r="S16" s="334"/>
      <c r="T16" s="334"/>
      <c r="U16" s="334"/>
    </row>
    <row r="17" spans="1:21" s="390" customFormat="1" ht="15.75" x14ac:dyDescent="0.25">
      <c r="A17" s="626"/>
      <c r="B17" s="626"/>
      <c r="C17" s="334"/>
      <c r="D17" s="334"/>
      <c r="E17" s="334"/>
      <c r="F17" s="334"/>
      <c r="G17" s="381"/>
      <c r="H17" s="382"/>
      <c r="I17" s="381"/>
      <c r="J17" s="382"/>
      <c r="K17" s="381"/>
      <c r="L17" s="382"/>
      <c r="M17" s="381"/>
      <c r="N17" s="382"/>
      <c r="O17" s="405">
        <f t="shared" si="0"/>
        <v>0</v>
      </c>
      <c r="P17" s="405">
        <f t="shared" si="1"/>
        <v>0</v>
      </c>
      <c r="Q17" s="334"/>
      <c r="R17" s="334"/>
      <c r="S17" s="334"/>
      <c r="T17" s="334"/>
      <c r="U17" s="334"/>
    </row>
    <row r="18" spans="1:21" s="390" customFormat="1" ht="15.75" x14ac:dyDescent="0.25">
      <c r="A18" s="626"/>
      <c r="B18" s="626"/>
      <c r="C18" s="334"/>
      <c r="D18" s="334"/>
      <c r="E18" s="334"/>
      <c r="F18" s="334"/>
      <c r="G18" s="381"/>
      <c r="H18" s="382"/>
      <c r="I18" s="381"/>
      <c r="J18" s="382"/>
      <c r="K18" s="381"/>
      <c r="L18" s="382"/>
      <c r="M18" s="381"/>
      <c r="N18" s="382"/>
      <c r="O18" s="405">
        <f t="shared" si="0"/>
        <v>0</v>
      </c>
      <c r="P18" s="405">
        <f t="shared" si="1"/>
        <v>0</v>
      </c>
      <c r="Q18" s="334"/>
      <c r="R18" s="334"/>
      <c r="S18" s="334"/>
      <c r="T18" s="334"/>
      <c r="U18" s="334"/>
    </row>
    <row r="19" spans="1:21" s="390" customFormat="1" ht="15.75" x14ac:dyDescent="0.25">
      <c r="A19" s="626"/>
      <c r="B19" s="626"/>
      <c r="C19" s="334"/>
      <c r="D19" s="334"/>
      <c r="E19" s="334"/>
      <c r="F19" s="334"/>
      <c r="G19" s="381"/>
      <c r="H19" s="382"/>
      <c r="I19" s="381"/>
      <c r="J19" s="382"/>
      <c r="K19" s="381"/>
      <c r="L19" s="382"/>
      <c r="M19" s="381"/>
      <c r="N19" s="382"/>
      <c r="O19" s="405">
        <f t="shared" si="0"/>
        <v>0</v>
      </c>
      <c r="P19" s="405">
        <f t="shared" si="1"/>
        <v>0</v>
      </c>
      <c r="Q19" s="334"/>
      <c r="R19" s="334"/>
      <c r="S19" s="334"/>
      <c r="T19" s="334"/>
      <c r="U19" s="334"/>
    </row>
    <row r="20" spans="1:21" s="390" customFormat="1" ht="15.75" x14ac:dyDescent="0.25">
      <c r="A20" s="626"/>
      <c r="B20" s="626"/>
      <c r="C20" s="334"/>
      <c r="D20" s="334"/>
      <c r="E20" s="334"/>
      <c r="F20" s="334"/>
      <c r="G20" s="381"/>
      <c r="H20" s="382"/>
      <c r="I20" s="381"/>
      <c r="J20" s="382"/>
      <c r="K20" s="381"/>
      <c r="L20" s="382"/>
      <c r="M20" s="381"/>
      <c r="N20" s="382"/>
      <c r="O20" s="405">
        <f t="shared" si="0"/>
        <v>0</v>
      </c>
      <c r="P20" s="405">
        <f t="shared" si="1"/>
        <v>0</v>
      </c>
      <c r="Q20" s="334"/>
      <c r="R20" s="334"/>
      <c r="S20" s="334"/>
      <c r="T20" s="334"/>
      <c r="U20" s="334"/>
    </row>
    <row r="21" spans="1:21" s="390" customFormat="1" ht="15.75" x14ac:dyDescent="0.25">
      <c r="A21" s="627"/>
      <c r="B21" s="627"/>
      <c r="C21" s="334"/>
      <c r="D21" s="334"/>
      <c r="E21" s="334"/>
      <c r="F21" s="334"/>
      <c r="G21" s="381"/>
      <c r="H21" s="382"/>
      <c r="I21" s="381"/>
      <c r="J21" s="382"/>
      <c r="K21" s="381"/>
      <c r="L21" s="382"/>
      <c r="M21" s="381"/>
      <c r="N21" s="382"/>
      <c r="O21" s="405">
        <f t="shared" si="0"/>
        <v>0</v>
      </c>
      <c r="P21" s="405">
        <f t="shared" si="1"/>
        <v>0</v>
      </c>
      <c r="Q21" s="334"/>
      <c r="R21" s="334"/>
      <c r="S21" s="334"/>
      <c r="T21" s="334"/>
      <c r="U21" s="334"/>
    </row>
    <row r="22" spans="1:21" s="390" customFormat="1" ht="15.75" x14ac:dyDescent="0.25">
      <c r="A22" s="697" t="s">
        <v>1465</v>
      </c>
      <c r="B22" s="625"/>
      <c r="C22" s="334"/>
      <c r="D22" s="334"/>
      <c r="E22" s="334"/>
      <c r="F22" s="334"/>
      <c r="G22" s="381"/>
      <c r="H22" s="382"/>
      <c r="I22" s="381"/>
      <c r="J22" s="382"/>
      <c r="K22" s="381"/>
      <c r="L22" s="382"/>
      <c r="M22" s="381"/>
      <c r="N22" s="382"/>
      <c r="O22" s="405">
        <f t="shared" si="0"/>
        <v>0</v>
      </c>
      <c r="P22" s="405">
        <f t="shared" si="1"/>
        <v>0</v>
      </c>
      <c r="Q22" s="334"/>
      <c r="R22" s="334"/>
      <c r="S22" s="334"/>
      <c r="T22" s="334"/>
      <c r="U22" s="334"/>
    </row>
    <row r="23" spans="1:21" s="390" customFormat="1" ht="15.75" x14ac:dyDescent="0.25">
      <c r="A23" s="697"/>
      <c r="B23" s="626"/>
      <c r="C23" s="334"/>
      <c r="D23" s="334"/>
      <c r="E23" s="334"/>
      <c r="F23" s="334"/>
      <c r="G23" s="381"/>
      <c r="H23" s="382"/>
      <c r="I23" s="381"/>
      <c r="J23" s="382"/>
      <c r="K23" s="381"/>
      <c r="L23" s="382"/>
      <c r="M23" s="381"/>
      <c r="N23" s="382"/>
      <c r="O23" s="405">
        <f t="shared" si="0"/>
        <v>0</v>
      </c>
      <c r="P23" s="405">
        <f t="shared" si="1"/>
        <v>0</v>
      </c>
      <c r="Q23" s="334"/>
      <c r="R23" s="334"/>
      <c r="S23" s="334"/>
      <c r="T23" s="334"/>
      <c r="U23" s="334"/>
    </row>
    <row r="24" spans="1:21" s="390" customFormat="1" ht="15.75" x14ac:dyDescent="0.25">
      <c r="A24" s="697"/>
      <c r="B24" s="626"/>
      <c r="C24" s="334"/>
      <c r="D24" s="334"/>
      <c r="E24" s="334"/>
      <c r="F24" s="334"/>
      <c r="G24" s="381"/>
      <c r="H24" s="382"/>
      <c r="I24" s="381"/>
      <c r="J24" s="382"/>
      <c r="K24" s="381"/>
      <c r="L24" s="382"/>
      <c r="M24" s="381"/>
      <c r="N24" s="382"/>
      <c r="O24" s="405">
        <f t="shared" si="0"/>
        <v>0</v>
      </c>
      <c r="P24" s="405">
        <f t="shared" si="1"/>
        <v>0</v>
      </c>
      <c r="Q24" s="334"/>
      <c r="R24" s="334"/>
      <c r="S24" s="334"/>
      <c r="T24" s="334"/>
      <c r="U24" s="334"/>
    </row>
    <row r="25" spans="1:21" s="390" customFormat="1" ht="15.75" x14ac:dyDescent="0.25">
      <c r="A25" s="697"/>
      <c r="B25" s="626"/>
      <c r="C25" s="334"/>
      <c r="D25" s="334"/>
      <c r="E25" s="334"/>
      <c r="F25" s="334"/>
      <c r="G25" s="381"/>
      <c r="H25" s="382"/>
      <c r="I25" s="381"/>
      <c r="J25" s="382"/>
      <c r="K25" s="381"/>
      <c r="L25" s="382"/>
      <c r="M25" s="381"/>
      <c r="N25" s="382"/>
      <c r="O25" s="405">
        <f t="shared" si="0"/>
        <v>0</v>
      </c>
      <c r="P25" s="405">
        <f t="shared" si="1"/>
        <v>0</v>
      </c>
      <c r="Q25" s="334"/>
      <c r="R25" s="334"/>
      <c r="S25" s="334"/>
      <c r="T25" s="334"/>
      <c r="U25" s="334"/>
    </row>
    <row r="26" spans="1:21" s="390" customFormat="1" ht="15.75" x14ac:dyDescent="0.25">
      <c r="A26" s="697"/>
      <c r="B26" s="626"/>
      <c r="C26" s="334"/>
      <c r="D26" s="334"/>
      <c r="E26" s="334"/>
      <c r="F26" s="334"/>
      <c r="G26" s="381"/>
      <c r="H26" s="382"/>
      <c r="I26" s="381"/>
      <c r="J26" s="382"/>
      <c r="K26" s="381"/>
      <c r="L26" s="382"/>
      <c r="M26" s="381"/>
      <c r="N26" s="382"/>
      <c r="O26" s="405">
        <f t="shared" si="0"/>
        <v>0</v>
      </c>
      <c r="P26" s="405">
        <f t="shared" si="1"/>
        <v>0</v>
      </c>
      <c r="Q26" s="334"/>
      <c r="R26" s="334"/>
      <c r="S26" s="334"/>
      <c r="T26" s="334"/>
      <c r="U26" s="334"/>
    </row>
    <row r="27" spans="1:21" ht="15.75" x14ac:dyDescent="0.25">
      <c r="A27" s="697"/>
      <c r="B27" s="627"/>
      <c r="C27" s="334"/>
      <c r="D27" s="334"/>
      <c r="E27" s="334"/>
      <c r="F27" s="334"/>
      <c r="G27" s="334"/>
      <c r="H27" s="382"/>
      <c r="I27" s="334"/>
      <c r="J27" s="382"/>
      <c r="K27" s="334"/>
      <c r="L27" s="382"/>
      <c r="M27" s="334"/>
      <c r="N27" s="382"/>
      <c r="O27" s="405">
        <f t="shared" si="0"/>
        <v>0</v>
      </c>
      <c r="P27" s="405">
        <f t="shared" si="1"/>
        <v>0</v>
      </c>
      <c r="Q27" s="334"/>
      <c r="R27" s="71"/>
      <c r="S27" s="334"/>
      <c r="T27" s="334"/>
      <c r="U27" s="334"/>
    </row>
    <row r="28" spans="1:21" ht="15.75" x14ac:dyDescent="0.25">
      <c r="A28" s="295"/>
      <c r="B28" s="296"/>
      <c r="C28" s="296"/>
      <c r="D28" s="295" t="s">
        <v>1463</v>
      </c>
      <c r="E28" s="296"/>
      <c r="F28" s="297"/>
      <c r="G28" s="407">
        <f t="shared" ref="G28:P28" si="2">SUM(G9:G27)</f>
        <v>0</v>
      </c>
      <c r="H28" s="284">
        <f t="shared" si="2"/>
        <v>0</v>
      </c>
      <c r="I28" s="407">
        <f t="shared" si="2"/>
        <v>0</v>
      </c>
      <c r="J28" s="284">
        <f t="shared" si="2"/>
        <v>0</v>
      </c>
      <c r="K28" s="407">
        <f t="shared" si="2"/>
        <v>0</v>
      </c>
      <c r="L28" s="284">
        <f t="shared" si="2"/>
        <v>0</v>
      </c>
      <c r="M28" s="407">
        <f t="shared" si="2"/>
        <v>0</v>
      </c>
      <c r="N28" s="284">
        <f t="shared" si="2"/>
        <v>0</v>
      </c>
      <c r="O28" s="284">
        <f t="shared" si="2"/>
        <v>0</v>
      </c>
      <c r="P28" s="233">
        <f t="shared" si="2"/>
        <v>0</v>
      </c>
      <c r="Q28" s="68"/>
      <c r="R28" s="68"/>
      <c r="S28" s="68"/>
      <c r="T28" s="68"/>
      <c r="U28" s="68"/>
    </row>
  </sheetData>
  <mergeCells count="25">
    <mergeCell ref="D6:D8"/>
    <mergeCell ref="A22:A27"/>
    <mergeCell ref="B22:B27"/>
    <mergeCell ref="B9:B15"/>
    <mergeCell ref="B6:B8"/>
    <mergeCell ref="C6:C8"/>
    <mergeCell ref="A9:A15"/>
    <mergeCell ref="A16:A21"/>
    <mergeCell ref="B16:B21"/>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INDICADORES DE RESULTADOS" prompt="Medidas o variables para verificar el cumplimiento de cada paso._x000a_" sqref="D6: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3</vt:i4>
      </vt:variant>
    </vt:vector>
  </HeadingPairs>
  <TitlesOfParts>
    <vt:vector size="28"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 Científica</vt:lpstr>
      <vt:lpstr>Vinculación Univ. Sociedad</vt:lpstr>
      <vt:lpstr>Docencia y Profesorado Universi</vt:lpstr>
      <vt:lpstr>Estudiantes y Graduados</vt:lpstr>
      <vt:lpstr>Gestión del Conocimiento</vt:lpstr>
      <vt:lpstr>Lo Esencial de la Reforma Univ.</vt:lpstr>
      <vt:lpstr>Aseguramiento y M. Ambiental</vt:lpstr>
      <vt:lpstr>Cultura de Innovación Insti...</vt:lpstr>
      <vt:lpstr>Gestion Administrativa</vt:lpstr>
      <vt:lpstr>Gestión del Talento Humano</vt:lpstr>
      <vt:lpstr>Gestión Académica</vt:lpstr>
      <vt:lpstr>Internacionalización de la E.S.</vt:lpstr>
      <vt:lpstr>Gobernabilidad y Procesos...</vt:lpstr>
      <vt:lpstr>'CME VACIO'!Área_de_impresión</vt:lpstr>
      <vt:lpstr>'CME VACIO'!Títulos_a_imprimir</vt:lpstr>
      <vt:lpstr>'Desarrollo e Innov. Curricular'!Títulos_a_imprimir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SEDI</cp:lastModifiedBy>
  <cp:lastPrinted>2014-04-11T16:36:49Z</cp:lastPrinted>
  <dcterms:created xsi:type="dcterms:W3CDTF">2010-05-02T01:28:32Z</dcterms:created>
  <dcterms:modified xsi:type="dcterms:W3CDTF">2014-10-15T18:12:17Z</dcterms:modified>
</cp:coreProperties>
</file>