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911"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state="hidden"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sheetId="33" r:id="rId19"/>
    <sheet name="Cultura de Innovación Insti..." sheetId="47" r:id="rId20"/>
    <sheet name="Posgrado" sheetId="48" r:id="rId21"/>
    <sheet name="Gestion Administrativa" sheetId="24" r:id="rId22"/>
    <sheet name="Gestión del Talento Humano" sheetId="44" r:id="rId23"/>
    <sheet name="Gestión Académica" sheetId="31" r:id="rId24"/>
    <sheet name="Internacionalización de la E.S." sheetId="46" r:id="rId25"/>
    <sheet name="Gobernabilidad y Procesos..." sheetId="34" r:id="rId26"/>
    <sheet name="Hoja1" sheetId="49" state="hidden" r:id="rId27"/>
  </sheets>
  <externalReferences>
    <externalReference r:id="rId28"/>
    <externalReference r:id="rId29"/>
  </externalReferences>
  <definedNames>
    <definedName name="_xlnm._FilterDatabase" localSheetId="3" hidden="1">'1. TALLERES SEMINARIOS'!$I$7:$I$894</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concurrentCalc="0"/>
  <fileRecoveryPr repairLoad="1"/>
</workbook>
</file>

<file path=xl/calcChain.xml><?xml version="1.0" encoding="utf-8"?>
<calcChain xmlns="http://schemas.openxmlformats.org/spreadsheetml/2006/main">
  <c r="F9" i="27" l="1"/>
  <c r="F20" i="8"/>
  <c r="G20" i="8"/>
  <c r="H20" i="8"/>
  <c r="G76" i="7"/>
  <c r="G131" i="7"/>
  <c r="E192" i="38"/>
  <c r="G20" i="7"/>
  <c r="F26" i="7"/>
  <c r="G26" i="7"/>
  <c r="G38" i="7"/>
  <c r="G82" i="7"/>
  <c r="G17" i="7"/>
  <c r="G18" i="7"/>
  <c r="G19" i="7"/>
  <c r="G21" i="7"/>
  <c r="E22" i="7"/>
  <c r="G22" i="7"/>
  <c r="E23" i="7"/>
  <c r="G23" i="7"/>
  <c r="E24" i="7"/>
  <c r="G24" i="7"/>
  <c r="G25" i="7"/>
  <c r="G35" i="7"/>
  <c r="G36" i="7"/>
  <c r="G37" i="7"/>
  <c r="G39" i="7"/>
  <c r="G40" i="7"/>
  <c r="G41" i="7"/>
  <c r="G42" i="7"/>
  <c r="G43" i="7"/>
  <c r="F44" i="7"/>
  <c r="G44" i="7"/>
  <c r="G54" i="7"/>
  <c r="G55" i="7"/>
  <c r="G56" i="7"/>
  <c r="G57" i="7"/>
  <c r="G58" i="7"/>
  <c r="E59" i="7"/>
  <c r="G59" i="7"/>
  <c r="G60" i="7"/>
  <c r="G61" i="7"/>
  <c r="G62" i="7"/>
  <c r="F63" i="7"/>
  <c r="G63" i="7"/>
  <c r="G73" i="7"/>
  <c r="G74" i="7"/>
  <c r="G75" i="7"/>
  <c r="G77" i="7"/>
  <c r="E78" i="7"/>
  <c r="G78" i="7"/>
  <c r="G79" i="7"/>
  <c r="G80" i="7"/>
  <c r="G81" i="7"/>
  <c r="G92" i="7"/>
  <c r="G93" i="7"/>
  <c r="G94" i="7"/>
  <c r="G95" i="7"/>
  <c r="G96" i="7"/>
  <c r="E97" i="7"/>
  <c r="G97" i="7"/>
  <c r="G98" i="7"/>
  <c r="G99" i="7"/>
  <c r="G100" i="7"/>
  <c r="G101" i="7"/>
  <c r="G110" i="7"/>
  <c r="G111" i="7"/>
  <c r="G112" i="7"/>
  <c r="G113" i="7"/>
  <c r="G114" i="7"/>
  <c r="E115" i="7"/>
  <c r="G115" i="7"/>
  <c r="G116" i="7"/>
  <c r="G117" i="7"/>
  <c r="G118" i="7"/>
  <c r="G119" i="7"/>
  <c r="G128" i="7"/>
  <c r="G129" i="7"/>
  <c r="G130" i="7"/>
  <c r="G132" i="7"/>
  <c r="E133" i="7"/>
  <c r="G133" i="7"/>
  <c r="G134" i="7"/>
  <c r="G135" i="7"/>
  <c r="G136" i="7"/>
  <c r="G137" i="7"/>
  <c r="G146" i="7"/>
  <c r="G147" i="7"/>
  <c r="G148" i="7"/>
  <c r="G149" i="7"/>
  <c r="G150" i="7"/>
  <c r="E151" i="7"/>
  <c r="G151" i="7"/>
  <c r="G152" i="7"/>
  <c r="G153" i="7"/>
  <c r="G154" i="7"/>
  <c r="G155" i="7"/>
  <c r="G164" i="7"/>
  <c r="G165" i="7"/>
  <c r="G166" i="7"/>
  <c r="G167" i="7"/>
  <c r="G168" i="7"/>
  <c r="E169" i="7"/>
  <c r="G169" i="7"/>
  <c r="G170" i="7"/>
  <c r="G171" i="7"/>
  <c r="G172" i="7"/>
  <c r="G173" i="7"/>
  <c r="G182" i="7"/>
  <c r="G183" i="7"/>
  <c r="G184" i="7"/>
  <c r="G185" i="7"/>
  <c r="G186" i="7"/>
  <c r="E187" i="7"/>
  <c r="G187" i="7"/>
  <c r="G188" i="7"/>
  <c r="G189" i="7"/>
  <c r="G190" i="7"/>
  <c r="G191" i="7"/>
  <c r="G200" i="7"/>
  <c r="G201" i="7"/>
  <c r="G202" i="7"/>
  <c r="G203" i="7"/>
  <c r="G204" i="7"/>
  <c r="E205" i="7"/>
  <c r="G205" i="7"/>
  <c r="G206" i="7"/>
  <c r="G207" i="7"/>
  <c r="G208" i="7"/>
  <c r="G209" i="7"/>
  <c r="G218" i="7"/>
  <c r="G219" i="7"/>
  <c r="G220" i="7"/>
  <c r="G221" i="7"/>
  <c r="G222" i="7"/>
  <c r="E223" i="7"/>
  <c r="G223" i="7"/>
  <c r="G224" i="7"/>
  <c r="G225" i="7"/>
  <c r="G226" i="7"/>
  <c r="G227" i="7"/>
  <c r="G236" i="7"/>
  <c r="G237" i="7"/>
  <c r="G238" i="7"/>
  <c r="G239" i="7"/>
  <c r="G240" i="7"/>
  <c r="G241" i="7"/>
  <c r="G242" i="7"/>
  <c r="G243" i="7"/>
  <c r="G244" i="7"/>
  <c r="G245" i="7"/>
  <c r="G254" i="7"/>
  <c r="G255" i="7"/>
  <c r="G256" i="7"/>
  <c r="G257" i="7"/>
  <c r="G258" i="7"/>
  <c r="G259" i="7"/>
  <c r="G260" i="7"/>
  <c r="G261" i="7"/>
  <c r="G262" i="7"/>
  <c r="G263" i="7"/>
  <c r="G272" i="7"/>
  <c r="G273" i="7"/>
  <c r="G274" i="7"/>
  <c r="G275" i="7"/>
  <c r="G276" i="7"/>
  <c r="G277" i="7"/>
  <c r="G278" i="7"/>
  <c r="G279" i="7"/>
  <c r="G280" i="7"/>
  <c r="G281" i="7"/>
  <c r="G290" i="7"/>
  <c r="G291" i="7"/>
  <c r="G292" i="7"/>
  <c r="G293" i="7"/>
  <c r="G294" i="7"/>
  <c r="G295" i="7"/>
  <c r="G296" i="7"/>
  <c r="G297" i="7"/>
  <c r="G298" i="7"/>
  <c r="G299" i="7"/>
  <c r="G308" i="7"/>
  <c r="G309" i="7"/>
  <c r="G310" i="7"/>
  <c r="G311" i="7"/>
  <c r="G312" i="7"/>
  <c r="G313" i="7"/>
  <c r="G314" i="7"/>
  <c r="G315" i="7"/>
  <c r="G316" i="7"/>
  <c r="G317" i="7"/>
  <c r="G326" i="7"/>
  <c r="G327" i="7"/>
  <c r="G328" i="7"/>
  <c r="G329" i="7"/>
  <c r="G330" i="7"/>
  <c r="G331" i="7"/>
  <c r="G332" i="7"/>
  <c r="G333" i="7"/>
  <c r="G334" i="7"/>
  <c r="G335" i="7"/>
  <c r="G345" i="7"/>
  <c r="G346" i="7"/>
  <c r="G347" i="7"/>
  <c r="G348" i="7"/>
  <c r="G349" i="7"/>
  <c r="G350" i="7"/>
  <c r="G351" i="7"/>
  <c r="G352" i="7"/>
  <c r="G353" i="7"/>
  <c r="G354" i="7"/>
  <c r="G363" i="7"/>
  <c r="G364" i="7"/>
  <c r="G365" i="7"/>
  <c r="G366" i="7"/>
  <c r="G367" i="7"/>
  <c r="G368" i="7"/>
  <c r="G369" i="7"/>
  <c r="G370" i="7"/>
  <c r="G371" i="7"/>
  <c r="G372" i="7"/>
  <c r="G381" i="7"/>
  <c r="G382" i="7"/>
  <c r="G383" i="7"/>
  <c r="G384" i="7"/>
  <c r="G385" i="7"/>
  <c r="G386" i="7"/>
  <c r="G387" i="7"/>
  <c r="G388" i="7"/>
  <c r="G389" i="7"/>
  <c r="G390" i="7"/>
  <c r="G399" i="7"/>
  <c r="G400" i="7"/>
  <c r="G401" i="7"/>
  <c r="G402" i="7"/>
  <c r="G403" i="7"/>
  <c r="G404" i="7"/>
  <c r="G405" i="7"/>
  <c r="G406" i="7"/>
  <c r="G407" i="7"/>
  <c r="G408" i="7"/>
  <c r="G417" i="7"/>
  <c r="G418" i="7"/>
  <c r="G419" i="7"/>
  <c r="G420" i="7"/>
  <c r="G421" i="7"/>
  <c r="G422" i="7"/>
  <c r="G423" i="7"/>
  <c r="G424" i="7"/>
  <c r="G425" i="7"/>
  <c r="G426" i="7"/>
  <c r="G435" i="7"/>
  <c r="G436" i="7"/>
  <c r="G437" i="7"/>
  <c r="G438" i="7"/>
  <c r="G439" i="7"/>
  <c r="G440" i="7"/>
  <c r="G441" i="7"/>
  <c r="G442" i="7"/>
  <c r="G443" i="7"/>
  <c r="G444" i="7"/>
  <c r="G453" i="7"/>
  <c r="G454" i="7"/>
  <c r="G455" i="7"/>
  <c r="G456" i="7"/>
  <c r="G457" i="7"/>
  <c r="G458" i="7"/>
  <c r="G459" i="7"/>
  <c r="G460" i="7"/>
  <c r="G461" i="7"/>
  <c r="G462" i="7"/>
  <c r="G471" i="7"/>
  <c r="G472" i="7"/>
  <c r="G473" i="7"/>
  <c r="G474" i="7"/>
  <c r="G475" i="7"/>
  <c r="G476" i="7"/>
  <c r="G477" i="7"/>
  <c r="G478" i="7"/>
  <c r="G479" i="7"/>
  <c r="G480" i="7"/>
  <c r="G489" i="7"/>
  <c r="G490" i="7"/>
  <c r="G491" i="7"/>
  <c r="G492" i="7"/>
  <c r="G493" i="7"/>
  <c r="G494" i="7"/>
  <c r="G495" i="7"/>
  <c r="G496" i="7"/>
  <c r="G497" i="7"/>
  <c r="G498" i="7"/>
  <c r="G507" i="7"/>
  <c r="G508" i="7"/>
  <c r="G509" i="7"/>
  <c r="G510" i="7"/>
  <c r="G511" i="7"/>
  <c r="G512" i="7"/>
  <c r="G513" i="7"/>
  <c r="G514" i="7"/>
  <c r="G515" i="7"/>
  <c r="G516" i="7"/>
  <c r="G525" i="7"/>
  <c r="G526" i="7"/>
  <c r="G527" i="7"/>
  <c r="G528" i="7"/>
  <c r="G529" i="7"/>
  <c r="G530" i="7"/>
  <c r="G531" i="7"/>
  <c r="G532" i="7"/>
  <c r="G533" i="7"/>
  <c r="G534" i="7"/>
  <c r="G543" i="7"/>
  <c r="G544" i="7"/>
  <c r="G545" i="7"/>
  <c r="G546" i="7"/>
  <c r="G547" i="7"/>
  <c r="G548" i="7"/>
  <c r="G549" i="7"/>
  <c r="G550" i="7"/>
  <c r="G551" i="7"/>
  <c r="G552" i="7"/>
  <c r="G561" i="7"/>
  <c r="G562" i="7"/>
  <c r="G563" i="7"/>
  <c r="G564" i="7"/>
  <c r="G565" i="7"/>
  <c r="G566" i="7"/>
  <c r="G567" i="7"/>
  <c r="G568" i="7"/>
  <c r="G569" i="7"/>
  <c r="G570" i="7"/>
  <c r="G579" i="7"/>
  <c r="G580" i="7"/>
  <c r="G581" i="7"/>
  <c r="G582" i="7"/>
  <c r="G583" i="7"/>
  <c r="G584" i="7"/>
  <c r="G585" i="7"/>
  <c r="G586" i="7"/>
  <c r="G587" i="7"/>
  <c r="G588" i="7"/>
  <c r="G597" i="7"/>
  <c r="G598" i="7"/>
  <c r="G599" i="7"/>
  <c r="G600" i="7"/>
  <c r="G601" i="7"/>
  <c r="G602" i="7"/>
  <c r="G603" i="7"/>
  <c r="G604" i="7"/>
  <c r="G605" i="7"/>
  <c r="G606" i="7"/>
  <c r="G615" i="7"/>
  <c r="G616" i="7"/>
  <c r="G617" i="7"/>
  <c r="G618" i="7"/>
  <c r="G619" i="7"/>
  <c r="G620" i="7"/>
  <c r="G621" i="7"/>
  <c r="G622" i="7"/>
  <c r="G623" i="7"/>
  <c r="G624" i="7"/>
  <c r="G633" i="7"/>
  <c r="G634" i="7"/>
  <c r="G635" i="7"/>
  <c r="G636" i="7"/>
  <c r="G637" i="7"/>
  <c r="G638" i="7"/>
  <c r="G639" i="7"/>
  <c r="G640" i="7"/>
  <c r="G641" i="7"/>
  <c r="G642" i="7"/>
  <c r="G651" i="7"/>
  <c r="G652" i="7"/>
  <c r="G653" i="7"/>
  <c r="G654" i="7"/>
  <c r="G655" i="7"/>
  <c r="G656" i="7"/>
  <c r="G657" i="7"/>
  <c r="G658" i="7"/>
  <c r="G659" i="7"/>
  <c r="G660" i="7"/>
  <c r="G669" i="7"/>
  <c r="G670" i="7"/>
  <c r="G671" i="7"/>
  <c r="G672" i="7"/>
  <c r="G673" i="7"/>
  <c r="G674" i="7"/>
  <c r="G675" i="7"/>
  <c r="G676" i="7"/>
  <c r="G677" i="7"/>
  <c r="G678" i="7"/>
  <c r="G687" i="7"/>
  <c r="G688" i="7"/>
  <c r="G689" i="7"/>
  <c r="G690" i="7"/>
  <c r="G691" i="7"/>
  <c r="G692" i="7"/>
  <c r="G693" i="7"/>
  <c r="G694" i="7"/>
  <c r="G695" i="7"/>
  <c r="G696" i="7"/>
  <c r="G705" i="7"/>
  <c r="G706" i="7"/>
  <c r="G707" i="7"/>
  <c r="G708" i="7"/>
  <c r="G709" i="7"/>
  <c r="G710" i="7"/>
  <c r="G711" i="7"/>
  <c r="G712" i="7"/>
  <c r="G713" i="7"/>
  <c r="G714" i="7"/>
  <c r="G723" i="7"/>
  <c r="G724" i="7"/>
  <c r="G725" i="7"/>
  <c r="G726" i="7"/>
  <c r="G727" i="7"/>
  <c r="G728" i="7"/>
  <c r="G729" i="7"/>
  <c r="G730" i="7"/>
  <c r="G731" i="7"/>
  <c r="G732" i="7"/>
  <c r="G741" i="7"/>
  <c r="G742" i="7"/>
  <c r="G743" i="7"/>
  <c r="G744" i="7"/>
  <c r="G745" i="7"/>
  <c r="G746" i="7"/>
  <c r="G747" i="7"/>
  <c r="G748" i="7"/>
  <c r="G749" i="7"/>
  <c r="G750" i="7"/>
  <c r="G759" i="7"/>
  <c r="G760" i="7"/>
  <c r="G761" i="7"/>
  <c r="G762" i="7"/>
  <c r="G763" i="7"/>
  <c r="G764" i="7"/>
  <c r="G765" i="7"/>
  <c r="G766" i="7"/>
  <c r="G767" i="7"/>
  <c r="G768" i="7"/>
  <c r="G777" i="7"/>
  <c r="G778" i="7"/>
  <c r="G779" i="7"/>
  <c r="G780" i="7"/>
  <c r="G781" i="7"/>
  <c r="G782" i="7"/>
  <c r="G783" i="7"/>
  <c r="G784" i="7"/>
  <c r="G785" i="7"/>
  <c r="G786" i="7"/>
  <c r="G795" i="7"/>
  <c r="G796" i="7"/>
  <c r="G797" i="7"/>
  <c r="G798" i="7"/>
  <c r="G799" i="7"/>
  <c r="G800" i="7"/>
  <c r="G801" i="7"/>
  <c r="G802" i="7"/>
  <c r="G803" i="7"/>
  <c r="G804" i="7"/>
  <c r="G813" i="7"/>
  <c r="G814" i="7"/>
  <c r="G815" i="7"/>
  <c r="G816" i="7"/>
  <c r="G817" i="7"/>
  <c r="G818" i="7"/>
  <c r="G819" i="7"/>
  <c r="G820" i="7"/>
  <c r="G821" i="7"/>
  <c r="G822" i="7"/>
  <c r="G831" i="7"/>
  <c r="G832" i="7"/>
  <c r="G833" i="7"/>
  <c r="G834" i="7"/>
  <c r="G835" i="7"/>
  <c r="G836" i="7"/>
  <c r="G837" i="7"/>
  <c r="G838" i="7"/>
  <c r="G839" i="7"/>
  <c r="G840" i="7"/>
  <c r="G849" i="7"/>
  <c r="G850" i="7"/>
  <c r="G851" i="7"/>
  <c r="G852" i="7"/>
  <c r="G853" i="7"/>
  <c r="G854" i="7"/>
  <c r="G855" i="7"/>
  <c r="G856" i="7"/>
  <c r="G857" i="7"/>
  <c r="G858" i="7"/>
  <c r="G867" i="7"/>
  <c r="G868" i="7"/>
  <c r="G869" i="7"/>
  <c r="G870" i="7"/>
  <c r="G871" i="7"/>
  <c r="G872" i="7"/>
  <c r="G873" i="7"/>
  <c r="G874" i="7"/>
  <c r="G875" i="7"/>
  <c r="G876" i="7"/>
  <c r="G885" i="7"/>
  <c r="G886" i="7"/>
  <c r="G887" i="7"/>
  <c r="G888" i="7"/>
  <c r="G889" i="7"/>
  <c r="G890" i="7"/>
  <c r="G891" i="7"/>
  <c r="G892" i="7"/>
  <c r="G893" i="7"/>
  <c r="G894" i="7"/>
  <c r="E17" i="12"/>
  <c r="F17" i="12"/>
  <c r="F18" i="12"/>
  <c r="F19" i="12"/>
  <c r="F20" i="12"/>
  <c r="F21" i="12"/>
  <c r="F22" i="12"/>
  <c r="F23" i="12"/>
  <c r="F24" i="12"/>
  <c r="F25" i="12"/>
  <c r="F26" i="12"/>
  <c r="F27" i="12"/>
  <c r="F28" i="12"/>
  <c r="E29" i="12"/>
  <c r="F29" i="12"/>
  <c r="F30" i="12"/>
  <c r="F31" i="12"/>
  <c r="F32" i="12"/>
  <c r="F33" i="12"/>
  <c r="F34" i="12"/>
  <c r="F35" i="12"/>
  <c r="F36" i="12"/>
  <c r="E37"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62" i="12"/>
  <c r="F65" i="12"/>
  <c r="F66" i="12"/>
  <c r="F67" i="12"/>
  <c r="F68" i="12"/>
  <c r="F69" i="12"/>
  <c r="F70" i="12"/>
  <c r="F72" i="12"/>
  <c r="F73" i="12"/>
  <c r="F74" i="12"/>
  <c r="F75" i="12"/>
  <c r="F76" i="12"/>
  <c r="F77" i="12"/>
  <c r="F78" i="12"/>
  <c r="F79" i="12"/>
  <c r="F80" i="12"/>
  <c r="F81" i="12"/>
  <c r="F82" i="12"/>
  <c r="F83" i="12"/>
  <c r="F84" i="12"/>
  <c r="F85" i="12"/>
  <c r="F86" i="12"/>
  <c r="F87" i="12"/>
  <c r="F88" i="12"/>
  <c r="F89" i="12"/>
  <c r="F90" i="12"/>
  <c r="F91" i="12"/>
  <c r="F92" i="12"/>
  <c r="F93" i="12"/>
  <c r="F94" i="12"/>
  <c r="F95" i="12"/>
  <c r="F96" i="12"/>
  <c r="F97" i="12"/>
  <c r="F98" i="12"/>
  <c r="F99" i="12"/>
  <c r="F100"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E193" i="38"/>
  <c r="E194" i="38"/>
  <c r="E195" i="38"/>
  <c r="E196" i="38"/>
  <c r="E197" i="38"/>
  <c r="E198" i="38"/>
  <c r="E191" i="38"/>
  <c r="E200" i="38"/>
  <c r="E201" i="38"/>
  <c r="E202" i="38"/>
  <c r="E203" i="38"/>
  <c r="E204" i="38"/>
  <c r="E205" i="38"/>
  <c r="E206" i="38"/>
  <c r="E199" i="38"/>
  <c r="E190" i="38"/>
  <c r="F17" i="8"/>
  <c r="G17" i="8"/>
  <c r="F18" i="8"/>
  <c r="G18" i="8"/>
  <c r="F19" i="8"/>
  <c r="G19" i="8"/>
  <c r="F21" i="8"/>
  <c r="G21" i="8"/>
  <c r="F22" i="8"/>
  <c r="G22" i="8"/>
  <c r="F23" i="8"/>
  <c r="G23" i="8"/>
  <c r="F24" i="8"/>
  <c r="G24" i="8"/>
  <c r="F25" i="8"/>
  <c r="G25" i="8"/>
  <c r="F26" i="8"/>
  <c r="G26" i="8"/>
  <c r="F27" i="8"/>
  <c r="G27" i="8"/>
  <c r="F28" i="8"/>
  <c r="G28" i="8"/>
  <c r="F29" i="8"/>
  <c r="G29" i="8"/>
  <c r="F30" i="8"/>
  <c r="G30" i="8"/>
  <c r="F31" i="8"/>
  <c r="G31" i="8"/>
  <c r="F32" i="8"/>
  <c r="G32" i="8"/>
  <c r="F33" i="8"/>
  <c r="G33" i="8"/>
  <c r="F34" i="8"/>
  <c r="G34" i="8"/>
  <c r="F35" i="8"/>
  <c r="G35" i="8"/>
  <c r="F36" i="8"/>
  <c r="G36" i="8"/>
  <c r="F37" i="8"/>
  <c r="G37" i="8"/>
  <c r="F38" i="8"/>
  <c r="G38" i="8"/>
  <c r="F39" i="8"/>
  <c r="G39" i="8"/>
  <c r="F40" i="8"/>
  <c r="G40" i="8"/>
  <c r="F41" i="8"/>
  <c r="G41" i="8"/>
  <c r="F42" i="8"/>
  <c r="G42" i="8"/>
  <c r="F43" i="8"/>
  <c r="G43" i="8"/>
  <c r="F44" i="8"/>
  <c r="G44" i="8"/>
  <c r="F45" i="8"/>
  <c r="G45" i="8"/>
  <c r="F46" i="8"/>
  <c r="G46" i="8"/>
  <c r="F47" i="8"/>
  <c r="G47" i="8"/>
  <c r="F48" i="8"/>
  <c r="G48" i="8"/>
  <c r="F49" i="8"/>
  <c r="G49" i="8"/>
  <c r="F50" i="8"/>
  <c r="G50" i="8"/>
  <c r="F51" i="8"/>
  <c r="G51" i="8"/>
  <c r="F52" i="8"/>
  <c r="G52" i="8"/>
  <c r="F53" i="8"/>
  <c r="G53" i="8"/>
  <c r="F54" i="8"/>
  <c r="G54" i="8"/>
  <c r="F55" i="8"/>
  <c r="G55" i="8"/>
  <c r="F56" i="8"/>
  <c r="G56" i="8"/>
  <c r="F57" i="8"/>
  <c r="G57" i="8"/>
  <c r="F58" i="8"/>
  <c r="G58" i="8"/>
  <c r="F59" i="8"/>
  <c r="G59" i="8"/>
  <c r="F60" i="8"/>
  <c r="G60" i="8"/>
  <c r="F61" i="8"/>
  <c r="G61" i="8"/>
  <c r="F62" i="8"/>
  <c r="G62" i="8"/>
  <c r="F63" i="8"/>
  <c r="G63" i="8"/>
  <c r="F64" i="8"/>
  <c r="G64" i="8"/>
  <c r="F65" i="8"/>
  <c r="G65" i="8"/>
  <c r="F66" i="8"/>
  <c r="G66" i="8"/>
  <c r="F67" i="8"/>
  <c r="G67" i="8"/>
  <c r="F68" i="8"/>
  <c r="G68" i="8"/>
  <c r="F69" i="8"/>
  <c r="G69" i="8"/>
  <c r="F70" i="8"/>
  <c r="G70" i="8"/>
  <c r="F71" i="8"/>
  <c r="G71" i="8"/>
  <c r="F72" i="8"/>
  <c r="G72" i="8"/>
  <c r="F73" i="8"/>
  <c r="G73" i="8"/>
  <c r="F74" i="8"/>
  <c r="G74" i="8"/>
  <c r="F75" i="8"/>
  <c r="G75" i="8"/>
  <c r="F76" i="8"/>
  <c r="G76" i="8"/>
  <c r="F77" i="8"/>
  <c r="G77" i="8"/>
  <c r="F78" i="8"/>
  <c r="G78" i="8"/>
  <c r="F79" i="8"/>
  <c r="G79" i="8"/>
  <c r="G80" i="8"/>
  <c r="F81" i="8"/>
  <c r="G81" i="8"/>
  <c r="F82" i="8"/>
  <c r="G82" i="8"/>
  <c r="G83" i="8"/>
  <c r="G84" i="8"/>
  <c r="G85" i="8"/>
  <c r="G86" i="8"/>
  <c r="F87" i="8"/>
  <c r="G87" i="8"/>
  <c r="F88" i="8"/>
  <c r="G88" i="8"/>
  <c r="G89" i="8"/>
  <c r="F90" i="8"/>
  <c r="G90" i="8"/>
  <c r="F91" i="8"/>
  <c r="G91" i="8"/>
  <c r="G92" i="8"/>
  <c r="F93" i="8"/>
  <c r="G93" i="8"/>
  <c r="F94" i="8"/>
  <c r="G94" i="8"/>
  <c r="G95" i="8"/>
  <c r="G96" i="8"/>
  <c r="F97" i="8"/>
  <c r="G97" i="8"/>
  <c r="G98" i="8"/>
  <c r="G99" i="8"/>
  <c r="F100" i="8"/>
  <c r="G100" i="8"/>
  <c r="G101" i="8"/>
  <c r="G102" i="8"/>
  <c r="F103" i="8"/>
  <c r="G103" i="8"/>
  <c r="G104" i="8"/>
  <c r="G105" i="8"/>
  <c r="F106" i="8"/>
  <c r="G106" i="8"/>
  <c r="G107" i="8"/>
  <c r="G108" i="8"/>
  <c r="F109" i="8"/>
  <c r="G109" i="8"/>
  <c r="G110" i="8"/>
  <c r="G111" i="8"/>
  <c r="F112" i="8"/>
  <c r="G112" i="8"/>
  <c r="G113" i="8"/>
  <c r="G114" i="8"/>
  <c r="F115" i="8"/>
  <c r="G115" i="8"/>
  <c r="G116" i="8"/>
  <c r="G117" i="8"/>
  <c r="F118" i="8"/>
  <c r="G118" i="8"/>
  <c r="G119" i="8"/>
  <c r="G120" i="8"/>
  <c r="F121" i="8"/>
  <c r="G121" i="8"/>
  <c r="G122" i="8"/>
  <c r="G123" i="8"/>
  <c r="F124" i="8"/>
  <c r="G124" i="8"/>
  <c r="D10" i="8"/>
  <c r="D14" i="38"/>
  <c r="D15" i="38"/>
  <c r="D16" i="38"/>
  <c r="D17" i="38"/>
  <c r="D18" i="38"/>
  <c r="D19" i="38"/>
  <c r="D20" i="38"/>
  <c r="D21" i="38"/>
  <c r="D22" i="38"/>
  <c r="D23" i="38"/>
  <c r="D24" i="38"/>
  <c r="D25" i="38"/>
  <c r="D26" i="38"/>
  <c r="D27" i="38"/>
  <c r="D28" i="38"/>
  <c r="D29" i="38"/>
  <c r="D30" i="38"/>
  <c r="D31" i="38"/>
  <c r="D32" i="38"/>
  <c r="D33" i="38"/>
  <c r="D34" i="38"/>
  <c r="D35" i="38"/>
  <c r="D36" i="38"/>
  <c r="D37" i="38"/>
  <c r="D38" i="38"/>
  <c r="D39" i="38"/>
  <c r="D40" i="38"/>
  <c r="D41" i="38"/>
  <c r="D42" i="38"/>
  <c r="D43" i="38"/>
  <c r="D44" i="38"/>
  <c r="D45" i="38"/>
  <c r="D46" i="38"/>
  <c r="D13" i="38"/>
  <c r="D48" i="38"/>
  <c r="D49" i="38"/>
  <c r="D50" i="38"/>
  <c r="D51" i="38"/>
  <c r="D52" i="38"/>
  <c r="D53" i="38"/>
  <c r="D54" i="38"/>
  <c r="D55" i="38"/>
  <c r="D56" i="38"/>
  <c r="D57" i="38"/>
  <c r="D58" i="38"/>
  <c r="D59" i="38"/>
  <c r="D60" i="38"/>
  <c r="D61" i="38"/>
  <c r="D62" i="38"/>
  <c r="D63" i="38"/>
  <c r="D64" i="38"/>
  <c r="D65" i="38"/>
  <c r="D66" i="38"/>
  <c r="D67" i="38"/>
  <c r="D68" i="38"/>
  <c r="D69" i="38"/>
  <c r="D70" i="38"/>
  <c r="D71" i="38"/>
  <c r="D72" i="38"/>
  <c r="D73" i="38"/>
  <c r="D74" i="38"/>
  <c r="D75" i="38"/>
  <c r="D76" i="38"/>
  <c r="D77" i="38"/>
  <c r="D78" i="38"/>
  <c r="D79" i="38"/>
  <c r="D80" i="38"/>
  <c r="D81" i="38"/>
  <c r="D82" i="38"/>
  <c r="D47" i="38"/>
  <c r="D84" i="38"/>
  <c r="D85" i="38"/>
  <c r="D86" i="38"/>
  <c r="D87" i="38"/>
  <c r="D88" i="38"/>
  <c r="D83" i="38"/>
  <c r="D90" i="38"/>
  <c r="D91" i="38"/>
  <c r="D92" i="38"/>
  <c r="D93" i="38"/>
  <c r="D94" i="38"/>
  <c r="D95" i="38"/>
  <c r="D89" i="38"/>
  <c r="D97" i="38"/>
  <c r="D98" i="38"/>
  <c r="D99" i="38"/>
  <c r="D100" i="38"/>
  <c r="D101" i="38"/>
  <c r="D102" i="38"/>
  <c r="D103" i="38"/>
  <c r="D104" i="38"/>
  <c r="D105" i="38"/>
  <c r="D96" i="38"/>
  <c r="D12" i="38"/>
  <c r="D108" i="38"/>
  <c r="D109" i="38"/>
  <c r="D110" i="38"/>
  <c r="D111" i="38"/>
  <c r="D112" i="38"/>
  <c r="D113" i="38"/>
  <c r="D114" i="38"/>
  <c r="D115" i="38"/>
  <c r="D116" i="38"/>
  <c r="D117" i="38"/>
  <c r="D107" i="38"/>
  <c r="D119" i="38"/>
  <c r="D120" i="38"/>
  <c r="D121" i="38"/>
  <c r="D122" i="38"/>
  <c r="D123" i="38"/>
  <c r="D124" i="38"/>
  <c r="D125" i="38"/>
  <c r="D126" i="38"/>
  <c r="D127" i="38"/>
  <c r="D128" i="38"/>
  <c r="D129" i="38"/>
  <c r="D130" i="38"/>
  <c r="D131" i="38"/>
  <c r="D132" i="38"/>
  <c r="D118" i="38"/>
  <c r="D134" i="38"/>
  <c r="D135" i="38"/>
  <c r="D136" i="38"/>
  <c r="D137" i="38"/>
  <c r="D138" i="38"/>
  <c r="D139" i="38"/>
  <c r="D140" i="38"/>
  <c r="D141" i="38"/>
  <c r="D142" i="38"/>
  <c r="D143" i="38"/>
  <c r="D144" i="38"/>
  <c r="D145" i="38"/>
  <c r="D146" i="38"/>
  <c r="D147" i="38"/>
  <c r="D148" i="38"/>
  <c r="D133" i="38"/>
  <c r="D150" i="38"/>
  <c r="D151" i="38"/>
  <c r="D152" i="38"/>
  <c r="D153" i="38"/>
  <c r="D154" i="38"/>
  <c r="D155" i="38"/>
  <c r="D156" i="38"/>
  <c r="D157" i="38"/>
  <c r="D158" i="38"/>
  <c r="D159" i="38"/>
  <c r="D160" i="38"/>
  <c r="D161" i="38"/>
  <c r="D162" i="38"/>
  <c r="D163" i="38"/>
  <c r="D149" i="38"/>
  <c r="D165" i="38"/>
  <c r="D166" i="38"/>
  <c r="D167" i="38"/>
  <c r="D168" i="38"/>
  <c r="D169" i="38"/>
  <c r="D170" i="38"/>
  <c r="D171" i="38"/>
  <c r="D172" i="38"/>
  <c r="D173" i="38"/>
  <c r="D174" i="38"/>
  <c r="D175" i="38"/>
  <c r="D176" i="38"/>
  <c r="D177" i="38"/>
  <c r="D178" i="38"/>
  <c r="D179" i="38"/>
  <c r="D180" i="38"/>
  <c r="D181" i="38"/>
  <c r="D182" i="38"/>
  <c r="D183" i="38"/>
  <c r="D184" i="38"/>
  <c r="D185" i="38"/>
  <c r="D186" i="38"/>
  <c r="D187" i="38"/>
  <c r="D188" i="38"/>
  <c r="D189" i="38"/>
  <c r="D164" i="38"/>
  <c r="D192" i="38"/>
  <c r="D193" i="38"/>
  <c r="D194" i="38"/>
  <c r="D195" i="38"/>
  <c r="D196" i="38"/>
  <c r="D197" i="38"/>
  <c r="D198" i="38"/>
  <c r="D191" i="38"/>
  <c r="D200" i="38"/>
  <c r="D201" i="38"/>
  <c r="D202" i="38"/>
  <c r="D203" i="38"/>
  <c r="D204" i="38"/>
  <c r="D205" i="38"/>
  <c r="D206" i="38"/>
  <c r="D199" i="38"/>
  <c r="D190" i="38"/>
  <c r="D208" i="38"/>
  <c r="D209" i="38"/>
  <c r="D210" i="38"/>
  <c r="D211" i="38"/>
  <c r="D212" i="38"/>
  <c r="D213" i="38"/>
  <c r="D207" i="38"/>
  <c r="D215" i="38"/>
  <c r="D216" i="38"/>
  <c r="D217" i="38"/>
  <c r="D218" i="38"/>
  <c r="D219" i="38"/>
  <c r="D220" i="38"/>
  <c r="D221" i="38"/>
  <c r="D214" i="38"/>
  <c r="D106" i="38"/>
  <c r="D224" i="38"/>
  <c r="D225" i="38"/>
  <c r="D226" i="38"/>
  <c r="D227" i="38"/>
  <c r="D228" i="38"/>
  <c r="D229" i="38"/>
  <c r="D230" i="38"/>
  <c r="D231" i="38"/>
  <c r="D232" i="38"/>
  <c r="D233" i="38"/>
  <c r="D234" i="38"/>
  <c r="D223" i="38"/>
  <c r="D236" i="38"/>
  <c r="D237" i="38"/>
  <c r="D238" i="38"/>
  <c r="D239" i="38"/>
  <c r="D240" i="38"/>
  <c r="D241" i="38"/>
  <c r="D242" i="38"/>
  <c r="D235" i="38"/>
  <c r="D244" i="38"/>
  <c r="D245" i="38"/>
  <c r="D246" i="38"/>
  <c r="D247" i="38"/>
  <c r="D248" i="38"/>
  <c r="D249" i="38"/>
  <c r="D250" i="38"/>
  <c r="D251" i="38"/>
  <c r="D252" i="38"/>
  <c r="D253" i="38"/>
  <c r="D254" i="38"/>
  <c r="D255" i="38"/>
  <c r="D256" i="38"/>
  <c r="D257" i="38"/>
  <c r="D258" i="38"/>
  <c r="D259" i="38"/>
  <c r="D243" i="38"/>
  <c r="D261" i="38"/>
  <c r="D262" i="38"/>
  <c r="D263" i="38"/>
  <c r="D264" i="38"/>
  <c r="D265" i="38"/>
  <c r="D266" i="38"/>
  <c r="D260" i="38"/>
  <c r="D268" i="38"/>
  <c r="D269" i="38"/>
  <c r="D270" i="38"/>
  <c r="D271" i="38"/>
  <c r="D272" i="38"/>
  <c r="D273" i="38"/>
  <c r="D274" i="38"/>
  <c r="D275" i="38"/>
  <c r="D276" i="38"/>
  <c r="D277" i="38"/>
  <c r="D278" i="38"/>
  <c r="D279" i="38"/>
  <c r="D280" i="38"/>
  <c r="D281" i="38"/>
  <c r="D282" i="38"/>
  <c r="D283" i="38"/>
  <c r="D284" i="38"/>
  <c r="D285" i="38"/>
  <c r="D286" i="38"/>
  <c r="D287" i="38"/>
  <c r="D288" i="38"/>
  <c r="D289" i="38"/>
  <c r="D290" i="38"/>
  <c r="D291" i="38"/>
  <c r="D292" i="38"/>
  <c r="D293" i="38"/>
  <c r="D294" i="38"/>
  <c r="D295" i="38"/>
  <c r="D296" i="38"/>
  <c r="D297" i="38"/>
  <c r="D298" i="38"/>
  <c r="D299" i="38"/>
  <c r="D300" i="38"/>
  <c r="D301" i="38"/>
  <c r="D302" i="38"/>
  <c r="D303" i="38"/>
  <c r="D304" i="38"/>
  <c r="D305" i="38"/>
  <c r="D306" i="38"/>
  <c r="D307" i="38"/>
  <c r="D308" i="38"/>
  <c r="D309" i="38"/>
  <c r="D310" i="38"/>
  <c r="D311" i="38"/>
  <c r="D267" i="38"/>
  <c r="D313" i="38"/>
  <c r="D314" i="38"/>
  <c r="D315" i="38"/>
  <c r="D316" i="38"/>
  <c r="D317" i="38"/>
  <c r="D318" i="38"/>
  <c r="D319" i="38"/>
  <c r="D320" i="38"/>
  <c r="D321" i="38"/>
  <c r="D322" i="38"/>
  <c r="D323" i="38"/>
  <c r="D324" i="38"/>
  <c r="D325" i="38"/>
  <c r="D326" i="38"/>
  <c r="D312" i="38"/>
  <c r="D222" i="38"/>
  <c r="D329" i="38"/>
  <c r="D330" i="38"/>
  <c r="D331" i="38"/>
  <c r="D332" i="38"/>
  <c r="D333" i="38"/>
  <c r="D334" i="38"/>
  <c r="D335" i="38"/>
  <c r="D336" i="38"/>
  <c r="D337" i="38"/>
  <c r="D338" i="38"/>
  <c r="D339" i="38"/>
  <c r="D340" i="38"/>
  <c r="D341" i="38"/>
  <c r="D342" i="38"/>
  <c r="D343" i="38"/>
  <c r="D344" i="38"/>
  <c r="D328" i="38"/>
  <c r="D346" i="38"/>
  <c r="D347" i="38"/>
  <c r="D348" i="38"/>
  <c r="D349" i="38"/>
  <c r="D350" i="38"/>
  <c r="D351" i="38"/>
  <c r="D352" i="38"/>
  <c r="D353" i="38"/>
  <c r="D354" i="38"/>
  <c r="D355" i="38"/>
  <c r="D356" i="38"/>
  <c r="D357" i="38"/>
  <c r="D358" i="38"/>
  <c r="D359" i="38"/>
  <c r="D360" i="38"/>
  <c r="D361" i="38"/>
  <c r="D362" i="38"/>
  <c r="D363" i="38"/>
  <c r="D364" i="38"/>
  <c r="D365" i="38"/>
  <c r="D366" i="38"/>
  <c r="D367" i="38"/>
  <c r="D368" i="38"/>
  <c r="D369" i="38"/>
  <c r="D370" i="38"/>
  <c r="D371" i="38"/>
  <c r="D372" i="38"/>
  <c r="D373" i="38"/>
  <c r="D374" i="38"/>
  <c r="D375" i="38"/>
  <c r="D376" i="38"/>
  <c r="D377" i="38"/>
  <c r="D378" i="38"/>
  <c r="D379" i="38"/>
  <c r="D380" i="38"/>
  <c r="D381" i="38"/>
  <c r="D382" i="38"/>
  <c r="D345" i="38"/>
  <c r="D384" i="38"/>
  <c r="D385" i="38"/>
  <c r="D386" i="38"/>
  <c r="D387" i="38"/>
  <c r="D388" i="38"/>
  <c r="D383" i="38"/>
  <c r="D390" i="38"/>
  <c r="D391" i="38"/>
  <c r="D392" i="38"/>
  <c r="D393" i="38"/>
  <c r="D394" i="38"/>
  <c r="D395" i="38"/>
  <c r="D396" i="38"/>
  <c r="D389" i="38"/>
  <c r="D327" i="38"/>
  <c r="D399" i="38"/>
  <c r="D400" i="38"/>
  <c r="D401" i="38"/>
  <c r="D402" i="38"/>
  <c r="D403" i="38"/>
  <c r="D404" i="38"/>
  <c r="D405" i="38"/>
  <c r="D406" i="38"/>
  <c r="D407" i="38"/>
  <c r="D408" i="38"/>
  <c r="D409" i="38"/>
  <c r="D410" i="38"/>
  <c r="D411" i="38"/>
  <c r="D412" i="38"/>
  <c r="D413" i="38"/>
  <c r="D414" i="38"/>
  <c r="D415" i="38"/>
  <c r="D416" i="38"/>
  <c r="D417" i="38"/>
  <c r="D418" i="38"/>
  <c r="D419" i="38"/>
  <c r="D420" i="38"/>
  <c r="D421" i="38"/>
  <c r="D422" i="38"/>
  <c r="D423" i="38"/>
  <c r="D424" i="38"/>
  <c r="D425" i="38"/>
  <c r="D426" i="38"/>
  <c r="D427" i="38"/>
  <c r="D428" i="38"/>
  <c r="D429" i="38"/>
  <c r="D430" i="38"/>
  <c r="D431" i="38"/>
  <c r="D432" i="38"/>
  <c r="D433" i="38"/>
  <c r="D434" i="38"/>
  <c r="D435" i="38"/>
  <c r="D436" i="38"/>
  <c r="D437" i="38"/>
  <c r="D438" i="38"/>
  <c r="D439" i="38"/>
  <c r="D440" i="38"/>
  <c r="D441" i="38"/>
  <c r="D442" i="38"/>
  <c r="D443" i="38"/>
  <c r="D444" i="38"/>
  <c r="D445" i="38"/>
  <c r="D446" i="38"/>
  <c r="D447" i="38"/>
  <c r="D448" i="38"/>
  <c r="D449" i="38"/>
  <c r="D450" i="38"/>
  <c r="D451" i="38"/>
  <c r="D452" i="38"/>
  <c r="D453" i="38"/>
  <c r="D454" i="38"/>
  <c r="D455" i="38"/>
  <c r="D456" i="38"/>
  <c r="D457" i="38"/>
  <c r="D458" i="38"/>
  <c r="D398" i="38"/>
  <c r="D460" i="38"/>
  <c r="D461" i="38"/>
  <c r="D462" i="38"/>
  <c r="D463" i="38"/>
  <c r="D464" i="38"/>
  <c r="D465" i="38"/>
  <c r="D466" i="38"/>
  <c r="D459" i="38"/>
  <c r="D468" i="38"/>
  <c r="D469" i="38"/>
  <c r="D470" i="38"/>
  <c r="D471" i="38"/>
  <c r="D472" i="38"/>
  <c r="D473" i="38"/>
  <c r="D474" i="38"/>
  <c r="D475" i="38"/>
  <c r="D476" i="38"/>
  <c r="D477" i="38"/>
  <c r="D478" i="38"/>
  <c r="D479" i="38"/>
  <c r="D480" i="38"/>
  <c r="D481" i="38"/>
  <c r="D482" i="38"/>
  <c r="D483" i="38"/>
  <c r="D484" i="38"/>
  <c r="D467" i="38"/>
  <c r="D486" i="38"/>
  <c r="D487" i="38"/>
  <c r="D488" i="38"/>
  <c r="D485" i="38"/>
  <c r="D490" i="38"/>
  <c r="D491" i="38"/>
  <c r="D492" i="38"/>
  <c r="D493" i="38"/>
  <c r="D494" i="38"/>
  <c r="D495" i="38"/>
  <c r="D496" i="38"/>
  <c r="D497" i="38"/>
  <c r="D498" i="38"/>
  <c r="D489" i="38"/>
  <c r="D397" i="38"/>
  <c r="D501" i="38"/>
  <c r="D502" i="38"/>
  <c r="D503" i="38"/>
  <c r="D504" i="38"/>
  <c r="D505" i="38"/>
  <c r="D506" i="38"/>
  <c r="D507" i="38"/>
  <c r="D508" i="38"/>
  <c r="D500" i="38"/>
  <c r="D510" i="38"/>
  <c r="D511" i="38"/>
  <c r="D512" i="38"/>
  <c r="D513" i="38"/>
  <c r="D514" i="38"/>
  <c r="D515" i="38"/>
  <c r="D516" i="38"/>
  <c r="D517" i="38"/>
  <c r="D518" i="38"/>
  <c r="D519" i="38"/>
  <c r="D520" i="38"/>
  <c r="D521" i="38"/>
  <c r="D522" i="38"/>
  <c r="D523" i="38"/>
  <c r="D524" i="38"/>
  <c r="D525" i="38"/>
  <c r="D509" i="38"/>
  <c r="D499" i="38"/>
  <c r="D528" i="38"/>
  <c r="D529" i="38"/>
  <c r="D530" i="38"/>
  <c r="D531" i="38"/>
  <c r="D532" i="38"/>
  <c r="D533" i="38"/>
  <c r="D534" i="38"/>
  <c r="D535" i="38"/>
  <c r="D536" i="38"/>
  <c r="D537" i="38"/>
  <c r="D538" i="38"/>
  <c r="D539" i="38"/>
  <c r="D540" i="38"/>
  <c r="D527" i="38"/>
  <c r="D542" i="38"/>
  <c r="D543" i="38"/>
  <c r="D544" i="38"/>
  <c r="D545" i="38"/>
  <c r="D546" i="38"/>
  <c r="D547" i="38"/>
  <c r="D548" i="38"/>
  <c r="D549" i="38"/>
  <c r="D550" i="38"/>
  <c r="D551" i="38"/>
  <c r="D552" i="38"/>
  <c r="D553" i="38"/>
  <c r="D554" i="38"/>
  <c r="D555" i="38"/>
  <c r="D556" i="38"/>
  <c r="D557" i="38"/>
  <c r="D558" i="38"/>
  <c r="D559" i="38"/>
  <c r="D541" i="38"/>
  <c r="D526" i="38"/>
  <c r="D561" i="38"/>
  <c r="D562" i="38"/>
  <c r="D563" i="38"/>
  <c r="D564" i="38"/>
  <c r="D565" i="38"/>
  <c r="D560" i="38"/>
  <c r="D566" i="38"/>
  <c r="E14" i="38"/>
  <c r="E15" i="38"/>
  <c r="E16" i="38"/>
  <c r="E17" i="38"/>
  <c r="E18" i="38"/>
  <c r="E19" i="38"/>
  <c r="E20" i="38"/>
  <c r="E21" i="38"/>
  <c r="E22" i="38"/>
  <c r="E23" i="38"/>
  <c r="E24" i="38"/>
  <c r="E25" i="38"/>
  <c r="E26" i="38"/>
  <c r="E27" i="38"/>
  <c r="E28" i="38"/>
  <c r="E29" i="38"/>
  <c r="E30" i="38"/>
  <c r="E31" i="38"/>
  <c r="E32" i="38"/>
  <c r="E33" i="38"/>
  <c r="E34" i="38"/>
  <c r="E35" i="38"/>
  <c r="E36" i="38"/>
  <c r="E37" i="38"/>
  <c r="E38" i="38"/>
  <c r="E39" i="38"/>
  <c r="E40" i="38"/>
  <c r="E41" i="38"/>
  <c r="E42" i="38"/>
  <c r="E43" i="38"/>
  <c r="E44" i="38"/>
  <c r="E45" i="38"/>
  <c r="E46" i="38"/>
  <c r="E13" i="38"/>
  <c r="E48" i="38"/>
  <c r="E49" i="38"/>
  <c r="E50" i="38"/>
  <c r="E51" i="38"/>
  <c r="E52" i="38"/>
  <c r="E53" i="38"/>
  <c r="E54" i="38"/>
  <c r="E55" i="38"/>
  <c r="E56" i="38"/>
  <c r="E57" i="38"/>
  <c r="E58" i="38"/>
  <c r="E59" i="38"/>
  <c r="E60" i="38"/>
  <c r="E61" i="38"/>
  <c r="E62" i="38"/>
  <c r="E63" i="38"/>
  <c r="E64" i="38"/>
  <c r="E65" i="38"/>
  <c r="E66" i="38"/>
  <c r="E67" i="38"/>
  <c r="E68" i="38"/>
  <c r="E69" i="38"/>
  <c r="E70" i="38"/>
  <c r="E71" i="38"/>
  <c r="E72" i="38"/>
  <c r="E73" i="38"/>
  <c r="E74" i="38"/>
  <c r="E75" i="38"/>
  <c r="E76" i="38"/>
  <c r="E77" i="38"/>
  <c r="E78" i="38"/>
  <c r="E79" i="38"/>
  <c r="E80" i="38"/>
  <c r="E81" i="38"/>
  <c r="E82" i="38"/>
  <c r="E47" i="38"/>
  <c r="E84" i="38"/>
  <c r="E85" i="38"/>
  <c r="E86" i="38"/>
  <c r="E87" i="38"/>
  <c r="E88" i="38"/>
  <c r="E83" i="38"/>
  <c r="E90" i="38"/>
  <c r="E91" i="38"/>
  <c r="E92" i="38"/>
  <c r="E93" i="38"/>
  <c r="E94" i="38"/>
  <c r="E95" i="38"/>
  <c r="E89" i="38"/>
  <c r="E97" i="38"/>
  <c r="E98" i="38"/>
  <c r="E99" i="38"/>
  <c r="E100" i="38"/>
  <c r="E101" i="38"/>
  <c r="E102" i="38"/>
  <c r="E103" i="38"/>
  <c r="E104" i="38"/>
  <c r="E105" i="38"/>
  <c r="E96" i="38"/>
  <c r="E12" i="38"/>
  <c r="E108" i="38"/>
  <c r="E109" i="38"/>
  <c r="E110" i="38"/>
  <c r="E111" i="38"/>
  <c r="E112" i="38"/>
  <c r="E113" i="38"/>
  <c r="E114" i="38"/>
  <c r="E115" i="38"/>
  <c r="E116" i="38"/>
  <c r="E117" i="38"/>
  <c r="E107" i="38"/>
  <c r="E119" i="38"/>
  <c r="E120" i="38"/>
  <c r="E121" i="38"/>
  <c r="E122" i="38"/>
  <c r="E123" i="38"/>
  <c r="E124" i="38"/>
  <c r="E125" i="38"/>
  <c r="E126" i="38"/>
  <c r="E127" i="38"/>
  <c r="E128" i="38"/>
  <c r="E129" i="38"/>
  <c r="E130" i="38"/>
  <c r="E131" i="38"/>
  <c r="E132" i="38"/>
  <c r="E118" i="38"/>
  <c r="F36" i="42"/>
  <c r="F37" i="42"/>
  <c r="F38" i="42"/>
  <c r="F39" i="42"/>
  <c r="F17" i="42"/>
  <c r="F18" i="42"/>
  <c r="F19" i="42"/>
  <c r="F20" i="42"/>
  <c r="F21" i="42"/>
  <c r="F22" i="42"/>
  <c r="F23" i="42"/>
  <c r="F25" i="42"/>
  <c r="F26" i="42"/>
  <c r="F27" i="42"/>
  <c r="F28" i="42"/>
  <c r="F29" i="42"/>
  <c r="F30" i="42"/>
  <c r="F31" i="42"/>
  <c r="F32" i="42"/>
  <c r="F33" i="42"/>
  <c r="F34" i="42"/>
  <c r="F35" i="42"/>
  <c r="F40" i="42"/>
  <c r="F41" i="42"/>
  <c r="F42" i="42"/>
  <c r="F43" i="42"/>
  <c r="F44" i="42"/>
  <c r="F45" i="42"/>
  <c r="F46" i="42"/>
  <c r="F47" i="42"/>
  <c r="F48" i="42"/>
  <c r="F49" i="42"/>
  <c r="F50" i="42"/>
  <c r="F51" i="42"/>
  <c r="F52" i="42"/>
  <c r="F53" i="42"/>
  <c r="F54" i="42"/>
  <c r="F55" i="42"/>
  <c r="F56" i="42"/>
  <c r="F57" i="42"/>
  <c r="F58" i="42"/>
  <c r="F59" i="42"/>
  <c r="F60" i="42"/>
  <c r="E134" i="38"/>
  <c r="E135" i="38"/>
  <c r="E136" i="38"/>
  <c r="E137" i="38"/>
  <c r="E138" i="38"/>
  <c r="E139" i="38"/>
  <c r="E140" i="38"/>
  <c r="E141" i="38"/>
  <c r="E142" i="38"/>
  <c r="E143" i="38"/>
  <c r="E144" i="38"/>
  <c r="E145" i="38"/>
  <c r="E146" i="38"/>
  <c r="E147" i="38"/>
  <c r="E148" i="38"/>
  <c r="E133" i="38"/>
  <c r="E150" i="38"/>
  <c r="E151" i="38"/>
  <c r="E152" i="38"/>
  <c r="E153" i="38"/>
  <c r="E154" i="38"/>
  <c r="E155" i="38"/>
  <c r="E156" i="38"/>
  <c r="E157" i="38"/>
  <c r="E158" i="38"/>
  <c r="E159" i="38"/>
  <c r="E160" i="38"/>
  <c r="E161" i="38"/>
  <c r="E162" i="38"/>
  <c r="E163" i="38"/>
  <c r="E149" i="38"/>
  <c r="E165" i="38"/>
  <c r="E166" i="38"/>
  <c r="E167" i="38"/>
  <c r="E168" i="38"/>
  <c r="E169" i="38"/>
  <c r="E170" i="38"/>
  <c r="E171" i="38"/>
  <c r="E172" i="38"/>
  <c r="E173" i="38"/>
  <c r="E174" i="38"/>
  <c r="E175" i="38"/>
  <c r="E176" i="38"/>
  <c r="E177" i="38"/>
  <c r="E178" i="38"/>
  <c r="E179" i="38"/>
  <c r="E180" i="38"/>
  <c r="E181" i="38"/>
  <c r="E182" i="38"/>
  <c r="E183" i="38"/>
  <c r="E184" i="38"/>
  <c r="E185" i="38"/>
  <c r="E186" i="38"/>
  <c r="E187" i="38"/>
  <c r="E188" i="38"/>
  <c r="E189" i="38"/>
  <c r="E164" i="38"/>
  <c r="E208" i="38"/>
  <c r="E209" i="38"/>
  <c r="E210" i="38"/>
  <c r="E211" i="38"/>
  <c r="E212" i="38"/>
  <c r="E213" i="38"/>
  <c r="E207" i="38"/>
  <c r="E215" i="38"/>
  <c r="E216" i="38"/>
  <c r="E217" i="38"/>
  <c r="E218" i="38"/>
  <c r="E219" i="38"/>
  <c r="E220" i="38"/>
  <c r="E221" i="38"/>
  <c r="E214" i="38"/>
  <c r="E106" i="38"/>
  <c r="E224" i="38"/>
  <c r="E225" i="38"/>
  <c r="E226" i="38"/>
  <c r="E227" i="38"/>
  <c r="E228" i="38"/>
  <c r="E229" i="38"/>
  <c r="E230" i="38"/>
  <c r="E231" i="38"/>
  <c r="E232" i="38"/>
  <c r="E233" i="38"/>
  <c r="E234" i="38"/>
  <c r="E223" i="38"/>
  <c r="E236" i="38"/>
  <c r="E237" i="38"/>
  <c r="E238" i="38"/>
  <c r="E239" i="38"/>
  <c r="E240" i="38"/>
  <c r="E241" i="38"/>
  <c r="E242" i="38"/>
  <c r="E235" i="38"/>
  <c r="E244" i="38"/>
  <c r="E245" i="38"/>
  <c r="E246" i="38"/>
  <c r="E247" i="38"/>
  <c r="E248" i="38"/>
  <c r="E249" i="38"/>
  <c r="E250" i="38"/>
  <c r="E251" i="38"/>
  <c r="E252" i="38"/>
  <c r="E253" i="38"/>
  <c r="E254" i="38"/>
  <c r="E255" i="38"/>
  <c r="E256" i="38"/>
  <c r="E257" i="38"/>
  <c r="E258" i="38"/>
  <c r="E259" i="38"/>
  <c r="E243" i="38"/>
  <c r="E261" i="38"/>
  <c r="E262" i="38"/>
  <c r="E263" i="38"/>
  <c r="E264" i="38"/>
  <c r="E265" i="38"/>
  <c r="E266" i="38"/>
  <c r="E260" i="38"/>
  <c r="E268" i="38"/>
  <c r="E269" i="38"/>
  <c r="E270" i="38"/>
  <c r="E271" i="38"/>
  <c r="E272" i="38"/>
  <c r="E273" i="38"/>
  <c r="E274" i="38"/>
  <c r="E275" i="38"/>
  <c r="E276" i="38"/>
  <c r="E277" i="38"/>
  <c r="E278" i="38"/>
  <c r="E279" i="38"/>
  <c r="E280" i="38"/>
  <c r="E281" i="38"/>
  <c r="E282" i="38"/>
  <c r="E283" i="38"/>
  <c r="E284" i="38"/>
  <c r="E285" i="38"/>
  <c r="E286" i="38"/>
  <c r="E287" i="38"/>
  <c r="E288" i="38"/>
  <c r="E289" i="38"/>
  <c r="E290" i="38"/>
  <c r="E291" i="38"/>
  <c r="E292" i="38"/>
  <c r="E293" i="38"/>
  <c r="E294" i="38"/>
  <c r="E295" i="38"/>
  <c r="E296" i="38"/>
  <c r="E297" i="38"/>
  <c r="E298" i="38"/>
  <c r="E299" i="38"/>
  <c r="E300" i="38"/>
  <c r="E301" i="38"/>
  <c r="E302" i="38"/>
  <c r="E303" i="38"/>
  <c r="E304" i="38"/>
  <c r="E305" i="38"/>
  <c r="E306" i="38"/>
  <c r="E307" i="38"/>
  <c r="E308" i="38"/>
  <c r="E309" i="38"/>
  <c r="E310" i="38"/>
  <c r="E311" i="38"/>
  <c r="E267" i="38"/>
  <c r="E313" i="38"/>
  <c r="E314" i="38"/>
  <c r="E315" i="38"/>
  <c r="E316" i="38"/>
  <c r="F55" i="10"/>
  <c r="F101" i="10"/>
  <c r="E317" i="38"/>
  <c r="E318" i="38"/>
  <c r="E319" i="38"/>
  <c r="E320" i="38"/>
  <c r="E321" i="38"/>
  <c r="E322" i="38"/>
  <c r="E323" i="38"/>
  <c r="E324" i="38"/>
  <c r="E325" i="38"/>
  <c r="E326" i="38"/>
  <c r="E312" i="38"/>
  <c r="E222" i="38"/>
  <c r="E329" i="38"/>
  <c r="E330" i="38"/>
  <c r="E331" i="38"/>
  <c r="E332" i="38"/>
  <c r="E333" i="38"/>
  <c r="E334" i="38"/>
  <c r="E335" i="38"/>
  <c r="E336" i="38"/>
  <c r="E337" i="38"/>
  <c r="E338" i="38"/>
  <c r="E339" i="38"/>
  <c r="E340" i="38"/>
  <c r="E341" i="38"/>
  <c r="E342" i="38"/>
  <c r="E343" i="38"/>
  <c r="E344" i="38"/>
  <c r="E328" i="38"/>
  <c r="E346" i="38"/>
  <c r="E347" i="38"/>
  <c r="F17" i="9"/>
  <c r="F18" i="9"/>
  <c r="F19" i="9"/>
  <c r="F21" i="9"/>
  <c r="F20" i="9"/>
  <c r="F22" i="9"/>
  <c r="F23" i="9"/>
  <c r="F24" i="9"/>
  <c r="F25" i="9"/>
  <c r="F26" i="9"/>
  <c r="F35" i="9"/>
  <c r="F36" i="9"/>
  <c r="F37" i="9"/>
  <c r="F38" i="9"/>
  <c r="F39" i="9"/>
  <c r="F40" i="9"/>
  <c r="F41" i="9"/>
  <c r="F42" i="9"/>
  <c r="F43" i="9"/>
  <c r="F44" i="9"/>
  <c r="F53" i="9"/>
  <c r="F54" i="9"/>
  <c r="F55" i="9"/>
  <c r="F56" i="9"/>
  <c r="F57" i="9"/>
  <c r="F58" i="9"/>
  <c r="F59" i="9"/>
  <c r="F60" i="9"/>
  <c r="F61" i="9"/>
  <c r="F62" i="9"/>
  <c r="F71" i="9"/>
  <c r="F72" i="9"/>
  <c r="F73" i="9"/>
  <c r="F74" i="9"/>
  <c r="F75" i="9"/>
  <c r="F76" i="9"/>
  <c r="F77" i="9"/>
  <c r="F78" i="9"/>
  <c r="F79" i="9"/>
  <c r="F80" i="9"/>
  <c r="E348" i="38"/>
  <c r="E349" i="38"/>
  <c r="E350" i="38"/>
  <c r="E351" i="38"/>
  <c r="E352" i="38"/>
  <c r="E353" i="38"/>
  <c r="E354" i="38"/>
  <c r="E355" i="38"/>
  <c r="E356" i="38"/>
  <c r="F22" i="10"/>
  <c r="F50" i="10"/>
  <c r="F51" i="10"/>
  <c r="F96" i="10"/>
  <c r="E357" i="38"/>
  <c r="E358" i="38"/>
  <c r="E359" i="38"/>
  <c r="E360" i="38"/>
  <c r="E361" i="38"/>
  <c r="E362" i="38"/>
  <c r="E363" i="38"/>
  <c r="E364" i="38"/>
  <c r="E365" i="38"/>
  <c r="E17" i="10"/>
  <c r="F17" i="10"/>
  <c r="E45" i="10"/>
  <c r="F45" i="10"/>
  <c r="E46" i="10"/>
  <c r="F46" i="10"/>
  <c r="F48" i="10"/>
  <c r="E18" i="10"/>
  <c r="F18" i="10"/>
  <c r="F19" i="10"/>
  <c r="F20" i="10"/>
  <c r="F21" i="10"/>
  <c r="F23" i="10"/>
  <c r="F24" i="10"/>
  <c r="F25" i="10"/>
  <c r="F26" i="10"/>
  <c r="F27" i="10"/>
  <c r="F28" i="10"/>
  <c r="F29" i="10"/>
  <c r="F30" i="10"/>
  <c r="F47" i="10"/>
  <c r="F49" i="10"/>
  <c r="F52" i="10"/>
  <c r="F53" i="10"/>
  <c r="F54" i="10"/>
  <c r="F56" i="10"/>
  <c r="F57" i="10"/>
  <c r="F58" i="10"/>
  <c r="E68" i="10"/>
  <c r="F68" i="10"/>
  <c r="E69" i="10"/>
  <c r="F69" i="10"/>
  <c r="F70" i="10"/>
  <c r="F71" i="10"/>
  <c r="F72" i="10"/>
  <c r="F73" i="10"/>
  <c r="F74" i="10"/>
  <c r="F75" i="10"/>
  <c r="F76" i="10"/>
  <c r="F77" i="10"/>
  <c r="F78" i="10"/>
  <c r="F79" i="10"/>
  <c r="F80" i="10"/>
  <c r="F81" i="10"/>
  <c r="E91" i="10"/>
  <c r="F91" i="10"/>
  <c r="E92" i="10"/>
  <c r="F92" i="10"/>
  <c r="F93" i="10"/>
  <c r="F94" i="10"/>
  <c r="F95" i="10"/>
  <c r="F97" i="10"/>
  <c r="F98" i="10"/>
  <c r="F99" i="10"/>
  <c r="F100" i="10"/>
  <c r="F102" i="10"/>
  <c r="F103" i="10"/>
  <c r="F104" i="10"/>
  <c r="E114" i="10"/>
  <c r="F114" i="10"/>
  <c r="E115" i="10"/>
  <c r="F115" i="10"/>
  <c r="F116" i="10"/>
  <c r="F117" i="10"/>
  <c r="F118" i="10"/>
  <c r="F119" i="10"/>
  <c r="F120" i="10"/>
  <c r="F121" i="10"/>
  <c r="F122" i="10"/>
  <c r="F123" i="10"/>
  <c r="F124" i="10"/>
  <c r="F125" i="10"/>
  <c r="F126" i="10"/>
  <c r="F127" i="10"/>
  <c r="E137" i="10"/>
  <c r="F137" i="10"/>
  <c r="F138" i="10"/>
  <c r="F139" i="10"/>
  <c r="F140" i="10"/>
  <c r="F141" i="10"/>
  <c r="F142" i="10"/>
  <c r="F143" i="10"/>
  <c r="F144" i="10"/>
  <c r="F145" i="10"/>
  <c r="F146" i="10"/>
  <c r="F147" i="10"/>
  <c r="F148" i="10"/>
  <c r="F149" i="10"/>
  <c r="F150" i="10"/>
  <c r="E160" i="10"/>
  <c r="F160" i="10"/>
  <c r="F161" i="10"/>
  <c r="F162" i="10"/>
  <c r="F163" i="10"/>
  <c r="F164" i="10"/>
  <c r="F165" i="10"/>
  <c r="F166" i="10"/>
  <c r="F167" i="10"/>
  <c r="F168" i="10"/>
  <c r="F169" i="10"/>
  <c r="F170" i="10"/>
  <c r="F171" i="10"/>
  <c r="F172" i="10"/>
  <c r="F173" i="10"/>
  <c r="E366" i="38"/>
  <c r="E367" i="38"/>
  <c r="E368" i="38"/>
  <c r="E369" i="38"/>
  <c r="E370" i="38"/>
  <c r="E371" i="38"/>
  <c r="E372" i="38"/>
  <c r="E373" i="38"/>
  <c r="E374" i="38"/>
  <c r="E375" i="38"/>
  <c r="E376" i="38"/>
  <c r="E377" i="38"/>
  <c r="E378" i="38"/>
  <c r="E379" i="38"/>
  <c r="E380" i="38"/>
  <c r="E381" i="38"/>
  <c r="E382" i="38"/>
  <c r="E345" i="38"/>
  <c r="E384" i="38"/>
  <c r="E385" i="38"/>
  <c r="E386" i="38"/>
  <c r="E387" i="38"/>
  <c r="E388" i="38"/>
  <c r="E383" i="38"/>
  <c r="E390" i="38"/>
  <c r="E391" i="38"/>
  <c r="E392" i="38"/>
  <c r="E393" i="38"/>
  <c r="E394" i="38"/>
  <c r="E395" i="38"/>
  <c r="E396" i="38"/>
  <c r="E389" i="38"/>
  <c r="E327" i="38"/>
  <c r="E399" i="38"/>
  <c r="E400" i="38"/>
  <c r="E401" i="38"/>
  <c r="E402" i="38"/>
  <c r="E403" i="38"/>
  <c r="E404" i="38"/>
  <c r="E405" i="38"/>
  <c r="E406" i="38"/>
  <c r="F20" i="40"/>
  <c r="E407" i="38"/>
  <c r="F21" i="40"/>
  <c r="E408" i="38"/>
  <c r="F22" i="40"/>
  <c r="E409" i="38"/>
  <c r="F23" i="40"/>
  <c r="E410" i="38"/>
  <c r="F24" i="40"/>
  <c r="E411" i="38"/>
  <c r="F17" i="40"/>
  <c r="F18" i="40"/>
  <c r="F19" i="40"/>
  <c r="F25" i="40"/>
  <c r="E412" i="38"/>
  <c r="F26" i="40"/>
  <c r="E413" i="38"/>
  <c r="F27" i="40"/>
  <c r="E414" i="38"/>
  <c r="F28" i="40"/>
  <c r="E415" i="38"/>
  <c r="F29" i="40"/>
  <c r="E416" i="38"/>
  <c r="F30" i="40"/>
  <c r="E417" i="38"/>
  <c r="F31" i="40"/>
  <c r="E418" i="38"/>
  <c r="F32" i="40"/>
  <c r="E419" i="38"/>
  <c r="F33" i="40"/>
  <c r="E420" i="38"/>
  <c r="F34" i="40"/>
  <c r="E421" i="38"/>
  <c r="F35" i="40"/>
  <c r="E422" i="38"/>
  <c r="F36" i="40"/>
  <c r="E423" i="38"/>
  <c r="F37" i="40"/>
  <c r="E424" i="38"/>
  <c r="E425" i="38"/>
  <c r="E426" i="38"/>
  <c r="E427" i="38"/>
  <c r="E428" i="38"/>
  <c r="E429" i="38"/>
  <c r="E430" i="38"/>
  <c r="E431" i="38"/>
  <c r="E432" i="38"/>
  <c r="E433" i="38"/>
  <c r="E434" i="38"/>
  <c r="E435" i="38"/>
  <c r="E436" i="38"/>
  <c r="E437" i="38"/>
  <c r="E438" i="38"/>
  <c r="E439" i="38"/>
  <c r="E440" i="38"/>
  <c r="E441" i="38"/>
  <c r="E442" i="38"/>
  <c r="E443" i="38"/>
  <c r="E444" i="38"/>
  <c r="E445" i="38"/>
  <c r="E446" i="38"/>
  <c r="E447" i="38"/>
  <c r="E448" i="38"/>
  <c r="E449" i="38"/>
  <c r="E450" i="38"/>
  <c r="E451" i="38"/>
  <c r="E452" i="38"/>
  <c r="E453" i="38"/>
  <c r="E454" i="38"/>
  <c r="E455" i="38"/>
  <c r="E456" i="38"/>
  <c r="E457" i="38"/>
  <c r="E458" i="38"/>
  <c r="E398" i="38"/>
  <c r="E460" i="38"/>
  <c r="E461" i="38"/>
  <c r="E462" i="38"/>
  <c r="E463" i="38"/>
  <c r="E464" i="38"/>
  <c r="E465" i="38"/>
  <c r="E466" i="38"/>
  <c r="E459" i="38"/>
  <c r="E468" i="38"/>
  <c r="E469" i="38"/>
  <c r="E470" i="38"/>
  <c r="E471" i="38"/>
  <c r="E472" i="38"/>
  <c r="E473" i="38"/>
  <c r="E474" i="38"/>
  <c r="E475" i="38"/>
  <c r="E476" i="38"/>
  <c r="E477" i="38"/>
  <c r="E478" i="38"/>
  <c r="E479" i="38"/>
  <c r="E480" i="38"/>
  <c r="E481" i="38"/>
  <c r="E482" i="38"/>
  <c r="E483" i="38"/>
  <c r="E484" i="38"/>
  <c r="E467" i="38"/>
  <c r="E486" i="38"/>
  <c r="E487" i="38"/>
  <c r="E488" i="38"/>
  <c r="E485" i="38"/>
  <c r="E490" i="38"/>
  <c r="E491" i="38"/>
  <c r="E492" i="38"/>
  <c r="E493" i="38"/>
  <c r="E494" i="38"/>
  <c r="E495" i="38"/>
  <c r="E496" i="38"/>
  <c r="E497" i="38"/>
  <c r="E498" i="38"/>
  <c r="E489" i="38"/>
  <c r="E397" i="38"/>
  <c r="E501" i="38"/>
  <c r="E502" i="38"/>
  <c r="E503" i="38"/>
  <c r="E504" i="38"/>
  <c r="E505" i="38"/>
  <c r="E506" i="38"/>
  <c r="E507" i="38"/>
  <c r="E508" i="38"/>
  <c r="E500" i="38"/>
  <c r="E510" i="38"/>
  <c r="E511" i="38"/>
  <c r="E512" i="38"/>
  <c r="E513" i="38"/>
  <c r="E514" i="38"/>
  <c r="E515" i="38"/>
  <c r="E516" i="38"/>
  <c r="E517" i="38"/>
  <c r="E518" i="38"/>
  <c r="E519" i="38"/>
  <c r="E520" i="38"/>
  <c r="E521" i="38"/>
  <c r="E522" i="38"/>
  <c r="E523" i="38"/>
  <c r="E524" i="38"/>
  <c r="E525" i="38"/>
  <c r="E509" i="38"/>
  <c r="E499" i="38"/>
  <c r="E528" i="38"/>
  <c r="E529" i="38"/>
  <c r="E530" i="38"/>
  <c r="E531" i="38"/>
  <c r="E532" i="38"/>
  <c r="E533" i="38"/>
  <c r="E534" i="38"/>
  <c r="E535" i="38"/>
  <c r="E536" i="38"/>
  <c r="E537" i="38"/>
  <c r="E538" i="38"/>
  <c r="E539" i="38"/>
  <c r="E540" i="38"/>
  <c r="E527" i="38"/>
  <c r="E542" i="38"/>
  <c r="E541" i="38"/>
  <c r="E526" i="38"/>
  <c r="E561" i="38"/>
  <c r="E562" i="38"/>
  <c r="E563" i="38"/>
  <c r="E564" i="38"/>
  <c r="E565" i="38"/>
  <c r="E560" i="38"/>
  <c r="E566" i="38"/>
  <c r="F566" i="38"/>
  <c r="F10" i="27"/>
  <c r="D10" i="7"/>
  <c r="C14" i="7"/>
  <c r="D28" i="7"/>
  <c r="C32" i="7"/>
  <c r="C51" i="7"/>
  <c r="C70" i="7"/>
  <c r="C89" i="7"/>
  <c r="C107" i="7"/>
  <c r="C125" i="7"/>
  <c r="C143" i="7"/>
  <c r="C161" i="7"/>
  <c r="C179" i="7"/>
  <c r="C197" i="7"/>
  <c r="C215" i="7"/>
  <c r="C233" i="7"/>
  <c r="C251" i="7"/>
  <c r="C305" i="7"/>
  <c r="C323" i="7"/>
  <c r="C414" i="7"/>
  <c r="C576" i="7"/>
  <c r="D47" i="7"/>
  <c r="D66" i="7"/>
  <c r="D85" i="7"/>
  <c r="D103" i="7"/>
  <c r="D121" i="7"/>
  <c r="D139" i="7"/>
  <c r="D157" i="7"/>
  <c r="D175" i="7"/>
  <c r="D193" i="7"/>
  <c r="D211" i="7"/>
  <c r="D229" i="7"/>
  <c r="D247" i="7"/>
  <c r="D265" i="7"/>
  <c r="D283" i="7"/>
  <c r="D301" i="7"/>
  <c r="D319" i="7"/>
  <c r="D338" i="7"/>
  <c r="D356" i="7"/>
  <c r="D374" i="7"/>
  <c r="D392" i="7"/>
  <c r="D410" i="7"/>
  <c r="D428" i="7"/>
  <c r="D446" i="7"/>
  <c r="D464" i="7"/>
  <c r="D482" i="7"/>
  <c r="D500" i="7"/>
  <c r="D518" i="7"/>
  <c r="D536" i="7"/>
  <c r="D554" i="7"/>
  <c r="D572" i="7"/>
  <c r="D590" i="7"/>
  <c r="D608" i="7"/>
  <c r="D626" i="7"/>
  <c r="D644" i="7"/>
  <c r="D662" i="7"/>
  <c r="D680" i="7"/>
  <c r="D698" i="7"/>
  <c r="D716" i="7"/>
  <c r="D734" i="7"/>
  <c r="D752" i="7"/>
  <c r="D770" i="7"/>
  <c r="D788" i="7"/>
  <c r="D806" i="7"/>
  <c r="D824" i="7"/>
  <c r="D842" i="7"/>
  <c r="D860" i="7"/>
  <c r="D878" i="7"/>
  <c r="D5" i="7"/>
  <c r="C4" i="27"/>
  <c r="C14" i="8"/>
  <c r="D5" i="8"/>
  <c r="C5" i="27"/>
  <c r="D10" i="9"/>
  <c r="D28" i="9"/>
  <c r="D46" i="9"/>
  <c r="D64" i="9"/>
  <c r="D5" i="9"/>
  <c r="C6" i="27"/>
  <c r="D10" i="10"/>
  <c r="D38" i="10"/>
  <c r="C42" i="10"/>
  <c r="D61" i="10"/>
  <c r="C88" i="10"/>
  <c r="D84" i="10"/>
  <c r="D107" i="10"/>
  <c r="D130" i="10"/>
  <c r="D153" i="10"/>
  <c r="D33" i="10"/>
  <c r="D5" i="10"/>
  <c r="C7" i="27"/>
  <c r="D10" i="12"/>
  <c r="C14" i="12"/>
  <c r="C30" i="12"/>
  <c r="D5" i="12"/>
  <c r="C8" i="27"/>
  <c r="F38" i="40"/>
  <c r="F39" i="40"/>
  <c r="F40" i="40"/>
  <c r="F41" i="40"/>
  <c r="F42" i="40"/>
  <c r="F43" i="40"/>
  <c r="F44" i="40"/>
  <c r="F45" i="40"/>
  <c r="F46" i="40"/>
  <c r="F47" i="40"/>
  <c r="F48" i="40"/>
  <c r="F49" i="40"/>
  <c r="F50" i="40"/>
  <c r="F51" i="40"/>
  <c r="D10" i="40"/>
  <c r="C14" i="40"/>
  <c r="D5" i="40"/>
  <c r="C9" i="27"/>
  <c r="D10" i="42"/>
  <c r="C13" i="42"/>
  <c r="D5" i="42"/>
  <c r="C10" i="27"/>
  <c r="E17" i="43"/>
  <c r="F17" i="43"/>
  <c r="F18" i="43"/>
  <c r="F20" i="43"/>
  <c r="F21" i="43"/>
  <c r="F22" i="43"/>
  <c r="F23" i="43"/>
  <c r="F24" i="43"/>
  <c r="F25" i="43"/>
  <c r="F26" i="43"/>
  <c r="F27" i="43"/>
  <c r="F28" i="43"/>
  <c r="F29" i="43"/>
  <c r="F30" i="43"/>
  <c r="F31" i="43"/>
  <c r="F32" i="43"/>
  <c r="F33" i="43"/>
  <c r="F34" i="43"/>
  <c r="F35" i="43"/>
  <c r="F36" i="43"/>
  <c r="F37" i="43"/>
  <c r="F38" i="43"/>
  <c r="F39" i="43"/>
  <c r="F40" i="43"/>
  <c r="F41" i="43"/>
  <c r="F42" i="43"/>
  <c r="F43" i="43"/>
  <c r="F44" i="43"/>
  <c r="F45" i="43"/>
  <c r="F46" i="43"/>
  <c r="F47" i="43"/>
  <c r="F48" i="43"/>
  <c r="F49" i="43"/>
  <c r="F50" i="43"/>
  <c r="F51" i="43"/>
  <c r="D10" i="43"/>
  <c r="C14" i="43"/>
  <c r="D5" i="43"/>
  <c r="C11" i="27"/>
  <c r="C15" i="27"/>
  <c r="F8" i="27"/>
  <c r="P20" i="29"/>
  <c r="J30" i="44"/>
  <c r="P28" i="44"/>
  <c r="P29" i="44"/>
  <c r="P30" i="44"/>
  <c r="P8" i="44"/>
  <c r="P9" i="44"/>
  <c r="P12" i="44"/>
  <c r="P13" i="44"/>
  <c r="P15" i="44"/>
  <c r="P16" i="44"/>
  <c r="P26" i="44"/>
  <c r="P27" i="44"/>
  <c r="P47" i="44"/>
  <c r="P122" i="8"/>
  <c r="N119" i="8"/>
  <c r="Q116" i="8"/>
  <c r="P113" i="8"/>
  <c r="P110" i="8"/>
  <c r="J124" i="8"/>
  <c r="J123" i="8"/>
  <c r="J122" i="8"/>
  <c r="J121" i="8"/>
  <c r="J120" i="8"/>
  <c r="J119" i="8"/>
  <c r="J118" i="8"/>
  <c r="J117" i="8"/>
  <c r="J116" i="8"/>
  <c r="J115" i="8"/>
  <c r="J114" i="8"/>
  <c r="J113" i="8"/>
  <c r="J112" i="8"/>
  <c r="J111" i="8"/>
  <c r="J110" i="8"/>
  <c r="I19" i="27"/>
  <c r="P9" i="24"/>
  <c r="P10" i="24"/>
  <c r="P18" i="24"/>
  <c r="P19" i="24"/>
  <c r="P21" i="24"/>
  <c r="P22" i="24"/>
  <c r="P23" i="24"/>
  <c r="P24" i="24"/>
  <c r="P25" i="24"/>
  <c r="P26" i="24"/>
  <c r="P27" i="24"/>
  <c r="P29" i="24"/>
  <c r="P38" i="24"/>
  <c r="P39" i="24"/>
  <c r="P43" i="24"/>
  <c r="P44" i="24"/>
  <c r="P45" i="24"/>
  <c r="P46" i="24"/>
  <c r="P47" i="24"/>
  <c r="P48" i="24"/>
  <c r="P49" i="24"/>
  <c r="P51" i="24"/>
  <c r="P62" i="24"/>
  <c r="P71" i="24"/>
  <c r="I18" i="27"/>
  <c r="P9" i="31"/>
  <c r="P10" i="31"/>
  <c r="P11" i="31"/>
  <c r="P21" i="31"/>
  <c r="I20" i="27"/>
  <c r="P8" i="46"/>
  <c r="P14" i="46"/>
  <c r="P15" i="46"/>
  <c r="P18" i="46"/>
  <c r="P19" i="46"/>
  <c r="P24" i="46"/>
  <c r="P29" i="46"/>
  <c r="P33" i="46"/>
  <c r="P36" i="46"/>
  <c r="P40" i="46"/>
  <c r="P43" i="46"/>
  <c r="P50" i="46"/>
  <c r="I21" i="27"/>
  <c r="I22" i="27"/>
  <c r="I23" i="27"/>
  <c r="P40" i="28"/>
  <c r="P8" i="28"/>
  <c r="P9" i="28"/>
  <c r="P10" i="28"/>
  <c r="P11" i="28"/>
  <c r="P12" i="28"/>
  <c r="P13" i="28"/>
  <c r="P14" i="28"/>
  <c r="P18" i="28"/>
  <c r="P20" i="28"/>
  <c r="P22" i="28"/>
  <c r="P23" i="28"/>
  <c r="P24" i="28"/>
  <c r="P25" i="28"/>
  <c r="P26" i="28"/>
  <c r="P27" i="28"/>
  <c r="P28" i="28"/>
  <c r="P29" i="28"/>
  <c r="P31" i="28"/>
  <c r="H32" i="28"/>
  <c r="P32" i="28"/>
  <c r="P33" i="28"/>
  <c r="P34" i="28"/>
  <c r="P35" i="28"/>
  <c r="P36" i="28"/>
  <c r="P41" i="28"/>
  <c r="I4" i="27"/>
  <c r="P14" i="21"/>
  <c r="P17" i="21"/>
  <c r="P18" i="21"/>
  <c r="P23" i="21"/>
  <c r="P24" i="21"/>
  <c r="H25" i="21"/>
  <c r="J25" i="21"/>
  <c r="L25" i="21"/>
  <c r="P25" i="21"/>
  <c r="P26" i="21"/>
  <c r="P27" i="21"/>
  <c r="P33" i="21"/>
  <c r="P48" i="21"/>
  <c r="P49" i="21"/>
  <c r="P50" i="21"/>
  <c r="P51" i="21"/>
  <c r="P52" i="21"/>
  <c r="P57" i="21"/>
  <c r="H58" i="21"/>
  <c r="P58" i="21"/>
  <c r="P60" i="21"/>
  <c r="P61" i="21"/>
  <c r="I5" i="27"/>
  <c r="P10" i="29"/>
  <c r="P7" i="29"/>
  <c r="P8" i="29"/>
  <c r="P9" i="29"/>
  <c r="P12" i="29"/>
  <c r="P13" i="29"/>
  <c r="P14" i="29"/>
  <c r="P15" i="29"/>
  <c r="P18" i="29"/>
  <c r="P19" i="29"/>
  <c r="P22" i="29"/>
  <c r="P23" i="29"/>
  <c r="P25" i="29"/>
  <c r="I7" i="27"/>
  <c r="P57" i="30"/>
  <c r="P9" i="30"/>
  <c r="P10" i="30"/>
  <c r="P11" i="30"/>
  <c r="P12" i="30"/>
  <c r="P13" i="30"/>
  <c r="P16" i="30"/>
  <c r="P34" i="30"/>
  <c r="P41" i="30"/>
  <c r="P42" i="30"/>
  <c r="P47" i="30"/>
  <c r="P54" i="30"/>
  <c r="P55" i="30"/>
  <c r="P56" i="30"/>
  <c r="P59" i="30"/>
  <c r="I8" i="27"/>
  <c r="H17" i="48"/>
  <c r="P17" i="48"/>
  <c r="P21" i="48"/>
  <c r="P22" i="48"/>
  <c r="P38" i="48"/>
  <c r="I13" i="27"/>
  <c r="P13" i="22"/>
  <c r="P14" i="22"/>
  <c r="P59" i="22"/>
  <c r="P63" i="22"/>
  <c r="P64" i="22"/>
  <c r="P65" i="22"/>
  <c r="P66" i="22"/>
  <c r="P68" i="22"/>
  <c r="I6" i="27"/>
  <c r="P8" i="23"/>
  <c r="P9" i="23"/>
  <c r="P10" i="23"/>
  <c r="P11" i="23"/>
  <c r="P15" i="23"/>
  <c r="P21" i="23"/>
  <c r="P22" i="23"/>
  <c r="P23" i="23"/>
  <c r="P25" i="23"/>
  <c r="P26" i="23"/>
  <c r="P27" i="23"/>
  <c r="P28" i="23"/>
  <c r="P29" i="23"/>
  <c r="P33" i="23"/>
  <c r="P34" i="23"/>
  <c r="I9" i="27"/>
  <c r="P6" i="45"/>
  <c r="P7" i="45"/>
  <c r="P13" i="45"/>
  <c r="P14" i="45"/>
  <c r="P17" i="45"/>
  <c r="H21" i="45"/>
  <c r="J21" i="45"/>
  <c r="L21" i="45"/>
  <c r="P21" i="45"/>
  <c r="P22" i="45"/>
  <c r="P23" i="45"/>
  <c r="P24" i="45"/>
  <c r="I10" i="27"/>
  <c r="P8" i="33"/>
  <c r="P14" i="33"/>
  <c r="I11" i="27"/>
  <c r="P7" i="47"/>
  <c r="P8" i="47"/>
  <c r="P9" i="47"/>
  <c r="P19" i="47"/>
  <c r="I12" i="27"/>
  <c r="I14" i="27"/>
  <c r="I25" i="27"/>
  <c r="E593" i="7"/>
  <c r="E557" i="7"/>
  <c r="E539" i="7"/>
  <c r="E521" i="7"/>
  <c r="E503" i="7"/>
  <c r="E485" i="7"/>
  <c r="E467" i="7"/>
  <c r="E446" i="7"/>
  <c r="E431" i="7"/>
  <c r="E413" i="7"/>
  <c r="E395" i="7"/>
  <c r="E377" i="7"/>
  <c r="E359" i="7"/>
  <c r="E341" i="7"/>
  <c r="E322" i="7"/>
  <c r="E304" i="7"/>
  <c r="E250" i="7"/>
  <c r="E232" i="7"/>
  <c r="E214" i="7"/>
  <c r="E196" i="7"/>
  <c r="E178" i="7"/>
  <c r="E160" i="7"/>
  <c r="E142" i="7"/>
  <c r="E124" i="7"/>
  <c r="E106" i="7"/>
  <c r="E88" i="7"/>
  <c r="E69" i="7"/>
  <c r="E50" i="7"/>
  <c r="E14" i="7"/>
  <c r="E13" i="7"/>
  <c r="E31" i="7"/>
  <c r="I125" i="12"/>
  <c r="I124" i="12"/>
  <c r="I123" i="12"/>
  <c r="I122" i="12"/>
  <c r="I121" i="12"/>
  <c r="I120" i="12"/>
  <c r="I119" i="12"/>
  <c r="I118" i="12"/>
  <c r="I117" i="12"/>
  <c r="I116" i="12"/>
  <c r="I115" i="12"/>
  <c r="I114" i="12"/>
  <c r="I113" i="12"/>
  <c r="I112" i="12"/>
  <c r="I111" i="12"/>
  <c r="I110" i="12"/>
  <c r="I109" i="12"/>
  <c r="I108" i="12"/>
  <c r="I107" i="12"/>
  <c r="I106" i="12"/>
  <c r="I105" i="12"/>
  <c r="I104" i="12"/>
  <c r="I103" i="12"/>
  <c r="J80" i="9"/>
  <c r="I80" i="9"/>
  <c r="J79" i="9"/>
  <c r="I79" i="9"/>
  <c r="J78" i="9"/>
  <c r="I78" i="9"/>
  <c r="J77" i="9"/>
  <c r="I77" i="9"/>
  <c r="J76" i="9"/>
  <c r="I76" i="9"/>
  <c r="J75" i="9"/>
  <c r="I75" i="9"/>
  <c r="J74" i="9"/>
  <c r="I74" i="9"/>
  <c r="J73" i="9"/>
  <c r="I73" i="9"/>
  <c r="J72" i="9"/>
  <c r="I72" i="9"/>
  <c r="I71" i="9"/>
  <c r="I173" i="10"/>
  <c r="I172" i="10"/>
  <c r="I171" i="10"/>
  <c r="I170" i="10"/>
  <c r="I169" i="10"/>
  <c r="I168" i="10"/>
  <c r="I167" i="10"/>
  <c r="I166" i="10"/>
  <c r="I165" i="10"/>
  <c r="I164" i="10"/>
  <c r="I163" i="10"/>
  <c r="I162" i="10"/>
  <c r="I161" i="10"/>
  <c r="I160" i="10"/>
  <c r="I150" i="10"/>
  <c r="I149" i="10"/>
  <c r="I148" i="10"/>
  <c r="I147" i="10"/>
  <c r="I146" i="10"/>
  <c r="I145" i="10"/>
  <c r="I144" i="10"/>
  <c r="I143" i="10"/>
  <c r="I142" i="10"/>
  <c r="I141" i="10"/>
  <c r="I140" i="10"/>
  <c r="I139" i="10"/>
  <c r="I138" i="10"/>
  <c r="I137" i="10"/>
  <c r="L32" i="24"/>
  <c r="J32" i="24"/>
  <c r="H32" i="24"/>
  <c r="I58" i="42"/>
  <c r="J894" i="7"/>
  <c r="J893" i="7"/>
  <c r="J892" i="7"/>
  <c r="J891" i="7"/>
  <c r="J890" i="7"/>
  <c r="J889" i="7"/>
  <c r="J888" i="7"/>
  <c r="J887" i="7"/>
  <c r="J886" i="7"/>
  <c r="J885" i="7"/>
  <c r="J109" i="8"/>
  <c r="J108" i="8"/>
  <c r="P107" i="8"/>
  <c r="J107" i="8"/>
  <c r="N25" i="44"/>
  <c r="L25" i="44"/>
  <c r="J25" i="44"/>
  <c r="H25" i="44"/>
  <c r="N21" i="44"/>
  <c r="L21" i="44"/>
  <c r="J21" i="44"/>
  <c r="H21" i="44"/>
  <c r="N17" i="44"/>
  <c r="L17" i="44"/>
  <c r="J17" i="44"/>
  <c r="H17" i="44"/>
  <c r="I102" i="12"/>
  <c r="I101" i="12"/>
  <c r="I100" i="12"/>
  <c r="I99" i="12"/>
  <c r="I98" i="12"/>
  <c r="I97" i="12"/>
  <c r="I96" i="12"/>
  <c r="I95" i="12"/>
  <c r="I94" i="12"/>
  <c r="I93" i="12"/>
  <c r="I92" i="12"/>
  <c r="H50" i="46"/>
  <c r="J50" i="46"/>
  <c r="L50" i="46"/>
  <c r="N50" i="46"/>
  <c r="O50" i="46"/>
  <c r="M50" i="46"/>
  <c r="J34" i="8"/>
  <c r="J33" i="8"/>
  <c r="J32" i="8"/>
  <c r="I57" i="42"/>
  <c r="J49" i="8"/>
  <c r="J48" i="8"/>
  <c r="J47" i="8"/>
  <c r="I56" i="42"/>
  <c r="I55" i="42"/>
  <c r="J876" i="7"/>
  <c r="J875" i="7"/>
  <c r="J874" i="7"/>
  <c r="J873" i="7"/>
  <c r="J872" i="7"/>
  <c r="J871" i="7"/>
  <c r="J870" i="7"/>
  <c r="J869" i="7"/>
  <c r="J868" i="7"/>
  <c r="J867" i="7"/>
  <c r="I54" i="42"/>
  <c r="O11" i="23"/>
  <c r="N17" i="23"/>
  <c r="J858" i="7"/>
  <c r="J857" i="7"/>
  <c r="J856" i="7"/>
  <c r="J855" i="7"/>
  <c r="J854" i="7"/>
  <c r="J853" i="7"/>
  <c r="J852" i="7"/>
  <c r="J851" i="7"/>
  <c r="J850" i="7"/>
  <c r="J849" i="7"/>
  <c r="I127" i="10"/>
  <c r="I126" i="10"/>
  <c r="I125" i="10"/>
  <c r="I124" i="10"/>
  <c r="I123" i="10"/>
  <c r="I122" i="10"/>
  <c r="I121" i="10"/>
  <c r="I120" i="10"/>
  <c r="I119" i="10"/>
  <c r="I118" i="10"/>
  <c r="I117" i="10"/>
  <c r="I116" i="10"/>
  <c r="I115" i="10"/>
  <c r="I114" i="10"/>
  <c r="I91" i="12"/>
  <c r="I90" i="12"/>
  <c r="G59" i="30"/>
  <c r="H59" i="30"/>
  <c r="I59" i="30"/>
  <c r="J59" i="30"/>
  <c r="K59" i="30"/>
  <c r="L59" i="30"/>
  <c r="M59" i="30"/>
  <c r="N59" i="30"/>
  <c r="O59" i="30"/>
  <c r="I89" i="12"/>
  <c r="I88" i="12"/>
  <c r="I53" i="42"/>
  <c r="J840" i="7"/>
  <c r="J839" i="7"/>
  <c r="J838" i="7"/>
  <c r="J837" i="7"/>
  <c r="J836" i="7"/>
  <c r="J835" i="7"/>
  <c r="J834" i="7"/>
  <c r="J833" i="7"/>
  <c r="J832" i="7"/>
  <c r="J831" i="7"/>
  <c r="J822" i="7"/>
  <c r="J821" i="7"/>
  <c r="J820" i="7"/>
  <c r="J819" i="7"/>
  <c r="J818" i="7"/>
  <c r="J817" i="7"/>
  <c r="J816" i="7"/>
  <c r="J815" i="7"/>
  <c r="J814" i="7"/>
  <c r="J813" i="7"/>
  <c r="N68" i="22"/>
  <c r="L68" i="22"/>
  <c r="J68" i="22"/>
  <c r="H68" i="22"/>
  <c r="P32" i="8"/>
  <c r="N47" i="8"/>
  <c r="I51" i="42"/>
  <c r="O32" i="21"/>
  <c r="O31" i="21"/>
  <c r="O30" i="21"/>
  <c r="O22" i="21"/>
  <c r="O21" i="21"/>
  <c r="O20" i="21"/>
  <c r="O19" i="21"/>
  <c r="O46" i="21"/>
  <c r="O45" i="21"/>
  <c r="O44" i="21"/>
  <c r="O43" i="21"/>
  <c r="O42" i="21"/>
  <c r="O41" i="21"/>
  <c r="O40" i="21"/>
  <c r="O39" i="21"/>
  <c r="O38" i="21"/>
  <c r="O37" i="21"/>
  <c r="O36" i="21"/>
  <c r="O35" i="21"/>
  <c r="O12" i="21"/>
  <c r="O11" i="21"/>
  <c r="O10" i="21"/>
  <c r="O9" i="21"/>
  <c r="O8" i="21"/>
  <c r="O7" i="21"/>
  <c r="I104" i="10"/>
  <c r="I103" i="10"/>
  <c r="I102" i="10"/>
  <c r="I101" i="10"/>
  <c r="I100" i="10"/>
  <c r="I99" i="10"/>
  <c r="I98" i="10"/>
  <c r="I97" i="10"/>
  <c r="I96" i="10"/>
  <c r="I95" i="10"/>
  <c r="I94" i="10"/>
  <c r="I93" i="10"/>
  <c r="I92" i="10"/>
  <c r="I91" i="10"/>
  <c r="I87" i="12"/>
  <c r="I86" i="12"/>
  <c r="I85" i="12"/>
  <c r="N19" i="23"/>
  <c r="I84" i="12"/>
  <c r="I83" i="12"/>
  <c r="J804" i="7"/>
  <c r="J803" i="7"/>
  <c r="J802" i="7"/>
  <c r="J801" i="7"/>
  <c r="J800" i="7"/>
  <c r="J799" i="7"/>
  <c r="J798" i="7"/>
  <c r="J797" i="7"/>
  <c r="J796" i="7"/>
  <c r="J795" i="7"/>
  <c r="J786" i="7"/>
  <c r="J785" i="7"/>
  <c r="J784" i="7"/>
  <c r="J783" i="7"/>
  <c r="J782" i="7"/>
  <c r="J781" i="7"/>
  <c r="J780" i="7"/>
  <c r="J779" i="7"/>
  <c r="J778" i="7"/>
  <c r="J777" i="7"/>
  <c r="J106" i="8"/>
  <c r="J105" i="8"/>
  <c r="J104" i="8"/>
  <c r="J37" i="8"/>
  <c r="J36" i="8"/>
  <c r="J35" i="8"/>
  <c r="J31" i="8"/>
  <c r="J30" i="8"/>
  <c r="J29" i="8"/>
  <c r="J768" i="7"/>
  <c r="J767" i="7"/>
  <c r="J766" i="7"/>
  <c r="J765" i="7"/>
  <c r="J764" i="7"/>
  <c r="J763" i="7"/>
  <c r="J762" i="7"/>
  <c r="J761" i="7"/>
  <c r="J760" i="7"/>
  <c r="J759" i="7"/>
  <c r="J750" i="7"/>
  <c r="J749" i="7"/>
  <c r="J748" i="7"/>
  <c r="J747" i="7"/>
  <c r="J746" i="7"/>
  <c r="J745" i="7"/>
  <c r="J744" i="7"/>
  <c r="J743" i="7"/>
  <c r="J742" i="7"/>
  <c r="J741" i="7"/>
  <c r="I82" i="12"/>
  <c r="J732" i="7"/>
  <c r="J731" i="7"/>
  <c r="J730" i="7"/>
  <c r="J729" i="7"/>
  <c r="J728" i="7"/>
  <c r="J727" i="7"/>
  <c r="J726" i="7"/>
  <c r="J725" i="7"/>
  <c r="J724" i="7"/>
  <c r="J723" i="7"/>
  <c r="I81" i="12"/>
  <c r="J46" i="8"/>
  <c r="J45" i="8"/>
  <c r="J44" i="8"/>
  <c r="I52" i="42"/>
  <c r="I50" i="42"/>
  <c r="I80" i="12"/>
  <c r="I79" i="12"/>
  <c r="I78" i="12"/>
  <c r="O10" i="28"/>
  <c r="I49" i="42"/>
  <c r="J714" i="7"/>
  <c r="J713" i="7"/>
  <c r="J712" i="7"/>
  <c r="J711" i="7"/>
  <c r="J710" i="7"/>
  <c r="J709" i="7"/>
  <c r="J708" i="7"/>
  <c r="J707" i="7"/>
  <c r="J706" i="7"/>
  <c r="J705" i="7"/>
  <c r="J696" i="7"/>
  <c r="J695" i="7"/>
  <c r="J694" i="7"/>
  <c r="J693" i="7"/>
  <c r="J692" i="7"/>
  <c r="J691" i="7"/>
  <c r="J690" i="7"/>
  <c r="J689" i="7"/>
  <c r="J688" i="7"/>
  <c r="J687" i="7"/>
  <c r="G18" i="28"/>
  <c r="P104" i="8"/>
  <c r="N35" i="8"/>
  <c r="N29" i="8"/>
  <c r="J103" i="8"/>
  <c r="J102" i="8"/>
  <c r="J101" i="8"/>
  <c r="J100" i="8"/>
  <c r="J99" i="8"/>
  <c r="J98" i="8"/>
  <c r="I77" i="12"/>
  <c r="I73" i="12"/>
  <c r="I72" i="12"/>
  <c r="I33" i="12"/>
  <c r="I32" i="12"/>
  <c r="I71" i="12"/>
  <c r="I70" i="12"/>
  <c r="J678" i="7"/>
  <c r="J677" i="7"/>
  <c r="J676" i="7"/>
  <c r="J675" i="7"/>
  <c r="J674" i="7"/>
  <c r="J673" i="7"/>
  <c r="J672" i="7"/>
  <c r="J671" i="7"/>
  <c r="J670" i="7"/>
  <c r="J669" i="7"/>
  <c r="O44" i="8"/>
  <c r="O98" i="8"/>
  <c r="P101" i="8"/>
  <c r="I69" i="12"/>
  <c r="I48" i="42"/>
  <c r="I47" i="42"/>
  <c r="Q101" i="8"/>
  <c r="I68" i="12"/>
  <c r="I67" i="12"/>
  <c r="I35" i="12"/>
  <c r="J62" i="9"/>
  <c r="I62" i="9"/>
  <c r="J61" i="9"/>
  <c r="I61" i="9"/>
  <c r="J60" i="9"/>
  <c r="I60" i="9"/>
  <c r="J59" i="9"/>
  <c r="I59" i="9"/>
  <c r="J58" i="9"/>
  <c r="I58" i="9"/>
  <c r="J57" i="9"/>
  <c r="I57" i="9"/>
  <c r="J56" i="9"/>
  <c r="I56" i="9"/>
  <c r="J55" i="9"/>
  <c r="I55" i="9"/>
  <c r="J54" i="9"/>
  <c r="I54" i="9"/>
  <c r="I53" i="9"/>
  <c r="J660" i="7"/>
  <c r="J659" i="7"/>
  <c r="J658" i="7"/>
  <c r="J657" i="7"/>
  <c r="J656" i="7"/>
  <c r="J655" i="7"/>
  <c r="J654" i="7"/>
  <c r="J653" i="7"/>
  <c r="J652" i="7"/>
  <c r="J651" i="7"/>
  <c r="J642" i="7"/>
  <c r="J641" i="7"/>
  <c r="J640" i="7"/>
  <c r="J639" i="7"/>
  <c r="J638" i="7"/>
  <c r="J637" i="7"/>
  <c r="J636" i="7"/>
  <c r="J635" i="7"/>
  <c r="J634" i="7"/>
  <c r="J633" i="7"/>
  <c r="J624" i="7"/>
  <c r="J623" i="7"/>
  <c r="J622" i="7"/>
  <c r="J621" i="7"/>
  <c r="J620" i="7"/>
  <c r="J619" i="7"/>
  <c r="J618" i="7"/>
  <c r="J617" i="7"/>
  <c r="J616" i="7"/>
  <c r="J615" i="7"/>
  <c r="J94" i="8"/>
  <c r="J93" i="8"/>
  <c r="J92" i="8"/>
  <c r="J91" i="8"/>
  <c r="J90" i="8"/>
  <c r="J89" i="8"/>
  <c r="J43" i="8"/>
  <c r="J42" i="8"/>
  <c r="J41" i="8"/>
  <c r="J44" i="9"/>
  <c r="I44" i="9"/>
  <c r="J43" i="9"/>
  <c r="I43" i="9"/>
  <c r="J42" i="9"/>
  <c r="I42" i="9"/>
  <c r="J41" i="9"/>
  <c r="I41" i="9"/>
  <c r="J40" i="9"/>
  <c r="I40" i="9"/>
  <c r="J39" i="9"/>
  <c r="I39" i="9"/>
  <c r="J38" i="9"/>
  <c r="I38" i="9"/>
  <c r="J37" i="9"/>
  <c r="I37" i="9"/>
  <c r="J36" i="9"/>
  <c r="I36" i="9"/>
  <c r="I35" i="9"/>
  <c r="I74" i="12"/>
  <c r="I66" i="12"/>
  <c r="J606" i="7"/>
  <c r="J605" i="7"/>
  <c r="J604" i="7"/>
  <c r="J603" i="7"/>
  <c r="J602" i="7"/>
  <c r="J601" i="7"/>
  <c r="J600" i="7"/>
  <c r="J599" i="7"/>
  <c r="J598" i="7"/>
  <c r="J597" i="7"/>
  <c r="J61" i="8"/>
  <c r="J60" i="8"/>
  <c r="J59" i="8"/>
  <c r="I62" i="12"/>
  <c r="I61" i="12"/>
  <c r="I60" i="12"/>
  <c r="J588" i="7"/>
  <c r="J587" i="7"/>
  <c r="J586" i="7"/>
  <c r="J585" i="7"/>
  <c r="J584" i="7"/>
  <c r="J583" i="7"/>
  <c r="J582" i="7"/>
  <c r="J581" i="7"/>
  <c r="J580" i="7"/>
  <c r="J579" i="7"/>
  <c r="P92" i="8"/>
  <c r="P89" i="8"/>
  <c r="N41" i="8"/>
  <c r="N59" i="8"/>
  <c r="G47" i="44"/>
  <c r="H47" i="44"/>
  <c r="I47" i="44"/>
  <c r="J47" i="44"/>
  <c r="K47" i="44"/>
  <c r="L47" i="44"/>
  <c r="M47" i="44"/>
  <c r="N47" i="44"/>
  <c r="O47" i="44"/>
  <c r="I81" i="10"/>
  <c r="I80" i="10"/>
  <c r="I79" i="10"/>
  <c r="I78" i="10"/>
  <c r="I77" i="10"/>
  <c r="I76" i="10"/>
  <c r="I75" i="10"/>
  <c r="I74" i="10"/>
  <c r="I73" i="10"/>
  <c r="I72" i="10"/>
  <c r="I71" i="10"/>
  <c r="I70" i="10"/>
  <c r="I69" i="10"/>
  <c r="I68" i="10"/>
  <c r="I31" i="12"/>
  <c r="I30" i="12"/>
  <c r="J570" i="7"/>
  <c r="J569" i="7"/>
  <c r="J568" i="7"/>
  <c r="J567" i="7"/>
  <c r="J566" i="7"/>
  <c r="J565" i="7"/>
  <c r="J564" i="7"/>
  <c r="J563" i="7"/>
  <c r="J562" i="7"/>
  <c r="J561" i="7"/>
  <c r="J552" i="7"/>
  <c r="J551" i="7"/>
  <c r="J550" i="7"/>
  <c r="J549" i="7"/>
  <c r="J548" i="7"/>
  <c r="J547" i="7"/>
  <c r="J546" i="7"/>
  <c r="J545" i="7"/>
  <c r="J544" i="7"/>
  <c r="J543" i="7"/>
  <c r="I31" i="42"/>
  <c r="J534" i="7"/>
  <c r="J533" i="7"/>
  <c r="J532" i="7"/>
  <c r="J531" i="7"/>
  <c r="J530" i="7"/>
  <c r="J529" i="7"/>
  <c r="J528" i="7"/>
  <c r="J527" i="7"/>
  <c r="J526" i="7"/>
  <c r="J525" i="7"/>
  <c r="J516" i="7"/>
  <c r="J515" i="7"/>
  <c r="J514" i="7"/>
  <c r="J513" i="7"/>
  <c r="J512" i="7"/>
  <c r="J511" i="7"/>
  <c r="J510" i="7"/>
  <c r="J509" i="7"/>
  <c r="J508" i="7"/>
  <c r="J507" i="7"/>
  <c r="J498" i="7"/>
  <c r="J497" i="7"/>
  <c r="J496" i="7"/>
  <c r="J495" i="7"/>
  <c r="J494" i="7"/>
  <c r="J493" i="7"/>
  <c r="J492" i="7"/>
  <c r="J491" i="7"/>
  <c r="J490" i="7"/>
  <c r="J489" i="7"/>
  <c r="I59" i="12"/>
  <c r="I58" i="12"/>
  <c r="I57" i="12"/>
  <c r="I56" i="12"/>
  <c r="I55" i="12"/>
  <c r="I54" i="12"/>
  <c r="I53" i="12"/>
  <c r="I52" i="12"/>
  <c r="I75" i="12"/>
  <c r="I65" i="12"/>
  <c r="I51" i="12"/>
  <c r="I50" i="12"/>
  <c r="J480" i="7"/>
  <c r="J479" i="7"/>
  <c r="J478" i="7"/>
  <c r="J477" i="7"/>
  <c r="J476" i="7"/>
  <c r="J475" i="7"/>
  <c r="J474" i="7"/>
  <c r="J473" i="7"/>
  <c r="J472" i="7"/>
  <c r="J471" i="7"/>
  <c r="J462" i="7"/>
  <c r="J461" i="7"/>
  <c r="J460" i="7"/>
  <c r="J459" i="7"/>
  <c r="J458" i="7"/>
  <c r="J457" i="7"/>
  <c r="J456" i="7"/>
  <c r="J455" i="7"/>
  <c r="J454" i="7"/>
  <c r="J453" i="7"/>
  <c r="J444" i="7"/>
  <c r="J443" i="7"/>
  <c r="J442" i="7"/>
  <c r="J441" i="7"/>
  <c r="J440" i="7"/>
  <c r="J439" i="7"/>
  <c r="J438" i="7"/>
  <c r="J437" i="7"/>
  <c r="J436" i="7"/>
  <c r="J435" i="7"/>
  <c r="I46" i="12"/>
  <c r="J97" i="8"/>
  <c r="J96" i="8"/>
  <c r="J95" i="8"/>
  <c r="J426" i="7"/>
  <c r="J425" i="7"/>
  <c r="J424" i="7"/>
  <c r="J423" i="7"/>
  <c r="J422" i="7"/>
  <c r="J421" i="7"/>
  <c r="J420" i="7"/>
  <c r="J419" i="7"/>
  <c r="J418" i="7"/>
  <c r="J417" i="7"/>
  <c r="J408" i="7"/>
  <c r="J407" i="7"/>
  <c r="J406" i="7"/>
  <c r="J405" i="7"/>
  <c r="J404" i="7"/>
  <c r="J403" i="7"/>
  <c r="J402" i="7"/>
  <c r="J401" i="7"/>
  <c r="J400" i="7"/>
  <c r="J399" i="7"/>
  <c r="J390" i="7"/>
  <c r="J389" i="7"/>
  <c r="J388" i="7"/>
  <c r="J387" i="7"/>
  <c r="J386" i="7"/>
  <c r="J385" i="7"/>
  <c r="J384" i="7"/>
  <c r="J383" i="7"/>
  <c r="J382" i="7"/>
  <c r="J381" i="7"/>
  <c r="J372" i="7"/>
  <c r="J371" i="7"/>
  <c r="J370" i="7"/>
  <c r="J369" i="7"/>
  <c r="J368" i="7"/>
  <c r="J367" i="7"/>
  <c r="J366" i="7"/>
  <c r="J365" i="7"/>
  <c r="J364" i="7"/>
  <c r="J363" i="7"/>
  <c r="J354" i="7"/>
  <c r="J353" i="7"/>
  <c r="J352" i="7"/>
  <c r="J351" i="7"/>
  <c r="J350" i="7"/>
  <c r="J349" i="7"/>
  <c r="J348" i="7"/>
  <c r="J347" i="7"/>
  <c r="J346" i="7"/>
  <c r="J345" i="7"/>
  <c r="I37" i="12"/>
  <c r="J335" i="7"/>
  <c r="J334" i="7"/>
  <c r="J333" i="7"/>
  <c r="J332" i="7"/>
  <c r="J331" i="7"/>
  <c r="J330" i="7"/>
  <c r="J329" i="7"/>
  <c r="J328" i="7"/>
  <c r="J327" i="7"/>
  <c r="J326" i="7"/>
  <c r="J317" i="7"/>
  <c r="J316" i="7"/>
  <c r="J315" i="7"/>
  <c r="J314" i="7"/>
  <c r="J313" i="7"/>
  <c r="J312" i="7"/>
  <c r="J311" i="7"/>
  <c r="J310" i="7"/>
  <c r="J309" i="7"/>
  <c r="J308" i="7"/>
  <c r="J34" i="12"/>
  <c r="I34" i="12"/>
  <c r="J299" i="7"/>
  <c r="J298" i="7"/>
  <c r="J297" i="7"/>
  <c r="J296" i="7"/>
  <c r="J295" i="7"/>
  <c r="J294" i="7"/>
  <c r="J293" i="7"/>
  <c r="J292" i="7"/>
  <c r="J291" i="7"/>
  <c r="J290" i="7"/>
  <c r="J281" i="7"/>
  <c r="J280" i="7"/>
  <c r="J279" i="7"/>
  <c r="J278" i="7"/>
  <c r="J277" i="7"/>
  <c r="J276" i="7"/>
  <c r="J275" i="7"/>
  <c r="J274" i="7"/>
  <c r="J273" i="7"/>
  <c r="J272" i="7"/>
  <c r="J263" i="7"/>
  <c r="J262" i="7"/>
  <c r="J261" i="7"/>
  <c r="J260" i="7"/>
  <c r="J259" i="7"/>
  <c r="J258" i="7"/>
  <c r="J257" i="7"/>
  <c r="J256" i="7"/>
  <c r="J255" i="7"/>
  <c r="J254" i="7"/>
  <c r="I25" i="12"/>
  <c r="J245" i="7"/>
  <c r="J244" i="7"/>
  <c r="J243" i="7"/>
  <c r="J242" i="7"/>
  <c r="J241" i="7"/>
  <c r="J240" i="7"/>
  <c r="J239" i="7"/>
  <c r="J238" i="7"/>
  <c r="J237" i="7"/>
  <c r="J236" i="7"/>
  <c r="J227" i="7"/>
  <c r="J226" i="7"/>
  <c r="J225" i="7"/>
  <c r="J224" i="7"/>
  <c r="J223" i="7"/>
  <c r="J222" i="7"/>
  <c r="J221" i="7"/>
  <c r="J220" i="7"/>
  <c r="J219" i="7"/>
  <c r="J218" i="7"/>
  <c r="I58" i="10"/>
  <c r="I57" i="10"/>
  <c r="I56" i="10"/>
  <c r="I55" i="10"/>
  <c r="I54" i="10"/>
  <c r="I53" i="10"/>
  <c r="I52" i="10"/>
  <c r="I51" i="10"/>
  <c r="I50" i="10"/>
  <c r="I49" i="10"/>
  <c r="I48" i="10"/>
  <c r="I47" i="10"/>
  <c r="I46" i="10"/>
  <c r="I45" i="10"/>
  <c r="J209" i="7"/>
  <c r="J208" i="7"/>
  <c r="J207" i="7"/>
  <c r="J206" i="7"/>
  <c r="J205" i="7"/>
  <c r="J204" i="7"/>
  <c r="J203" i="7"/>
  <c r="J202" i="7"/>
  <c r="J201" i="7"/>
  <c r="J200" i="7"/>
  <c r="J191" i="7"/>
  <c r="J190" i="7"/>
  <c r="J189" i="7"/>
  <c r="J188" i="7"/>
  <c r="J187" i="7"/>
  <c r="J186" i="7"/>
  <c r="J185" i="7"/>
  <c r="J184" i="7"/>
  <c r="J183" i="7"/>
  <c r="J182" i="7"/>
  <c r="J173" i="7"/>
  <c r="J172" i="7"/>
  <c r="J171" i="7"/>
  <c r="J170" i="7"/>
  <c r="J169" i="7"/>
  <c r="J168" i="7"/>
  <c r="J167" i="7"/>
  <c r="J166" i="7"/>
  <c r="J165" i="7"/>
  <c r="J164" i="7"/>
  <c r="J155" i="7"/>
  <c r="J154" i="7"/>
  <c r="J153" i="7"/>
  <c r="J152" i="7"/>
  <c r="J151" i="7"/>
  <c r="J150" i="7"/>
  <c r="J149" i="7"/>
  <c r="J148" i="7"/>
  <c r="J147" i="7"/>
  <c r="J146" i="7"/>
  <c r="J137" i="7"/>
  <c r="J136" i="7"/>
  <c r="J135" i="7"/>
  <c r="J134" i="7"/>
  <c r="J133" i="7"/>
  <c r="J132" i="7"/>
  <c r="J131" i="7"/>
  <c r="J130" i="7"/>
  <c r="J129" i="7"/>
  <c r="J128" i="7"/>
  <c r="J119" i="7"/>
  <c r="J118" i="7"/>
  <c r="J117" i="7"/>
  <c r="J116" i="7"/>
  <c r="J115" i="7"/>
  <c r="J114" i="7"/>
  <c r="J113" i="7"/>
  <c r="J112" i="7"/>
  <c r="J111" i="7"/>
  <c r="J110" i="7"/>
  <c r="J101" i="7"/>
  <c r="J100" i="7"/>
  <c r="J99" i="7"/>
  <c r="J98" i="7"/>
  <c r="J97" i="7"/>
  <c r="J96" i="7"/>
  <c r="J95" i="7"/>
  <c r="J94" i="7"/>
  <c r="J93" i="7"/>
  <c r="J92" i="7"/>
  <c r="J82" i="7"/>
  <c r="J81" i="7"/>
  <c r="J80" i="7"/>
  <c r="J79" i="7"/>
  <c r="J78" i="7"/>
  <c r="J77" i="7"/>
  <c r="J76" i="7"/>
  <c r="J75" i="7"/>
  <c r="J74" i="7"/>
  <c r="J73" i="7"/>
  <c r="J63" i="7"/>
  <c r="J62" i="7"/>
  <c r="J61" i="7"/>
  <c r="J60" i="7"/>
  <c r="J59" i="7"/>
  <c r="J58" i="7"/>
  <c r="J57" i="7"/>
  <c r="J56" i="7"/>
  <c r="J55" i="7"/>
  <c r="J54" i="7"/>
  <c r="J44" i="7"/>
  <c r="K43" i="7"/>
  <c r="J43" i="7"/>
  <c r="K42" i="7"/>
  <c r="J42" i="7"/>
  <c r="K41" i="7"/>
  <c r="J41" i="7"/>
  <c r="K40" i="7"/>
  <c r="J40" i="7"/>
  <c r="K39" i="7"/>
  <c r="J39" i="7"/>
  <c r="K38" i="7"/>
  <c r="J38" i="7"/>
  <c r="K37" i="7"/>
  <c r="J37" i="7"/>
  <c r="K36" i="7"/>
  <c r="J36" i="7"/>
  <c r="J35" i="7"/>
  <c r="J59" i="42"/>
  <c r="J25" i="42"/>
  <c r="J23" i="42"/>
  <c r="J22" i="42"/>
  <c r="J21" i="42"/>
  <c r="J20" i="42"/>
  <c r="J19" i="42"/>
  <c r="J18" i="42"/>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24" i="12"/>
  <c r="J23" i="12"/>
  <c r="J22" i="12"/>
  <c r="J21" i="12"/>
  <c r="J20" i="12"/>
  <c r="J19" i="12"/>
  <c r="J29" i="10"/>
  <c r="J28" i="10"/>
  <c r="J27" i="10"/>
  <c r="J26" i="10"/>
  <c r="J25" i="10"/>
  <c r="J24" i="10"/>
  <c r="J23" i="10"/>
  <c r="J22" i="10"/>
  <c r="J21" i="10"/>
  <c r="J20" i="10"/>
  <c r="J19" i="10"/>
  <c r="J18" i="10"/>
  <c r="J25" i="9"/>
  <c r="J24" i="9"/>
  <c r="J23" i="9"/>
  <c r="J22" i="9"/>
  <c r="J21" i="9"/>
  <c r="J20" i="9"/>
  <c r="J19" i="9"/>
  <c r="K25" i="7"/>
  <c r="K24" i="7"/>
  <c r="K23" i="7"/>
  <c r="K22" i="7"/>
  <c r="K21" i="7"/>
  <c r="K20" i="7"/>
  <c r="K19" i="7"/>
  <c r="K18" i="7"/>
  <c r="O38" i="48"/>
  <c r="N38" i="48"/>
  <c r="M38" i="48"/>
  <c r="L38" i="48"/>
  <c r="K38" i="48"/>
  <c r="J38" i="48"/>
  <c r="I38" i="48"/>
  <c r="H38" i="48"/>
  <c r="G38" i="48"/>
  <c r="O19" i="47"/>
  <c r="N19" i="47"/>
  <c r="M19" i="47"/>
  <c r="L19" i="47"/>
  <c r="K19" i="47"/>
  <c r="J19" i="47"/>
  <c r="I19" i="47"/>
  <c r="H19" i="47"/>
  <c r="G19" i="47"/>
  <c r="Z341" i="38"/>
  <c r="AA341" i="38"/>
  <c r="AB341" i="38"/>
  <c r="AD341" i="38"/>
  <c r="AE341" i="38"/>
  <c r="AF341" i="38"/>
  <c r="AH341" i="38"/>
  <c r="AI341" i="38"/>
  <c r="AJ341" i="38"/>
  <c r="AL341" i="38"/>
  <c r="AM341" i="38"/>
  <c r="AN341" i="38"/>
  <c r="J17" i="7"/>
  <c r="O24" i="45"/>
  <c r="O34" i="23"/>
  <c r="O14" i="33"/>
  <c r="O21" i="31"/>
  <c r="O71" i="24"/>
  <c r="O25" i="29"/>
  <c r="O68" i="22"/>
  <c r="O61" i="21"/>
  <c r="O41" i="28"/>
  <c r="J51" i="40"/>
  <c r="N71" i="24"/>
  <c r="M71" i="24"/>
  <c r="L71" i="24"/>
  <c r="K71" i="24"/>
  <c r="J71" i="24"/>
  <c r="I71" i="24"/>
  <c r="H71" i="24"/>
  <c r="G71" i="24"/>
  <c r="K50" i="46"/>
  <c r="I50" i="46"/>
  <c r="G50" i="46"/>
  <c r="I560" i="38"/>
  <c r="G560" i="38"/>
  <c r="AN565" i="38"/>
  <c r="AM565" i="38"/>
  <c r="AL565" i="38"/>
  <c r="AJ565" i="38"/>
  <c r="AI565" i="38"/>
  <c r="AH565" i="38"/>
  <c r="AF565" i="38"/>
  <c r="AE565" i="38"/>
  <c r="AB565" i="38"/>
  <c r="Z565" i="38"/>
  <c r="AN564" i="38"/>
  <c r="AM564" i="38"/>
  <c r="AL564" i="38"/>
  <c r="AJ564" i="38"/>
  <c r="AI564" i="38"/>
  <c r="AH564" i="38"/>
  <c r="AF564" i="38"/>
  <c r="AE564" i="38"/>
  <c r="AD564" i="38"/>
  <c r="AB564" i="38"/>
  <c r="AA564" i="38"/>
  <c r="Z564" i="38"/>
  <c r="AN563" i="38"/>
  <c r="AM563" i="38"/>
  <c r="AL563" i="38"/>
  <c r="AJ563" i="38"/>
  <c r="AI563" i="38"/>
  <c r="AH563" i="38"/>
  <c r="AF563" i="38"/>
  <c r="AE563" i="38"/>
  <c r="AD563" i="38"/>
  <c r="AB563" i="38"/>
  <c r="AA563" i="38"/>
  <c r="Z563" i="38"/>
  <c r="AN562" i="38"/>
  <c r="AM562" i="38"/>
  <c r="AL562" i="38"/>
  <c r="AJ562" i="38"/>
  <c r="AI562" i="38"/>
  <c r="AH562" i="38"/>
  <c r="AF562" i="38"/>
  <c r="AE562" i="38"/>
  <c r="AD562" i="38"/>
  <c r="AB562" i="38"/>
  <c r="AA562" i="38"/>
  <c r="Z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AN558" i="38"/>
  <c r="AM558" i="38"/>
  <c r="AL558" i="38"/>
  <c r="AJ558" i="38"/>
  <c r="AI558" i="38"/>
  <c r="AH558" i="38"/>
  <c r="AF558" i="38"/>
  <c r="AE558" i="38"/>
  <c r="AD558" i="38"/>
  <c r="AB558" i="38"/>
  <c r="AA558" i="38"/>
  <c r="Z558" i="38"/>
  <c r="E558" i="38"/>
  <c r="AN557" i="38"/>
  <c r="AM557" i="38"/>
  <c r="AL557" i="38"/>
  <c r="AJ557" i="38"/>
  <c r="AI557" i="38"/>
  <c r="AH557" i="38"/>
  <c r="AF557" i="38"/>
  <c r="AE557" i="38"/>
  <c r="AD557" i="38"/>
  <c r="AB557" i="38"/>
  <c r="AA557" i="38"/>
  <c r="Z557" i="38"/>
  <c r="E557" i="38"/>
  <c r="AN556" i="38"/>
  <c r="AM556" i="38"/>
  <c r="AL556" i="38"/>
  <c r="AJ556" i="38"/>
  <c r="AI556" i="38"/>
  <c r="AH556" i="38"/>
  <c r="AF556" i="38"/>
  <c r="AE556" i="38"/>
  <c r="AD556" i="38"/>
  <c r="AB556" i="38"/>
  <c r="AA556" i="38"/>
  <c r="Z556" i="38"/>
  <c r="E556" i="38"/>
  <c r="AN555" i="38"/>
  <c r="AM555" i="38"/>
  <c r="AL555" i="38"/>
  <c r="AJ555" i="38"/>
  <c r="AI555" i="38"/>
  <c r="AH555" i="38"/>
  <c r="AF555" i="38"/>
  <c r="AE555" i="38"/>
  <c r="AD555" i="38"/>
  <c r="AB555" i="38"/>
  <c r="AA555" i="38"/>
  <c r="Z555" i="38"/>
  <c r="E555" i="38"/>
  <c r="AN554" i="38"/>
  <c r="AM554" i="38"/>
  <c r="AL554" i="38"/>
  <c r="AJ554" i="38"/>
  <c r="AI554" i="38"/>
  <c r="AH554" i="38"/>
  <c r="AF554" i="38"/>
  <c r="AE554" i="38"/>
  <c r="AD554" i="38"/>
  <c r="AB554" i="38"/>
  <c r="AA554" i="38"/>
  <c r="Z554" i="38"/>
  <c r="E554" i="38"/>
  <c r="AN553" i="38"/>
  <c r="AM553" i="38"/>
  <c r="AL553" i="38"/>
  <c r="AJ553" i="38"/>
  <c r="AI553" i="38"/>
  <c r="AH553" i="38"/>
  <c r="AF553" i="38"/>
  <c r="AE553" i="38"/>
  <c r="AD553" i="38"/>
  <c r="AB553" i="38"/>
  <c r="AA553" i="38"/>
  <c r="Z553" i="38"/>
  <c r="E553" i="38"/>
  <c r="AN552" i="38"/>
  <c r="AM552" i="38"/>
  <c r="AL552" i="38"/>
  <c r="AJ552" i="38"/>
  <c r="AI552" i="38"/>
  <c r="AH552" i="38"/>
  <c r="AF552" i="38"/>
  <c r="AE552" i="38"/>
  <c r="AD552" i="38"/>
  <c r="AB552" i="38"/>
  <c r="AA552" i="38"/>
  <c r="Z552" i="38"/>
  <c r="E552" i="38"/>
  <c r="AN551" i="38"/>
  <c r="AM551" i="38"/>
  <c r="AL551" i="38"/>
  <c r="AJ551" i="38"/>
  <c r="AI551" i="38"/>
  <c r="AH551" i="38"/>
  <c r="AF551" i="38"/>
  <c r="AE551" i="38"/>
  <c r="AD551" i="38"/>
  <c r="AB551" i="38"/>
  <c r="AA551" i="38"/>
  <c r="Z551" i="38"/>
  <c r="E551" i="38"/>
  <c r="AN550" i="38"/>
  <c r="AM550" i="38"/>
  <c r="AL550" i="38"/>
  <c r="AJ550" i="38"/>
  <c r="AI550" i="38"/>
  <c r="AH550" i="38"/>
  <c r="AF550" i="38"/>
  <c r="AE550" i="38"/>
  <c r="AD550" i="38"/>
  <c r="AB550" i="38"/>
  <c r="AA550" i="38"/>
  <c r="Z550" i="38"/>
  <c r="E550" i="38"/>
  <c r="AN549" i="38"/>
  <c r="AM549" i="38"/>
  <c r="AL549" i="38"/>
  <c r="AJ549" i="38"/>
  <c r="AI549" i="38"/>
  <c r="AH549" i="38"/>
  <c r="AF549" i="38"/>
  <c r="AE549" i="38"/>
  <c r="AD549" i="38"/>
  <c r="AB549" i="38"/>
  <c r="AA549" i="38"/>
  <c r="Z549" i="38"/>
  <c r="E549" i="38"/>
  <c r="AN548" i="38"/>
  <c r="AM548" i="38"/>
  <c r="AL548" i="38"/>
  <c r="AJ548" i="38"/>
  <c r="AI548" i="38"/>
  <c r="AH548" i="38"/>
  <c r="AF548" i="38"/>
  <c r="AE548" i="38"/>
  <c r="AD548" i="38"/>
  <c r="AB548" i="38"/>
  <c r="AA548" i="38"/>
  <c r="Z548" i="38"/>
  <c r="E548" i="38"/>
  <c r="AN547" i="38"/>
  <c r="AM547" i="38"/>
  <c r="AL547" i="38"/>
  <c r="AJ547" i="38"/>
  <c r="AI547" i="38"/>
  <c r="AH547" i="38"/>
  <c r="AF547" i="38"/>
  <c r="AE547" i="38"/>
  <c r="AD547" i="38"/>
  <c r="AB547" i="38"/>
  <c r="AA547" i="38"/>
  <c r="Z547" i="38"/>
  <c r="E547" i="38"/>
  <c r="AN546" i="38"/>
  <c r="AM546" i="38"/>
  <c r="AL546" i="38"/>
  <c r="AJ546" i="38"/>
  <c r="AI546" i="38"/>
  <c r="AH546" i="38"/>
  <c r="AF546" i="38"/>
  <c r="AE546" i="38"/>
  <c r="AD546" i="38"/>
  <c r="AB546" i="38"/>
  <c r="AA546" i="38"/>
  <c r="Z546" i="38"/>
  <c r="E546" i="38"/>
  <c r="AN545" i="38"/>
  <c r="AM545" i="38"/>
  <c r="AL545" i="38"/>
  <c r="AJ545" i="38"/>
  <c r="AI545" i="38"/>
  <c r="AH545" i="38"/>
  <c r="AF545" i="38"/>
  <c r="AE545" i="38"/>
  <c r="AD545" i="38"/>
  <c r="AB545" i="38"/>
  <c r="AA545" i="38"/>
  <c r="Z545" i="38"/>
  <c r="E545" i="38"/>
  <c r="AN544" i="38"/>
  <c r="AM544" i="38"/>
  <c r="AL544" i="38"/>
  <c r="AJ544" i="38"/>
  <c r="AI544" i="38"/>
  <c r="AH544" i="38"/>
  <c r="AF544" i="38"/>
  <c r="AE544" i="38"/>
  <c r="AD544" i="38"/>
  <c r="AB544" i="38"/>
  <c r="AA544" i="38"/>
  <c r="Z544" i="38"/>
  <c r="E544" i="38"/>
  <c r="AN543" i="38"/>
  <c r="AM543" i="38"/>
  <c r="AL543" i="38"/>
  <c r="AJ543" i="38"/>
  <c r="AI543" i="38"/>
  <c r="AH543" i="38"/>
  <c r="AF543" i="38"/>
  <c r="AE543" i="38"/>
  <c r="AD543" i="38"/>
  <c r="AB543" i="38"/>
  <c r="AA543" i="38"/>
  <c r="Z543" i="38"/>
  <c r="E543" i="38"/>
  <c r="AN537" i="38"/>
  <c r="AM537" i="38"/>
  <c r="AL537" i="38"/>
  <c r="AJ537" i="38"/>
  <c r="AI537" i="38"/>
  <c r="AH537" i="38"/>
  <c r="AF537" i="38"/>
  <c r="AE537" i="38"/>
  <c r="AD537" i="38"/>
  <c r="AB537" i="38"/>
  <c r="AA537" i="38"/>
  <c r="Z537" i="38"/>
  <c r="AN536" i="38"/>
  <c r="AM536" i="38"/>
  <c r="AL536" i="38"/>
  <c r="AJ536" i="38"/>
  <c r="AI536" i="38"/>
  <c r="AH536" i="38"/>
  <c r="AF536" i="38"/>
  <c r="AE536" i="38"/>
  <c r="AD536" i="38"/>
  <c r="AB536" i="38"/>
  <c r="AA536" i="38"/>
  <c r="Z536" i="38"/>
  <c r="AN535" i="38"/>
  <c r="AM535" i="38"/>
  <c r="AL535" i="38"/>
  <c r="AJ535" i="38"/>
  <c r="AI535" i="38"/>
  <c r="AH535" i="38"/>
  <c r="AF535" i="38"/>
  <c r="AE535" i="38"/>
  <c r="AD535" i="38"/>
  <c r="AB535" i="38"/>
  <c r="AA535" i="38"/>
  <c r="Z535" i="38"/>
  <c r="Z538" i="38"/>
  <c r="AA538" i="38"/>
  <c r="AB538" i="38"/>
  <c r="AD538" i="38"/>
  <c r="AE538" i="38"/>
  <c r="AF538" i="38"/>
  <c r="AH538" i="38"/>
  <c r="AI538" i="38"/>
  <c r="AJ538" i="38"/>
  <c r="AL538" i="38"/>
  <c r="AM538" i="38"/>
  <c r="AN538" i="38"/>
  <c r="Z539" i="38"/>
  <c r="AA539" i="38"/>
  <c r="AB539" i="38"/>
  <c r="AD539" i="38"/>
  <c r="AE539" i="38"/>
  <c r="AF539" i="38"/>
  <c r="AH539" i="38"/>
  <c r="AI539" i="38"/>
  <c r="AJ539" i="38"/>
  <c r="AL539" i="38"/>
  <c r="AM539" i="38"/>
  <c r="AN539"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AN532" i="38"/>
  <c r="AM532" i="38"/>
  <c r="AL532" i="38"/>
  <c r="AJ532" i="38"/>
  <c r="AI532" i="38"/>
  <c r="AH532" i="38"/>
  <c r="AF532" i="38"/>
  <c r="AE532" i="38"/>
  <c r="AD532" i="38"/>
  <c r="AB532" i="38"/>
  <c r="AA532" i="38"/>
  <c r="Z532" i="38"/>
  <c r="AN531" i="38"/>
  <c r="AM531" i="38"/>
  <c r="AL531" i="38"/>
  <c r="AJ531" i="38"/>
  <c r="AI531" i="38"/>
  <c r="AH531" i="38"/>
  <c r="AF531" i="38"/>
  <c r="AE531" i="38"/>
  <c r="AD531" i="38"/>
  <c r="AB531" i="38"/>
  <c r="AA531" i="38"/>
  <c r="Z531" i="38"/>
  <c r="AN530" i="38"/>
  <c r="AM530" i="38"/>
  <c r="AL530" i="38"/>
  <c r="AJ530" i="38"/>
  <c r="AI530" i="38"/>
  <c r="AH530" i="38"/>
  <c r="AF530" i="38"/>
  <c r="AE530" i="38"/>
  <c r="AD530" i="38"/>
  <c r="AB530" i="38"/>
  <c r="AA530" i="38"/>
  <c r="Z530" i="38"/>
  <c r="AN529" i="38"/>
  <c r="AM529" i="38"/>
  <c r="AL529" i="38"/>
  <c r="AJ529" i="38"/>
  <c r="AI529" i="38"/>
  <c r="AH529" i="38"/>
  <c r="AF529" i="38"/>
  <c r="AE529" i="38"/>
  <c r="AD529" i="38"/>
  <c r="AB529" i="38"/>
  <c r="AA529" i="38"/>
  <c r="Z529"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Z518" i="38"/>
  <c r="AN517" i="38"/>
  <c r="AM517" i="38"/>
  <c r="AL517" i="38"/>
  <c r="AJ517" i="38"/>
  <c r="AI517" i="38"/>
  <c r="AH517" i="38"/>
  <c r="AF517" i="38"/>
  <c r="AE517" i="38"/>
  <c r="AD517" i="38"/>
  <c r="AB517" i="38"/>
  <c r="AA517" i="38"/>
  <c r="Z517" i="38"/>
  <c r="AN516" i="38"/>
  <c r="AM516" i="38"/>
  <c r="AL516" i="38"/>
  <c r="AJ516" i="38"/>
  <c r="AI516" i="38"/>
  <c r="AH516" i="38"/>
  <c r="AF516" i="38"/>
  <c r="AE516" i="38"/>
  <c r="AD516" i="38"/>
  <c r="AB516" i="38"/>
  <c r="AA516" i="38"/>
  <c r="Z516" i="38"/>
  <c r="AN515" i="38"/>
  <c r="AM515" i="38"/>
  <c r="AL515" i="38"/>
  <c r="AJ515" i="38"/>
  <c r="AI515" i="38"/>
  <c r="AH515" i="38"/>
  <c r="AF515" i="38"/>
  <c r="AE515" i="38"/>
  <c r="AD515" i="38"/>
  <c r="AB515" i="38"/>
  <c r="AA515" i="38"/>
  <c r="Z515" i="38"/>
  <c r="AN514" i="38"/>
  <c r="AM514" i="38"/>
  <c r="AL514" i="38"/>
  <c r="AJ514" i="38"/>
  <c r="AI514" i="38"/>
  <c r="AH514" i="38"/>
  <c r="AF514" i="38"/>
  <c r="AE514" i="38"/>
  <c r="AD514" i="38"/>
  <c r="AB514" i="38"/>
  <c r="AA514" i="38"/>
  <c r="Z514" i="38"/>
  <c r="AN513" i="38"/>
  <c r="AM513" i="38"/>
  <c r="AL513" i="38"/>
  <c r="AJ513" i="38"/>
  <c r="AI513" i="38"/>
  <c r="AH513" i="38"/>
  <c r="AF513" i="38"/>
  <c r="AE513" i="38"/>
  <c r="AD513" i="38"/>
  <c r="AB513" i="38"/>
  <c r="AA513" i="38"/>
  <c r="Z513" i="38"/>
  <c r="AN512" i="38"/>
  <c r="AM512" i="38"/>
  <c r="AL512" i="38"/>
  <c r="AJ512" i="38"/>
  <c r="AI512" i="38"/>
  <c r="AH512" i="38"/>
  <c r="AF512" i="38"/>
  <c r="AE512" i="38"/>
  <c r="AD512" i="38"/>
  <c r="AB512" i="38"/>
  <c r="AA512" i="38"/>
  <c r="Z512" i="38"/>
  <c r="AN511" i="38"/>
  <c r="AM511" i="38"/>
  <c r="AL511" i="38"/>
  <c r="AJ511" i="38"/>
  <c r="AI511" i="38"/>
  <c r="AH511" i="38"/>
  <c r="AF511" i="38"/>
  <c r="AE511" i="38"/>
  <c r="AD511" i="38"/>
  <c r="AB511" i="38"/>
  <c r="AA511" i="38"/>
  <c r="Z511" i="38"/>
  <c r="I509" i="38"/>
  <c r="G509" i="38"/>
  <c r="AN520" i="38"/>
  <c r="AM520" i="38"/>
  <c r="AL520" i="38"/>
  <c r="AJ520" i="38"/>
  <c r="AI520" i="38"/>
  <c r="AH520" i="38"/>
  <c r="AF520" i="38"/>
  <c r="AE520" i="38"/>
  <c r="AD520" i="38"/>
  <c r="AB520" i="38"/>
  <c r="AA520" i="38"/>
  <c r="Z520" i="38"/>
  <c r="AN522" i="38"/>
  <c r="AM522" i="38"/>
  <c r="AL522" i="38"/>
  <c r="AJ522" i="38"/>
  <c r="AI522" i="38"/>
  <c r="AH522" i="38"/>
  <c r="AF522" i="38"/>
  <c r="AE522" i="38"/>
  <c r="AD522" i="38"/>
  <c r="AB522" i="38"/>
  <c r="AA522" i="38"/>
  <c r="Z522" i="38"/>
  <c r="AN521" i="38"/>
  <c r="AM521" i="38"/>
  <c r="AL521" i="38"/>
  <c r="AJ521" i="38"/>
  <c r="AI521" i="38"/>
  <c r="AH521" i="38"/>
  <c r="AF521" i="38"/>
  <c r="AE521" i="38"/>
  <c r="AD521" i="38"/>
  <c r="AB521" i="38"/>
  <c r="AA521" i="38"/>
  <c r="Z521" i="38"/>
  <c r="AN519" i="38"/>
  <c r="AM519" i="38"/>
  <c r="AL519" i="38"/>
  <c r="AJ519" i="38"/>
  <c r="AI519" i="38"/>
  <c r="AH519" i="38"/>
  <c r="AF519" i="38"/>
  <c r="AE519" i="38"/>
  <c r="AD519" i="38"/>
  <c r="AB519" i="38"/>
  <c r="AA519" i="38"/>
  <c r="Z519" i="38"/>
  <c r="AN510" i="38"/>
  <c r="AM510" i="38"/>
  <c r="AL510" i="38"/>
  <c r="AJ510" i="38"/>
  <c r="AI510" i="38"/>
  <c r="AH510" i="38"/>
  <c r="AF510" i="38"/>
  <c r="AE510" i="38"/>
  <c r="AD510" i="38"/>
  <c r="AB510" i="38"/>
  <c r="AA510" i="38"/>
  <c r="Z510" i="38"/>
  <c r="AN524" i="38"/>
  <c r="AM524" i="38"/>
  <c r="AL524" i="38"/>
  <c r="AJ524" i="38"/>
  <c r="AI524" i="38"/>
  <c r="AH524" i="38"/>
  <c r="AF524" i="38"/>
  <c r="AE524" i="38"/>
  <c r="AD524" i="38"/>
  <c r="AB524" i="38"/>
  <c r="AA524" i="38"/>
  <c r="Z524" i="38"/>
  <c r="AN523" i="38"/>
  <c r="AM523" i="38"/>
  <c r="AL523" i="38"/>
  <c r="AJ523" i="38"/>
  <c r="AI523" i="38"/>
  <c r="AH523" i="38"/>
  <c r="AF523" i="38"/>
  <c r="AE523" i="38"/>
  <c r="AD523" i="38"/>
  <c r="AB523" i="38"/>
  <c r="AA523" i="38"/>
  <c r="Z523" i="38"/>
  <c r="AN525" i="38"/>
  <c r="AM525" i="38"/>
  <c r="AL525" i="38"/>
  <c r="AJ525" i="38"/>
  <c r="AI525" i="38"/>
  <c r="AH525" i="38"/>
  <c r="AF525" i="38"/>
  <c r="AE525" i="38"/>
  <c r="AD525" i="38"/>
  <c r="AB525" i="38"/>
  <c r="AA525" i="38"/>
  <c r="Z525" i="38"/>
  <c r="Z505" i="38"/>
  <c r="AA505" i="38"/>
  <c r="AB505" i="38"/>
  <c r="AD505" i="38"/>
  <c r="AE505" i="38"/>
  <c r="AF505" i="38"/>
  <c r="AH505" i="38"/>
  <c r="AI505" i="38"/>
  <c r="AJ505" i="38"/>
  <c r="AL505" i="38"/>
  <c r="AM505" i="38"/>
  <c r="AN505" i="38"/>
  <c r="Z506" i="38"/>
  <c r="AA506" i="38"/>
  <c r="AB506" i="38"/>
  <c r="AD506" i="38"/>
  <c r="AE506" i="38"/>
  <c r="AF506" i="38"/>
  <c r="AH506" i="38"/>
  <c r="AI506" i="38"/>
  <c r="AJ506" i="38"/>
  <c r="AL506" i="38"/>
  <c r="AM506" i="38"/>
  <c r="AN506" i="38"/>
  <c r="Z507" i="38"/>
  <c r="AA507" i="38"/>
  <c r="AB507" i="38"/>
  <c r="AD507" i="38"/>
  <c r="AE507" i="38"/>
  <c r="AF507" i="38"/>
  <c r="AH507" i="38"/>
  <c r="AI507" i="38"/>
  <c r="AJ507" i="38"/>
  <c r="AL507" i="38"/>
  <c r="AM507" i="38"/>
  <c r="AN507"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AN503" i="38"/>
  <c r="AM503" i="38"/>
  <c r="AL503" i="38"/>
  <c r="AJ503" i="38"/>
  <c r="AI503" i="38"/>
  <c r="AH503" i="38"/>
  <c r="AF503" i="38"/>
  <c r="AE503" i="38"/>
  <c r="AD503" i="38"/>
  <c r="AB503" i="38"/>
  <c r="AA503" i="38"/>
  <c r="Z503" i="38"/>
  <c r="AN502" i="38"/>
  <c r="AM502" i="38"/>
  <c r="AL502" i="38"/>
  <c r="AJ502" i="38"/>
  <c r="AI502" i="38"/>
  <c r="AH502" i="38"/>
  <c r="AF502" i="38"/>
  <c r="AE502" i="38"/>
  <c r="AD502" i="38"/>
  <c r="AB502" i="38"/>
  <c r="AA502" i="38"/>
  <c r="Z502" i="38"/>
  <c r="I489" i="38"/>
  <c r="G489" i="38"/>
  <c r="AN491" i="38"/>
  <c r="AM491" i="38"/>
  <c r="AL491" i="38"/>
  <c r="AJ491" i="38"/>
  <c r="AI491" i="38"/>
  <c r="AH491" i="38"/>
  <c r="AF491" i="38"/>
  <c r="AE491" i="38"/>
  <c r="AD491" i="38"/>
  <c r="AB491" i="38"/>
  <c r="AA491" i="38"/>
  <c r="Z491" i="38"/>
  <c r="AN494" i="38"/>
  <c r="AM494" i="38"/>
  <c r="AL494" i="38"/>
  <c r="AJ494" i="38"/>
  <c r="AI494" i="38"/>
  <c r="AH494" i="38"/>
  <c r="AF494" i="38"/>
  <c r="AE494" i="38"/>
  <c r="AD494" i="38"/>
  <c r="AB494" i="38"/>
  <c r="AA494" i="38"/>
  <c r="Z494" i="38"/>
  <c r="AN493" i="38"/>
  <c r="AM493" i="38"/>
  <c r="AL493" i="38"/>
  <c r="AJ493" i="38"/>
  <c r="AI493" i="38"/>
  <c r="AH493" i="38"/>
  <c r="AF493" i="38"/>
  <c r="AE493" i="38"/>
  <c r="AD493" i="38"/>
  <c r="AB493" i="38"/>
  <c r="AA493" i="38"/>
  <c r="Z493" i="38"/>
  <c r="AN492" i="38"/>
  <c r="AM492" i="38"/>
  <c r="AL492" i="38"/>
  <c r="AJ492" i="38"/>
  <c r="AI492" i="38"/>
  <c r="AH492" i="38"/>
  <c r="AF492" i="38"/>
  <c r="AE492" i="38"/>
  <c r="AD492" i="38"/>
  <c r="AB492" i="38"/>
  <c r="AA492" i="38"/>
  <c r="Z492" i="38"/>
  <c r="AN490" i="38"/>
  <c r="AM490" i="38"/>
  <c r="AL490" i="38"/>
  <c r="AJ490" i="38"/>
  <c r="AI490" i="38"/>
  <c r="AH490" i="38"/>
  <c r="AF490" i="38"/>
  <c r="AE490" i="38"/>
  <c r="AD490" i="38"/>
  <c r="AB490" i="38"/>
  <c r="AA490" i="38"/>
  <c r="Z490" i="38"/>
  <c r="AN496" i="38"/>
  <c r="AM496" i="38"/>
  <c r="AL496" i="38"/>
  <c r="AJ496" i="38"/>
  <c r="AI496" i="38"/>
  <c r="AH496" i="38"/>
  <c r="AF496" i="38"/>
  <c r="AE496" i="38"/>
  <c r="AD496" i="38"/>
  <c r="AB496" i="38"/>
  <c r="AA496" i="38"/>
  <c r="Z496" i="38"/>
  <c r="AN495" i="38"/>
  <c r="AM495" i="38"/>
  <c r="AL495" i="38"/>
  <c r="AJ495" i="38"/>
  <c r="AI495" i="38"/>
  <c r="AH495" i="38"/>
  <c r="AF495" i="38"/>
  <c r="AE495" i="38"/>
  <c r="AD495" i="38"/>
  <c r="AB495" i="38"/>
  <c r="AA495" i="38"/>
  <c r="Z495" i="38"/>
  <c r="AN497" i="38"/>
  <c r="AM497" i="38"/>
  <c r="AL497" i="38"/>
  <c r="AJ497" i="38"/>
  <c r="AI497" i="38"/>
  <c r="AH497" i="38"/>
  <c r="AF497" i="38"/>
  <c r="AE497" i="38"/>
  <c r="AD497" i="38"/>
  <c r="AB497" i="38"/>
  <c r="AA497" i="38"/>
  <c r="Z497" i="38"/>
  <c r="I485" i="38"/>
  <c r="G485" i="38"/>
  <c r="AN486" i="38"/>
  <c r="AM486" i="38"/>
  <c r="AL486" i="38"/>
  <c r="AJ486" i="38"/>
  <c r="AI486" i="38"/>
  <c r="AH486" i="38"/>
  <c r="AF486" i="38"/>
  <c r="AE486" i="38"/>
  <c r="AD486" i="38"/>
  <c r="AB486" i="38"/>
  <c r="AA486" i="38"/>
  <c r="Z486" i="38"/>
  <c r="AN487" i="38"/>
  <c r="AM487" i="38"/>
  <c r="AL487" i="38"/>
  <c r="AJ487" i="38"/>
  <c r="AI487" i="38"/>
  <c r="AH487" i="38"/>
  <c r="AF487" i="38"/>
  <c r="AE487" i="38"/>
  <c r="AD487" i="38"/>
  <c r="AB487" i="38"/>
  <c r="AA487" i="38"/>
  <c r="Z487" i="38"/>
  <c r="AN477" i="38"/>
  <c r="AM477" i="38"/>
  <c r="AL477" i="38"/>
  <c r="AJ477" i="38"/>
  <c r="AI477" i="38"/>
  <c r="AH477" i="38"/>
  <c r="AF477" i="38"/>
  <c r="AE477" i="38"/>
  <c r="AD477" i="38"/>
  <c r="AB477" i="38"/>
  <c r="AA477" i="38"/>
  <c r="Z477" i="38"/>
  <c r="AN476" i="38"/>
  <c r="AM476" i="38"/>
  <c r="AL476" i="38"/>
  <c r="AJ476" i="38"/>
  <c r="AI476" i="38"/>
  <c r="AH476" i="38"/>
  <c r="AF476" i="38"/>
  <c r="AE476" i="38"/>
  <c r="AD476" i="38"/>
  <c r="AB476" i="38"/>
  <c r="AA476" i="38"/>
  <c r="Z476" i="38"/>
  <c r="AN475" i="38"/>
  <c r="AM475" i="38"/>
  <c r="AL475" i="38"/>
  <c r="AJ475" i="38"/>
  <c r="AI475" i="38"/>
  <c r="AH475" i="38"/>
  <c r="AF475" i="38"/>
  <c r="AE475" i="38"/>
  <c r="AD475" i="38"/>
  <c r="AB475" i="38"/>
  <c r="AA475" i="38"/>
  <c r="Z475" i="38"/>
  <c r="AN474" i="38"/>
  <c r="AM474" i="38"/>
  <c r="AL474" i="38"/>
  <c r="AJ474" i="38"/>
  <c r="AI474" i="38"/>
  <c r="AH474" i="38"/>
  <c r="AF474" i="38"/>
  <c r="AE474" i="38"/>
  <c r="AD474" i="38"/>
  <c r="AB474" i="38"/>
  <c r="AA474" i="38"/>
  <c r="Z474" i="38"/>
  <c r="AN473" i="38"/>
  <c r="AM473" i="38"/>
  <c r="AL473" i="38"/>
  <c r="AJ473" i="38"/>
  <c r="AI473" i="38"/>
  <c r="AH473" i="38"/>
  <c r="AF473" i="38"/>
  <c r="AE473" i="38"/>
  <c r="AD473" i="38"/>
  <c r="AB473" i="38"/>
  <c r="AA473" i="38"/>
  <c r="Z473" i="38"/>
  <c r="AN472" i="38"/>
  <c r="AM472" i="38"/>
  <c r="AL472" i="38"/>
  <c r="AJ472" i="38"/>
  <c r="AI472" i="38"/>
  <c r="AH472" i="38"/>
  <c r="AF472" i="38"/>
  <c r="AE472" i="38"/>
  <c r="AD472" i="38"/>
  <c r="AB472" i="38"/>
  <c r="AA472" i="38"/>
  <c r="Z472" i="38"/>
  <c r="AN471" i="38"/>
  <c r="AM471" i="38"/>
  <c r="AL471" i="38"/>
  <c r="AJ471" i="38"/>
  <c r="AI471" i="38"/>
  <c r="AH471" i="38"/>
  <c r="AF471" i="38"/>
  <c r="AE471" i="38"/>
  <c r="AD471" i="38"/>
  <c r="AB471" i="38"/>
  <c r="AA471" i="38"/>
  <c r="Z471" i="38"/>
  <c r="AN470" i="38"/>
  <c r="AM470" i="38"/>
  <c r="AL470" i="38"/>
  <c r="AJ470" i="38"/>
  <c r="AI470" i="38"/>
  <c r="AH470" i="38"/>
  <c r="AF470" i="38"/>
  <c r="AE470" i="38"/>
  <c r="AD470" i="38"/>
  <c r="AB470" i="38"/>
  <c r="AA470" i="38"/>
  <c r="Z470" i="38"/>
  <c r="AN481" i="38"/>
  <c r="AM481" i="38"/>
  <c r="AL481" i="38"/>
  <c r="AJ481" i="38"/>
  <c r="AI481" i="38"/>
  <c r="AH481" i="38"/>
  <c r="AF481" i="38"/>
  <c r="AE481" i="38"/>
  <c r="AD481" i="38"/>
  <c r="AB481" i="38"/>
  <c r="AA481" i="38"/>
  <c r="Z481" i="38"/>
  <c r="AN480" i="38"/>
  <c r="AM480" i="38"/>
  <c r="AL480" i="38"/>
  <c r="AJ480" i="38"/>
  <c r="AI480" i="38"/>
  <c r="AH480" i="38"/>
  <c r="AF480" i="38"/>
  <c r="AE480" i="38"/>
  <c r="AD480" i="38"/>
  <c r="AB480" i="38"/>
  <c r="AA480" i="38"/>
  <c r="Z480" i="38"/>
  <c r="AN479" i="38"/>
  <c r="AM479" i="38"/>
  <c r="AL479" i="38"/>
  <c r="AJ479" i="38"/>
  <c r="AI479" i="38"/>
  <c r="AH479" i="38"/>
  <c r="AF479" i="38"/>
  <c r="AE479" i="38"/>
  <c r="AD479" i="38"/>
  <c r="AB479" i="38"/>
  <c r="AA479" i="38"/>
  <c r="Z479" i="38"/>
  <c r="AN478" i="38"/>
  <c r="AM478" i="38"/>
  <c r="AL478" i="38"/>
  <c r="AJ478" i="38"/>
  <c r="AI478" i="38"/>
  <c r="AH478" i="38"/>
  <c r="AF478" i="38"/>
  <c r="AE478" i="38"/>
  <c r="AD478" i="38"/>
  <c r="AB478" i="38"/>
  <c r="AA478" i="38"/>
  <c r="Z478" i="38"/>
  <c r="AN483" i="38"/>
  <c r="AM483" i="38"/>
  <c r="AL483" i="38"/>
  <c r="AJ483" i="38"/>
  <c r="AI483" i="38"/>
  <c r="AH483" i="38"/>
  <c r="AF483" i="38"/>
  <c r="AE483" i="38"/>
  <c r="AD483" i="38"/>
  <c r="AB483" i="38"/>
  <c r="AA483" i="38"/>
  <c r="Z483" i="38"/>
  <c r="AN482" i="38"/>
  <c r="AM482" i="38"/>
  <c r="AL482" i="38"/>
  <c r="AJ482" i="38"/>
  <c r="AI482" i="38"/>
  <c r="AH482" i="38"/>
  <c r="AF482" i="38"/>
  <c r="AE482" i="38"/>
  <c r="AD482" i="38"/>
  <c r="AB482" i="38"/>
  <c r="AA482" i="38"/>
  <c r="Z482" i="38"/>
  <c r="AN484" i="38"/>
  <c r="AM484" i="38"/>
  <c r="AL484" i="38"/>
  <c r="AJ484" i="38"/>
  <c r="AI484" i="38"/>
  <c r="AH484" i="38"/>
  <c r="AF484" i="38"/>
  <c r="AE484" i="38"/>
  <c r="AD484" i="38"/>
  <c r="AB484" i="38"/>
  <c r="AA484" i="38"/>
  <c r="Z484" i="38"/>
  <c r="I467" i="38"/>
  <c r="G467" i="38"/>
  <c r="AN468" i="38"/>
  <c r="AM468" i="38"/>
  <c r="AL468" i="38"/>
  <c r="AJ468" i="38"/>
  <c r="AI468" i="38"/>
  <c r="AH468" i="38"/>
  <c r="AF468" i="38"/>
  <c r="AE468" i="38"/>
  <c r="AD468" i="38"/>
  <c r="AB468" i="38"/>
  <c r="AA468" i="38"/>
  <c r="Z468" i="38"/>
  <c r="I459" i="38"/>
  <c r="G459" i="38"/>
  <c r="AN462" i="38"/>
  <c r="AM462" i="38"/>
  <c r="AL462" i="38"/>
  <c r="AJ462" i="38"/>
  <c r="AI462" i="38"/>
  <c r="AH462" i="38"/>
  <c r="AF462" i="38"/>
  <c r="AE462" i="38"/>
  <c r="AD462" i="38"/>
  <c r="AB462" i="38"/>
  <c r="AA462" i="38"/>
  <c r="Z462" i="38"/>
  <c r="AN461" i="38"/>
  <c r="AM461" i="38"/>
  <c r="AL461" i="38"/>
  <c r="AJ461" i="38"/>
  <c r="AI461" i="38"/>
  <c r="AH461" i="38"/>
  <c r="AF461" i="38"/>
  <c r="AE461" i="38"/>
  <c r="AD461" i="38"/>
  <c r="AB461" i="38"/>
  <c r="AA461" i="38"/>
  <c r="Z461" i="38"/>
  <c r="AN460" i="38"/>
  <c r="AM460" i="38"/>
  <c r="AL460" i="38"/>
  <c r="AJ460" i="38"/>
  <c r="AI460" i="38"/>
  <c r="AH460" i="38"/>
  <c r="AF460" i="38"/>
  <c r="AE460" i="38"/>
  <c r="AD460" i="38"/>
  <c r="AB460" i="38"/>
  <c r="AA460" i="38"/>
  <c r="Z460" i="38"/>
  <c r="AN464" i="38"/>
  <c r="AM464" i="38"/>
  <c r="AL464" i="38"/>
  <c r="AJ464" i="38"/>
  <c r="AI464" i="38"/>
  <c r="AH464" i="38"/>
  <c r="AF464" i="38"/>
  <c r="AE464" i="38"/>
  <c r="AD464" i="38"/>
  <c r="AB464" i="38"/>
  <c r="AA464" i="38"/>
  <c r="Z464" i="38"/>
  <c r="AN463" i="38"/>
  <c r="AM463" i="38"/>
  <c r="AL463" i="38"/>
  <c r="AJ463" i="38"/>
  <c r="AI463" i="38"/>
  <c r="AH463" i="38"/>
  <c r="AF463" i="38"/>
  <c r="AE463" i="38"/>
  <c r="AD463" i="38"/>
  <c r="AB463" i="38"/>
  <c r="AA463" i="38"/>
  <c r="Z463" i="38"/>
  <c r="AN465" i="38"/>
  <c r="AM465" i="38"/>
  <c r="AL465" i="38"/>
  <c r="AJ465" i="38"/>
  <c r="AI465" i="38"/>
  <c r="AH465" i="38"/>
  <c r="AF465" i="38"/>
  <c r="AE465" i="38"/>
  <c r="AD465" i="38"/>
  <c r="AB465" i="38"/>
  <c r="AA465" i="38"/>
  <c r="Z465" i="38"/>
  <c r="AN456" i="38"/>
  <c r="AM456" i="38"/>
  <c r="AL456" i="38"/>
  <c r="AJ456" i="38"/>
  <c r="AI456" i="38"/>
  <c r="AH456" i="38"/>
  <c r="AF456" i="38"/>
  <c r="AE456" i="38"/>
  <c r="AD456" i="38"/>
  <c r="AB456" i="38"/>
  <c r="AA456" i="38"/>
  <c r="Z456" i="38"/>
  <c r="AN453" i="38"/>
  <c r="AM453" i="38"/>
  <c r="AL453" i="38"/>
  <c r="AJ453" i="38"/>
  <c r="AI453" i="38"/>
  <c r="AH453" i="38"/>
  <c r="AF453" i="38"/>
  <c r="AE453" i="38"/>
  <c r="AD453" i="38"/>
  <c r="AB453" i="38"/>
  <c r="AA453" i="38"/>
  <c r="Z453" i="38"/>
  <c r="AN402" i="38"/>
  <c r="AM402" i="38"/>
  <c r="AL402" i="38"/>
  <c r="AJ402" i="38"/>
  <c r="AI402" i="38"/>
  <c r="AH402" i="38"/>
  <c r="AF402" i="38"/>
  <c r="AE402" i="38"/>
  <c r="AD402" i="38"/>
  <c r="AB402" i="38"/>
  <c r="AA402" i="38"/>
  <c r="Z402" i="38"/>
  <c r="AN401" i="38"/>
  <c r="AM401" i="38"/>
  <c r="AL401" i="38"/>
  <c r="AJ401" i="38"/>
  <c r="AI401" i="38"/>
  <c r="AH401" i="38"/>
  <c r="AF401" i="38"/>
  <c r="AE401" i="38"/>
  <c r="AD401" i="38"/>
  <c r="AB401" i="38"/>
  <c r="AA401" i="38"/>
  <c r="Z401" i="38"/>
  <c r="AN400" i="38"/>
  <c r="AM400" i="38"/>
  <c r="AL400" i="38"/>
  <c r="AJ400" i="38"/>
  <c r="AI400" i="38"/>
  <c r="AH400" i="38"/>
  <c r="AF400" i="38"/>
  <c r="AE400" i="38"/>
  <c r="AD400" i="38"/>
  <c r="AB400" i="38"/>
  <c r="AA400" i="38"/>
  <c r="Z400" i="38"/>
  <c r="AN428" i="38"/>
  <c r="AM428" i="38"/>
  <c r="AL428" i="38"/>
  <c r="AJ428" i="38"/>
  <c r="AI428" i="38"/>
  <c r="AH428" i="38"/>
  <c r="AF428" i="38"/>
  <c r="AE428" i="38"/>
  <c r="AD428" i="38"/>
  <c r="AB428" i="38"/>
  <c r="AA428" i="38"/>
  <c r="Z428" i="38"/>
  <c r="AN427" i="38"/>
  <c r="AM427" i="38"/>
  <c r="AL427" i="38"/>
  <c r="AJ427" i="38"/>
  <c r="AI427" i="38"/>
  <c r="AH427" i="38"/>
  <c r="AF427" i="38"/>
  <c r="AE427" i="38"/>
  <c r="AD427" i="38"/>
  <c r="AB427" i="38"/>
  <c r="AA427" i="38"/>
  <c r="Z427" i="38"/>
  <c r="AN426" i="38"/>
  <c r="AM426" i="38"/>
  <c r="AL426" i="38"/>
  <c r="AJ426" i="38"/>
  <c r="AI426" i="38"/>
  <c r="AH426" i="38"/>
  <c r="AF426" i="38"/>
  <c r="AE426" i="38"/>
  <c r="AD426" i="38"/>
  <c r="AB426" i="38"/>
  <c r="AA426" i="38"/>
  <c r="Z426" i="38"/>
  <c r="AN425" i="38"/>
  <c r="AM425" i="38"/>
  <c r="AL425" i="38"/>
  <c r="AJ425" i="38"/>
  <c r="AI425" i="38"/>
  <c r="AH425" i="38"/>
  <c r="AF425" i="38"/>
  <c r="AE425" i="38"/>
  <c r="AD425" i="38"/>
  <c r="AB425" i="38"/>
  <c r="AA425" i="38"/>
  <c r="Z425" i="38"/>
  <c r="AN424" i="38"/>
  <c r="AM424" i="38"/>
  <c r="AL424" i="38"/>
  <c r="AJ424" i="38"/>
  <c r="AI424" i="38"/>
  <c r="AH424" i="38"/>
  <c r="AF424" i="38"/>
  <c r="AE424" i="38"/>
  <c r="AD424" i="38"/>
  <c r="AB424" i="38"/>
  <c r="Z424" i="38"/>
  <c r="AN423" i="38"/>
  <c r="AM423" i="38"/>
  <c r="AL423" i="38"/>
  <c r="AJ423" i="38"/>
  <c r="AI423" i="38"/>
  <c r="AH423" i="38"/>
  <c r="AF423" i="38"/>
  <c r="AE423" i="38"/>
  <c r="AD423" i="38"/>
  <c r="AB423" i="38"/>
  <c r="Z423" i="38"/>
  <c r="AN422" i="38"/>
  <c r="AM422" i="38"/>
  <c r="AL422" i="38"/>
  <c r="AJ422" i="38"/>
  <c r="AI422" i="38"/>
  <c r="AH422" i="38"/>
  <c r="AF422" i="38"/>
  <c r="AE422" i="38"/>
  <c r="AD422" i="38"/>
  <c r="AB422" i="38"/>
  <c r="Z422" i="38"/>
  <c r="AN421" i="38"/>
  <c r="AM421" i="38"/>
  <c r="AL421" i="38"/>
  <c r="AJ421" i="38"/>
  <c r="AI421" i="38"/>
  <c r="AH421" i="38"/>
  <c r="AF421" i="38"/>
  <c r="AE421" i="38"/>
  <c r="AD421" i="38"/>
  <c r="AB421" i="38"/>
  <c r="Z421" i="38"/>
  <c r="AN420" i="38"/>
  <c r="AM420" i="38"/>
  <c r="AL420" i="38"/>
  <c r="AJ420" i="38"/>
  <c r="AI420" i="38"/>
  <c r="AH420" i="38"/>
  <c r="AF420" i="38"/>
  <c r="AE420" i="38"/>
  <c r="AD420" i="38"/>
  <c r="AB420" i="38"/>
  <c r="Z420" i="38"/>
  <c r="AN419" i="38"/>
  <c r="AM419" i="38"/>
  <c r="AL419" i="38"/>
  <c r="AJ419" i="38"/>
  <c r="AI419" i="38"/>
  <c r="AH419" i="38"/>
  <c r="AF419" i="38"/>
  <c r="AE419" i="38"/>
  <c r="AD419" i="38"/>
  <c r="AB419" i="38"/>
  <c r="Z419" i="38"/>
  <c r="AN418" i="38"/>
  <c r="AM418" i="38"/>
  <c r="AL418" i="38"/>
  <c r="AJ418" i="38"/>
  <c r="AI418" i="38"/>
  <c r="AH418" i="38"/>
  <c r="AF418" i="38"/>
  <c r="AE418" i="38"/>
  <c r="AD418" i="38"/>
  <c r="AB418" i="38"/>
  <c r="Z418" i="38"/>
  <c r="AN417" i="38"/>
  <c r="AM417" i="38"/>
  <c r="AL417" i="38"/>
  <c r="AJ417" i="38"/>
  <c r="AI417" i="38"/>
  <c r="AH417" i="38"/>
  <c r="AF417" i="38"/>
  <c r="AE417" i="38"/>
  <c r="AD417" i="38"/>
  <c r="AB417" i="38"/>
  <c r="Z417" i="38"/>
  <c r="AN416" i="38"/>
  <c r="AM416" i="38"/>
  <c r="AL416" i="38"/>
  <c r="AJ416" i="38"/>
  <c r="AI416" i="38"/>
  <c r="AH416" i="38"/>
  <c r="AF416" i="38"/>
  <c r="AE416" i="38"/>
  <c r="AD416" i="38"/>
  <c r="AB416" i="38"/>
  <c r="Z416" i="38"/>
  <c r="AN415" i="38"/>
  <c r="AM415" i="38"/>
  <c r="AL415" i="38"/>
  <c r="AJ415" i="38"/>
  <c r="AI415" i="38"/>
  <c r="AH415" i="38"/>
  <c r="AF415" i="38"/>
  <c r="AE415" i="38"/>
  <c r="AD415" i="38"/>
  <c r="AB415" i="38"/>
  <c r="Z415" i="38"/>
  <c r="AN414" i="38"/>
  <c r="AM414" i="38"/>
  <c r="AL414" i="38"/>
  <c r="AJ414" i="38"/>
  <c r="AI414" i="38"/>
  <c r="AH414" i="38"/>
  <c r="AF414" i="38"/>
  <c r="AE414" i="38"/>
  <c r="AD414" i="38"/>
  <c r="AB414" i="38"/>
  <c r="Z414" i="38"/>
  <c r="AN413" i="38"/>
  <c r="AM413" i="38"/>
  <c r="AL413" i="38"/>
  <c r="AJ413" i="38"/>
  <c r="AI413" i="38"/>
  <c r="AH413" i="38"/>
  <c r="AF413" i="38"/>
  <c r="AE413" i="38"/>
  <c r="AD413" i="38"/>
  <c r="AB413" i="38"/>
  <c r="Z413" i="38"/>
  <c r="AN412" i="38"/>
  <c r="AM412" i="38"/>
  <c r="AL412" i="38"/>
  <c r="AJ412" i="38"/>
  <c r="AI412" i="38"/>
  <c r="AH412" i="38"/>
  <c r="AF412" i="38"/>
  <c r="AE412" i="38"/>
  <c r="AD412" i="38"/>
  <c r="AB412" i="38"/>
  <c r="AN411" i="38"/>
  <c r="AM411" i="38"/>
  <c r="AL411" i="38"/>
  <c r="AJ411" i="38"/>
  <c r="AI411" i="38"/>
  <c r="AH411" i="38"/>
  <c r="AF411" i="38"/>
  <c r="AE411" i="38"/>
  <c r="AD411" i="38"/>
  <c r="AB411" i="38"/>
  <c r="Z411" i="38"/>
  <c r="AN410" i="38"/>
  <c r="AM410" i="38"/>
  <c r="AL410" i="38"/>
  <c r="AJ410" i="38"/>
  <c r="AI410" i="38"/>
  <c r="AH410" i="38"/>
  <c r="AF410" i="38"/>
  <c r="AE410" i="38"/>
  <c r="AD410" i="38"/>
  <c r="AB410" i="38"/>
  <c r="Z410" i="38"/>
  <c r="AN409" i="38"/>
  <c r="AM409" i="38"/>
  <c r="AL409" i="38"/>
  <c r="AI409" i="38"/>
  <c r="AH409" i="38"/>
  <c r="AF409" i="38"/>
  <c r="AE409" i="38"/>
  <c r="AD409" i="38"/>
  <c r="AB409" i="38"/>
  <c r="AA409" i="38"/>
  <c r="Z409" i="38"/>
  <c r="AN408" i="38"/>
  <c r="AM408" i="38"/>
  <c r="AL408" i="38"/>
  <c r="AJ408" i="38"/>
  <c r="AI408" i="38"/>
  <c r="AH408" i="38"/>
  <c r="AF408" i="38"/>
  <c r="AE408" i="38"/>
  <c r="AD408" i="38"/>
  <c r="AB408" i="38"/>
  <c r="Z408" i="38"/>
  <c r="AN407" i="38"/>
  <c r="AM407" i="38"/>
  <c r="AL407" i="38"/>
  <c r="AJ407" i="38"/>
  <c r="AI407" i="38"/>
  <c r="AH407" i="38"/>
  <c r="AF407" i="38"/>
  <c r="AE407" i="38"/>
  <c r="AD407" i="38"/>
  <c r="AB407" i="38"/>
  <c r="Z407" i="38"/>
  <c r="AN406" i="38"/>
  <c r="AM406" i="38"/>
  <c r="AL406" i="38"/>
  <c r="AJ406" i="38"/>
  <c r="AI406" i="38"/>
  <c r="AH406" i="38"/>
  <c r="AF406" i="38"/>
  <c r="AE406" i="38"/>
  <c r="AD406" i="38"/>
  <c r="AB406" i="38"/>
  <c r="Z406" i="38"/>
  <c r="AN405" i="38"/>
  <c r="AM405" i="38"/>
  <c r="AL405" i="38"/>
  <c r="AJ405" i="38"/>
  <c r="AI405" i="38"/>
  <c r="AH405" i="38"/>
  <c r="AF405" i="38"/>
  <c r="AE405" i="38"/>
  <c r="AD405" i="38"/>
  <c r="AB405" i="38"/>
  <c r="Z405" i="38"/>
  <c r="AN404" i="38"/>
  <c r="AM404" i="38"/>
  <c r="AL404" i="38"/>
  <c r="AJ404" i="38"/>
  <c r="AI404" i="38"/>
  <c r="AH404" i="38"/>
  <c r="AF404" i="38"/>
  <c r="AE404" i="38"/>
  <c r="AD404" i="38"/>
  <c r="AB404" i="38"/>
  <c r="AA404" i="38"/>
  <c r="AN444" i="38"/>
  <c r="AM444" i="38"/>
  <c r="AL444" i="38"/>
  <c r="AJ444" i="38"/>
  <c r="AI444" i="38"/>
  <c r="AH444" i="38"/>
  <c r="AF444" i="38"/>
  <c r="AE444" i="38"/>
  <c r="AD444" i="38"/>
  <c r="AB444" i="38"/>
  <c r="AA444" i="38"/>
  <c r="Z444" i="38"/>
  <c r="AN443" i="38"/>
  <c r="AM443" i="38"/>
  <c r="AL443" i="38"/>
  <c r="AJ443" i="38"/>
  <c r="AI443" i="38"/>
  <c r="AH443" i="38"/>
  <c r="AF443" i="38"/>
  <c r="AE443" i="38"/>
  <c r="AD443" i="38"/>
  <c r="AB443" i="38"/>
  <c r="AA443" i="38"/>
  <c r="Z443" i="38"/>
  <c r="AN442" i="38"/>
  <c r="AM442" i="38"/>
  <c r="AL442" i="38"/>
  <c r="AJ442" i="38"/>
  <c r="AI442" i="38"/>
  <c r="AH442" i="38"/>
  <c r="AF442" i="38"/>
  <c r="AE442" i="38"/>
  <c r="AD442" i="38"/>
  <c r="AB442" i="38"/>
  <c r="AA442" i="38"/>
  <c r="Z442" i="38"/>
  <c r="AN441" i="38"/>
  <c r="AM441" i="38"/>
  <c r="AL441" i="38"/>
  <c r="AJ441" i="38"/>
  <c r="AI441" i="38"/>
  <c r="AH441" i="38"/>
  <c r="AF441" i="38"/>
  <c r="AE441" i="38"/>
  <c r="AD441" i="38"/>
  <c r="AB441" i="38"/>
  <c r="AA441" i="38"/>
  <c r="Z441" i="38"/>
  <c r="AN440" i="38"/>
  <c r="AM440" i="38"/>
  <c r="AL440" i="38"/>
  <c r="AJ440" i="38"/>
  <c r="AI440" i="38"/>
  <c r="AH440" i="38"/>
  <c r="AF440" i="38"/>
  <c r="AE440" i="38"/>
  <c r="AD440" i="38"/>
  <c r="AB440" i="38"/>
  <c r="AA440" i="38"/>
  <c r="Z440" i="38"/>
  <c r="AN439" i="38"/>
  <c r="AM439" i="38"/>
  <c r="AL439" i="38"/>
  <c r="AJ439" i="38"/>
  <c r="AI439" i="38"/>
  <c r="AH439" i="38"/>
  <c r="AF439" i="38"/>
  <c r="AE439" i="38"/>
  <c r="AD439" i="38"/>
  <c r="AB439" i="38"/>
  <c r="AA439" i="38"/>
  <c r="Z439" i="38"/>
  <c r="AN438" i="38"/>
  <c r="AM438" i="38"/>
  <c r="AL438" i="38"/>
  <c r="AJ438" i="38"/>
  <c r="AI438" i="38"/>
  <c r="AH438" i="38"/>
  <c r="AF438" i="38"/>
  <c r="AE438" i="38"/>
  <c r="AD438" i="38"/>
  <c r="AB438" i="38"/>
  <c r="AA438" i="38"/>
  <c r="Z438" i="38"/>
  <c r="AN437" i="38"/>
  <c r="AM437" i="38"/>
  <c r="AL437" i="38"/>
  <c r="AJ437" i="38"/>
  <c r="AI437" i="38"/>
  <c r="AH437" i="38"/>
  <c r="AF437" i="38"/>
  <c r="AE437" i="38"/>
  <c r="AD437" i="38"/>
  <c r="AB437" i="38"/>
  <c r="AA437" i="38"/>
  <c r="Z437" i="38"/>
  <c r="AN436" i="38"/>
  <c r="AM436" i="38"/>
  <c r="AL436" i="38"/>
  <c r="AJ436" i="38"/>
  <c r="AI436" i="38"/>
  <c r="AH436" i="38"/>
  <c r="AF436" i="38"/>
  <c r="AE436" i="38"/>
  <c r="AD436" i="38"/>
  <c r="AB436" i="38"/>
  <c r="AA436" i="38"/>
  <c r="Z436" i="38"/>
  <c r="AN435" i="38"/>
  <c r="AM435" i="38"/>
  <c r="AL435" i="38"/>
  <c r="AJ435" i="38"/>
  <c r="AI435" i="38"/>
  <c r="AH435" i="38"/>
  <c r="AF435" i="38"/>
  <c r="AE435" i="38"/>
  <c r="AD435" i="38"/>
  <c r="AB435" i="38"/>
  <c r="AA435" i="38"/>
  <c r="Z435" i="38"/>
  <c r="AN434" i="38"/>
  <c r="AM434" i="38"/>
  <c r="AL434" i="38"/>
  <c r="AJ434" i="38"/>
  <c r="AI434" i="38"/>
  <c r="AH434" i="38"/>
  <c r="AF434" i="38"/>
  <c r="AE434" i="38"/>
  <c r="AD434" i="38"/>
  <c r="AB434" i="38"/>
  <c r="AA434" i="38"/>
  <c r="Z434" i="38"/>
  <c r="AN433" i="38"/>
  <c r="AM433" i="38"/>
  <c r="AL433" i="38"/>
  <c r="AJ433" i="38"/>
  <c r="AI433" i="38"/>
  <c r="AH433" i="38"/>
  <c r="AF433" i="38"/>
  <c r="AE433" i="38"/>
  <c r="AD433" i="38"/>
  <c r="AB433" i="38"/>
  <c r="AA433" i="38"/>
  <c r="Z433" i="38"/>
  <c r="AN432" i="38"/>
  <c r="AM432" i="38"/>
  <c r="AL432" i="38"/>
  <c r="AJ432" i="38"/>
  <c r="AI432" i="38"/>
  <c r="AH432" i="38"/>
  <c r="AF432" i="38"/>
  <c r="AE432" i="38"/>
  <c r="AD432" i="38"/>
  <c r="AB432" i="38"/>
  <c r="AA432" i="38"/>
  <c r="Z432" i="38"/>
  <c r="AN431" i="38"/>
  <c r="AM431" i="38"/>
  <c r="AL431" i="38"/>
  <c r="AJ431" i="38"/>
  <c r="AI431" i="38"/>
  <c r="AH431" i="38"/>
  <c r="AF431" i="38"/>
  <c r="AE431" i="38"/>
  <c r="AD431" i="38"/>
  <c r="AB431" i="38"/>
  <c r="AA431" i="38"/>
  <c r="Z431" i="38"/>
  <c r="AN430" i="38"/>
  <c r="AM430" i="38"/>
  <c r="AL430" i="38"/>
  <c r="AJ430" i="38"/>
  <c r="AI430" i="38"/>
  <c r="AH430" i="38"/>
  <c r="AF430" i="38"/>
  <c r="AE430" i="38"/>
  <c r="AD430" i="38"/>
  <c r="AB430" i="38"/>
  <c r="AA430" i="38"/>
  <c r="Z430" i="38"/>
  <c r="AN429" i="38"/>
  <c r="AM429" i="38"/>
  <c r="AL429" i="38"/>
  <c r="AJ429" i="38"/>
  <c r="AI429" i="38"/>
  <c r="AH429" i="38"/>
  <c r="AF429" i="38"/>
  <c r="AE429" i="38"/>
  <c r="AD429" i="38"/>
  <c r="AB429" i="38"/>
  <c r="AA429" i="38"/>
  <c r="Z429" i="38"/>
  <c r="AN452" i="38"/>
  <c r="AM452" i="38"/>
  <c r="AL452" i="38"/>
  <c r="AJ452" i="38"/>
  <c r="AI452" i="38"/>
  <c r="AH452" i="38"/>
  <c r="AF452" i="38"/>
  <c r="AE452" i="38"/>
  <c r="AD452" i="38"/>
  <c r="AB452" i="38"/>
  <c r="AA452" i="38"/>
  <c r="Z452" i="38"/>
  <c r="AN451" i="38"/>
  <c r="AM451" i="38"/>
  <c r="AL451" i="38"/>
  <c r="AJ451" i="38"/>
  <c r="AI451" i="38"/>
  <c r="AH451" i="38"/>
  <c r="AF451" i="38"/>
  <c r="AE451" i="38"/>
  <c r="AD451" i="38"/>
  <c r="AB451" i="38"/>
  <c r="AA451" i="38"/>
  <c r="Z451" i="38"/>
  <c r="AN450" i="38"/>
  <c r="AM450" i="38"/>
  <c r="AL450" i="38"/>
  <c r="AJ450" i="38"/>
  <c r="AI450" i="38"/>
  <c r="AH450" i="38"/>
  <c r="AF450" i="38"/>
  <c r="AE450" i="38"/>
  <c r="AD450" i="38"/>
  <c r="AB450" i="38"/>
  <c r="AA450" i="38"/>
  <c r="Z450" i="38"/>
  <c r="AN449" i="38"/>
  <c r="AM449" i="38"/>
  <c r="AL449" i="38"/>
  <c r="AJ449" i="38"/>
  <c r="AI449" i="38"/>
  <c r="AH449" i="38"/>
  <c r="AF449" i="38"/>
  <c r="AE449" i="38"/>
  <c r="AD449" i="38"/>
  <c r="AB449" i="38"/>
  <c r="AA449" i="38"/>
  <c r="Z449" i="38"/>
  <c r="AN448" i="38"/>
  <c r="AM448" i="38"/>
  <c r="AL448" i="38"/>
  <c r="AJ448" i="38"/>
  <c r="AI448" i="38"/>
  <c r="AH448" i="38"/>
  <c r="AF448" i="38"/>
  <c r="AE448" i="38"/>
  <c r="AD448" i="38"/>
  <c r="AB448" i="38"/>
  <c r="AA448" i="38"/>
  <c r="Z448" i="38"/>
  <c r="AN447" i="38"/>
  <c r="AM447" i="38"/>
  <c r="AL447" i="38"/>
  <c r="AJ447" i="38"/>
  <c r="AI447" i="38"/>
  <c r="AH447" i="38"/>
  <c r="AF447" i="38"/>
  <c r="AE447" i="38"/>
  <c r="AD447" i="38"/>
  <c r="AB447" i="38"/>
  <c r="AA447" i="38"/>
  <c r="Z447" i="38"/>
  <c r="AN446" i="38"/>
  <c r="AM446" i="38"/>
  <c r="AL446" i="38"/>
  <c r="AJ446" i="38"/>
  <c r="AI446" i="38"/>
  <c r="AH446" i="38"/>
  <c r="AF446" i="38"/>
  <c r="AE446" i="38"/>
  <c r="AD446" i="38"/>
  <c r="AB446" i="38"/>
  <c r="AA446" i="38"/>
  <c r="Z446" i="38"/>
  <c r="AN445" i="38"/>
  <c r="AM445" i="38"/>
  <c r="AL445" i="38"/>
  <c r="AJ445" i="38"/>
  <c r="AI445" i="38"/>
  <c r="AH445" i="38"/>
  <c r="AF445" i="38"/>
  <c r="AE445" i="38"/>
  <c r="AD445" i="38"/>
  <c r="AB445" i="38"/>
  <c r="AA445" i="38"/>
  <c r="Z445" i="38"/>
  <c r="AN455" i="38"/>
  <c r="AM455" i="38"/>
  <c r="AL455" i="38"/>
  <c r="AJ455" i="38"/>
  <c r="AI455" i="38"/>
  <c r="AH455" i="38"/>
  <c r="AF455" i="38"/>
  <c r="AE455" i="38"/>
  <c r="AD455" i="38"/>
  <c r="AB455" i="38"/>
  <c r="AA455" i="38"/>
  <c r="Z455" i="38"/>
  <c r="AN454" i="38"/>
  <c r="AM454" i="38"/>
  <c r="AL454" i="38"/>
  <c r="AJ454" i="38"/>
  <c r="AI454" i="38"/>
  <c r="AH454" i="38"/>
  <c r="AF454" i="38"/>
  <c r="AE454" i="38"/>
  <c r="AD454" i="38"/>
  <c r="AB454" i="38"/>
  <c r="AA454" i="38"/>
  <c r="Z454" i="38"/>
  <c r="AN396" i="38"/>
  <c r="AM396" i="38"/>
  <c r="AL396" i="38"/>
  <c r="AJ396" i="38"/>
  <c r="AI396" i="38"/>
  <c r="AH396" i="38"/>
  <c r="AF396" i="38"/>
  <c r="AE396" i="38"/>
  <c r="AD396" i="38"/>
  <c r="AB396" i="38"/>
  <c r="AA396" i="38"/>
  <c r="Z396" i="38"/>
  <c r="AN394" i="38"/>
  <c r="AM394" i="38"/>
  <c r="AL394" i="38"/>
  <c r="AJ394" i="38"/>
  <c r="AI394" i="38"/>
  <c r="AH394" i="38"/>
  <c r="AF394" i="38"/>
  <c r="AE394" i="38"/>
  <c r="AD394" i="38"/>
  <c r="AB394" i="38"/>
  <c r="AA394" i="38"/>
  <c r="Z394" i="38"/>
  <c r="AN393" i="38"/>
  <c r="AM393" i="38"/>
  <c r="AL393" i="38"/>
  <c r="AJ393" i="38"/>
  <c r="AI393" i="38"/>
  <c r="AH393" i="38"/>
  <c r="AF393" i="38"/>
  <c r="AE393" i="38"/>
  <c r="AD393" i="38"/>
  <c r="AB393" i="38"/>
  <c r="AA393" i="38"/>
  <c r="Z393" i="38"/>
  <c r="AN392" i="38"/>
  <c r="AM392" i="38"/>
  <c r="AL392" i="38"/>
  <c r="AJ392" i="38"/>
  <c r="AI392" i="38"/>
  <c r="AH392" i="38"/>
  <c r="AF392" i="38"/>
  <c r="AE392" i="38"/>
  <c r="AD392" i="38"/>
  <c r="AB392" i="38"/>
  <c r="AA392" i="38"/>
  <c r="Z392" i="38"/>
  <c r="AN391" i="38"/>
  <c r="AM391" i="38"/>
  <c r="AL391" i="38"/>
  <c r="AJ391" i="38"/>
  <c r="AI391" i="38"/>
  <c r="AH391" i="38"/>
  <c r="AF391" i="38"/>
  <c r="AE391" i="38"/>
  <c r="AD391" i="38"/>
  <c r="AB391" i="38"/>
  <c r="AA391" i="38"/>
  <c r="Z391" i="38"/>
  <c r="I383" i="38"/>
  <c r="G383" i="38"/>
  <c r="AN385" i="38"/>
  <c r="AM385" i="38"/>
  <c r="AL385" i="38"/>
  <c r="AJ385" i="38"/>
  <c r="AI385" i="38"/>
  <c r="AF385" i="38"/>
  <c r="AE385" i="38"/>
  <c r="AD385" i="38"/>
  <c r="AB385" i="38"/>
  <c r="AA385" i="38"/>
  <c r="Z385" i="38"/>
  <c r="AN386" i="38"/>
  <c r="AM386" i="38"/>
  <c r="AL386" i="38"/>
  <c r="AJ386" i="38"/>
  <c r="AI386" i="38"/>
  <c r="AH386" i="38"/>
  <c r="AF386" i="38"/>
  <c r="AE386" i="38"/>
  <c r="AD386" i="38"/>
  <c r="AB386" i="38"/>
  <c r="AA386" i="38"/>
  <c r="Z386" i="38"/>
  <c r="AN384" i="38"/>
  <c r="AM384" i="38"/>
  <c r="AL384" i="38"/>
  <c r="AJ384" i="38"/>
  <c r="AI384" i="38"/>
  <c r="AH384" i="38"/>
  <c r="AF384" i="38"/>
  <c r="AE384" i="38"/>
  <c r="AD384" i="38"/>
  <c r="AB384" i="38"/>
  <c r="AA384" i="38"/>
  <c r="Z384" i="38"/>
  <c r="Z387" i="38"/>
  <c r="AA387" i="38"/>
  <c r="AB387" i="38"/>
  <c r="AD387" i="38"/>
  <c r="AE387" i="38"/>
  <c r="AF387" i="38"/>
  <c r="AH387" i="38"/>
  <c r="AI387" i="38"/>
  <c r="AJ387" i="38"/>
  <c r="AL387" i="38"/>
  <c r="AM387" i="38"/>
  <c r="AN387"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AN361" i="38"/>
  <c r="AM361" i="38"/>
  <c r="AL361" i="38"/>
  <c r="AJ361" i="38"/>
  <c r="AI361" i="38"/>
  <c r="AH361" i="38"/>
  <c r="AF361" i="38"/>
  <c r="AE361" i="38"/>
  <c r="AD361" i="38"/>
  <c r="AB361" i="38"/>
  <c r="AA361" i="38"/>
  <c r="Z361" i="38"/>
  <c r="AN360" i="38"/>
  <c r="AM360" i="38"/>
  <c r="AL360" i="38"/>
  <c r="AJ360" i="38"/>
  <c r="AI360" i="38"/>
  <c r="AH360" i="38"/>
  <c r="AF360" i="38"/>
  <c r="AE360" i="38"/>
  <c r="AD360" i="38"/>
  <c r="AB360" i="38"/>
  <c r="AA360" i="38"/>
  <c r="Z360" i="38"/>
  <c r="AN359" i="38"/>
  <c r="AM359" i="38"/>
  <c r="AL359" i="38"/>
  <c r="AJ359" i="38"/>
  <c r="AI359" i="38"/>
  <c r="AH359" i="38"/>
  <c r="AF359" i="38"/>
  <c r="AE359" i="38"/>
  <c r="AD359" i="38"/>
  <c r="AB359" i="38"/>
  <c r="Z359" i="38"/>
  <c r="AN358" i="38"/>
  <c r="AM358" i="38"/>
  <c r="AL358" i="38"/>
  <c r="AJ358" i="38"/>
  <c r="AI358" i="38"/>
  <c r="AH358" i="38"/>
  <c r="AF358" i="38"/>
  <c r="AE358" i="38"/>
  <c r="AD358" i="38"/>
  <c r="AB358" i="38"/>
  <c r="AA358" i="38"/>
  <c r="Z358" i="38"/>
  <c r="AN357" i="38"/>
  <c r="AL357" i="38"/>
  <c r="AJ357" i="38"/>
  <c r="AI357" i="38"/>
  <c r="AH357" i="38"/>
  <c r="AF357" i="38"/>
  <c r="AE357" i="38"/>
  <c r="AD357" i="38"/>
  <c r="AA357" i="38"/>
  <c r="Z357" i="38"/>
  <c r="AN356" i="38"/>
  <c r="AM356" i="38"/>
  <c r="AL356" i="38"/>
  <c r="AJ356" i="38"/>
  <c r="AI356" i="38"/>
  <c r="AH356" i="38"/>
  <c r="AF356" i="38"/>
  <c r="AE356" i="38"/>
  <c r="AD356" i="38"/>
  <c r="AB356" i="38"/>
  <c r="AA356" i="38"/>
  <c r="Z356" i="38"/>
  <c r="AN355" i="38"/>
  <c r="AM355" i="38"/>
  <c r="AL355" i="38"/>
  <c r="AJ355" i="38"/>
  <c r="AI355" i="38"/>
  <c r="AH355" i="38"/>
  <c r="AF355" i="38"/>
  <c r="AE355" i="38"/>
  <c r="AD355" i="38"/>
  <c r="AB355" i="38"/>
  <c r="AA355" i="38"/>
  <c r="Z355" i="38"/>
  <c r="AN354" i="38"/>
  <c r="AM354" i="38"/>
  <c r="AL354" i="38"/>
  <c r="AJ354" i="38"/>
  <c r="AI354" i="38"/>
  <c r="AH354" i="38"/>
  <c r="AF354" i="38"/>
  <c r="AE354" i="38"/>
  <c r="AD354" i="38"/>
  <c r="AB354" i="38"/>
  <c r="AA354" i="38"/>
  <c r="Z354" i="38"/>
  <c r="AN353" i="38"/>
  <c r="AM353" i="38"/>
  <c r="AL353" i="38"/>
  <c r="AJ353" i="38"/>
  <c r="AI353" i="38"/>
  <c r="AH353" i="38"/>
  <c r="AF353" i="38"/>
  <c r="AE353" i="38"/>
  <c r="AD353" i="38"/>
  <c r="AB353" i="38"/>
  <c r="AA353" i="38"/>
  <c r="Z353" i="38"/>
  <c r="AN352" i="38"/>
  <c r="AM352" i="38"/>
  <c r="AL352" i="38"/>
  <c r="AJ352" i="38"/>
  <c r="AI352" i="38"/>
  <c r="AH352" i="38"/>
  <c r="AF352" i="38"/>
  <c r="AE352" i="38"/>
  <c r="AD352" i="38"/>
  <c r="AB352" i="38"/>
  <c r="AA352" i="38"/>
  <c r="Z352" i="38"/>
  <c r="AN351" i="38"/>
  <c r="AM351" i="38"/>
  <c r="AL351" i="38"/>
  <c r="AJ351" i="38"/>
  <c r="AI351" i="38"/>
  <c r="AH351" i="38"/>
  <c r="AF351" i="38"/>
  <c r="AE351" i="38"/>
  <c r="AD351" i="38"/>
  <c r="AB351" i="38"/>
  <c r="AA351" i="38"/>
  <c r="Z351" i="38"/>
  <c r="AN350" i="38"/>
  <c r="AL350" i="38"/>
  <c r="AJ350" i="38"/>
  <c r="AI350" i="38"/>
  <c r="AF350" i="38"/>
  <c r="AE350" i="38"/>
  <c r="AD350" i="38"/>
  <c r="AA350" i="38"/>
  <c r="AN349" i="38"/>
  <c r="AM349" i="38"/>
  <c r="AL349" i="38"/>
  <c r="AJ349" i="38"/>
  <c r="AI349" i="38"/>
  <c r="AH349" i="38"/>
  <c r="AF349" i="38"/>
  <c r="AE349" i="38"/>
  <c r="AD349" i="38"/>
  <c r="AA349" i="38"/>
  <c r="Z349" i="38"/>
  <c r="AM348" i="38"/>
  <c r="AL348" i="38"/>
  <c r="AJ348" i="38"/>
  <c r="AI348" i="38"/>
  <c r="AH348" i="38"/>
  <c r="AF348" i="38"/>
  <c r="AE348" i="38"/>
  <c r="AD348" i="38"/>
  <c r="Z348" i="38"/>
  <c r="AN347" i="38"/>
  <c r="AM347" i="38"/>
  <c r="AL347" i="38"/>
  <c r="AJ347" i="38"/>
  <c r="AI347" i="38"/>
  <c r="AH347" i="38"/>
  <c r="AF347" i="38"/>
  <c r="AE347" i="38"/>
  <c r="AD347" i="38"/>
  <c r="AB347" i="38"/>
  <c r="AA347" i="38"/>
  <c r="Z347" i="38"/>
  <c r="AN378" i="38"/>
  <c r="AM378" i="38"/>
  <c r="AL378" i="38"/>
  <c r="AJ378" i="38"/>
  <c r="AI378" i="38"/>
  <c r="AH378" i="38"/>
  <c r="AF378" i="38"/>
  <c r="AE378" i="38"/>
  <c r="AD378" i="38"/>
  <c r="AB378" i="38"/>
  <c r="AA378" i="38"/>
  <c r="Z378" i="38"/>
  <c r="AN377" i="38"/>
  <c r="AM377" i="38"/>
  <c r="AL377" i="38"/>
  <c r="AJ377" i="38"/>
  <c r="AI377" i="38"/>
  <c r="AH377" i="38"/>
  <c r="AF377" i="38"/>
  <c r="AE377" i="38"/>
  <c r="AD377" i="38"/>
  <c r="AB377" i="38"/>
  <c r="AA377" i="38"/>
  <c r="Z377" i="38"/>
  <c r="AN376" i="38"/>
  <c r="AM376" i="38"/>
  <c r="AL376" i="38"/>
  <c r="AJ376" i="38"/>
  <c r="AI376" i="38"/>
  <c r="AH376" i="38"/>
  <c r="AF376" i="38"/>
  <c r="AE376" i="38"/>
  <c r="AD376" i="38"/>
  <c r="AB376" i="38"/>
  <c r="AA376" i="38"/>
  <c r="Z376" i="38"/>
  <c r="AN375" i="38"/>
  <c r="AM375" i="38"/>
  <c r="AL375" i="38"/>
  <c r="AJ375" i="38"/>
  <c r="AI375" i="38"/>
  <c r="AH375" i="38"/>
  <c r="AF375" i="38"/>
  <c r="AE375" i="38"/>
  <c r="AD375" i="38"/>
  <c r="AB375" i="38"/>
  <c r="AA375" i="38"/>
  <c r="Z375" i="38"/>
  <c r="AN374" i="38"/>
  <c r="AM374" i="38"/>
  <c r="AL374" i="38"/>
  <c r="AJ374" i="38"/>
  <c r="AI374" i="38"/>
  <c r="AH374" i="38"/>
  <c r="AF374" i="38"/>
  <c r="AE374" i="38"/>
  <c r="AD374" i="38"/>
  <c r="AB374" i="38"/>
  <c r="AA374" i="38"/>
  <c r="Z374" i="38"/>
  <c r="AN373" i="38"/>
  <c r="AM373" i="38"/>
  <c r="AL373" i="38"/>
  <c r="AJ373" i="38"/>
  <c r="AI373" i="38"/>
  <c r="AH373" i="38"/>
  <c r="AF373" i="38"/>
  <c r="AE373" i="38"/>
  <c r="AD373" i="38"/>
  <c r="AB373" i="38"/>
  <c r="AA373" i="38"/>
  <c r="Z373" i="38"/>
  <c r="AN372" i="38"/>
  <c r="AM372" i="38"/>
  <c r="AL372" i="38"/>
  <c r="AJ372" i="38"/>
  <c r="AI372" i="38"/>
  <c r="AH372" i="38"/>
  <c r="AF372" i="38"/>
  <c r="AE372" i="38"/>
  <c r="AD372" i="38"/>
  <c r="AB372" i="38"/>
  <c r="AA372" i="38"/>
  <c r="Z372" i="38"/>
  <c r="AN371" i="38"/>
  <c r="AM371" i="38"/>
  <c r="AL371" i="38"/>
  <c r="AJ371" i="38"/>
  <c r="AI371" i="38"/>
  <c r="AH371" i="38"/>
  <c r="AF371" i="38"/>
  <c r="AE371" i="38"/>
  <c r="AD371" i="38"/>
  <c r="AB371" i="38"/>
  <c r="Z371" i="38"/>
  <c r="AN370" i="38"/>
  <c r="AM370" i="38"/>
  <c r="AL370" i="38"/>
  <c r="AJ370" i="38"/>
  <c r="AI370" i="38"/>
  <c r="AH370" i="38"/>
  <c r="AF370" i="38"/>
  <c r="AE370" i="38"/>
  <c r="AD370" i="38"/>
  <c r="AB370" i="38"/>
  <c r="Z370" i="38"/>
  <c r="AN369" i="38"/>
  <c r="AM369" i="38"/>
  <c r="AL369" i="38"/>
  <c r="AJ369" i="38"/>
  <c r="AI369" i="38"/>
  <c r="AH369" i="38"/>
  <c r="AF369" i="38"/>
  <c r="AE369" i="38"/>
  <c r="AD369" i="38"/>
  <c r="AB369" i="38"/>
  <c r="AA369" i="38"/>
  <c r="Z369" i="38"/>
  <c r="AN368" i="38"/>
  <c r="AM368" i="38"/>
  <c r="AL368" i="38"/>
  <c r="AJ368" i="38"/>
  <c r="AI368" i="38"/>
  <c r="AH368" i="38"/>
  <c r="AF368" i="38"/>
  <c r="AE368" i="38"/>
  <c r="AD368" i="38"/>
  <c r="AB368" i="38"/>
  <c r="AA368" i="38"/>
  <c r="Z368" i="38"/>
  <c r="AN367" i="38"/>
  <c r="AM367" i="38"/>
  <c r="AL367" i="38"/>
  <c r="AJ367" i="38"/>
  <c r="AI367" i="38"/>
  <c r="AH367" i="38"/>
  <c r="AF367" i="38"/>
  <c r="AE367" i="38"/>
  <c r="AD367" i="38"/>
  <c r="AB367" i="38"/>
  <c r="AA367" i="38"/>
  <c r="Z367" i="38"/>
  <c r="AN366" i="38"/>
  <c r="AM366" i="38"/>
  <c r="AL366" i="38"/>
  <c r="AJ366" i="38"/>
  <c r="AI366" i="38"/>
  <c r="AH366" i="38"/>
  <c r="AF366" i="38"/>
  <c r="AE366" i="38"/>
  <c r="AD366" i="38"/>
  <c r="AN365" i="38"/>
  <c r="AM365" i="38"/>
  <c r="AL365" i="38"/>
  <c r="AJ365" i="38"/>
  <c r="AI365" i="38"/>
  <c r="AH365" i="38"/>
  <c r="AF365" i="38"/>
  <c r="AE365" i="38"/>
  <c r="AD365" i="38"/>
  <c r="AB365" i="38"/>
  <c r="Z365" i="38"/>
  <c r="AN364" i="38"/>
  <c r="AM364" i="38"/>
  <c r="AL364" i="38"/>
  <c r="AJ364" i="38"/>
  <c r="AI364" i="38"/>
  <c r="AH364" i="38"/>
  <c r="AF364" i="38"/>
  <c r="AE364" i="38"/>
  <c r="AD364" i="38"/>
  <c r="AB364" i="38"/>
  <c r="AA364" i="38"/>
  <c r="Z364" i="38"/>
  <c r="AN363" i="38"/>
  <c r="AM363" i="38"/>
  <c r="AL363" i="38"/>
  <c r="AJ363" i="38"/>
  <c r="AI363" i="38"/>
  <c r="AH363" i="38"/>
  <c r="AF363" i="38"/>
  <c r="AE363" i="38"/>
  <c r="AD363" i="38"/>
  <c r="AB363" i="38"/>
  <c r="AA363" i="38"/>
  <c r="Z363" i="38"/>
  <c r="AN382" i="38"/>
  <c r="AM382" i="38"/>
  <c r="AL382" i="38"/>
  <c r="AJ382" i="38"/>
  <c r="AI382" i="38"/>
  <c r="AH382" i="38"/>
  <c r="AF382" i="38"/>
  <c r="AE382" i="38"/>
  <c r="AD382" i="38"/>
  <c r="AB382" i="38"/>
  <c r="AA382" i="38"/>
  <c r="Z382" i="38"/>
  <c r="AN381" i="38"/>
  <c r="AM381" i="38"/>
  <c r="AL381" i="38"/>
  <c r="AJ381" i="38"/>
  <c r="AI381" i="38"/>
  <c r="AH381" i="38"/>
  <c r="AF381" i="38"/>
  <c r="AE381" i="38"/>
  <c r="AD381" i="38"/>
  <c r="AB381" i="38"/>
  <c r="AA381" i="38"/>
  <c r="Z381" i="38"/>
  <c r="AN380" i="38"/>
  <c r="AM380" i="38"/>
  <c r="AL380" i="38"/>
  <c r="AJ380" i="38"/>
  <c r="AI380" i="38"/>
  <c r="AH380" i="38"/>
  <c r="AF380" i="38"/>
  <c r="AE380" i="38"/>
  <c r="AD380" i="38"/>
  <c r="AB380" i="38"/>
  <c r="AA380" i="38"/>
  <c r="Z380" i="38"/>
  <c r="AN379" i="38"/>
  <c r="AM379" i="38"/>
  <c r="AL379" i="38"/>
  <c r="AJ379" i="38"/>
  <c r="AI379" i="38"/>
  <c r="AH379" i="38"/>
  <c r="AF379" i="38"/>
  <c r="AE379" i="38"/>
  <c r="AD379" i="38"/>
  <c r="AB379" i="38"/>
  <c r="AA379" i="38"/>
  <c r="Z379" i="38"/>
  <c r="AN342" i="38"/>
  <c r="AM342" i="38"/>
  <c r="AL342" i="38"/>
  <c r="AJ342" i="38"/>
  <c r="AI342" i="38"/>
  <c r="AH342" i="38"/>
  <c r="AF342" i="38"/>
  <c r="AE342" i="38"/>
  <c r="AD342" i="38"/>
  <c r="AB342" i="38"/>
  <c r="AA342" i="38"/>
  <c r="Z342" i="38"/>
  <c r="AN343" i="38"/>
  <c r="AM343" i="38"/>
  <c r="AL343" i="38"/>
  <c r="AJ343" i="38"/>
  <c r="AI343" i="38"/>
  <c r="AH343" i="38"/>
  <c r="AF343" i="38"/>
  <c r="AE343" i="38"/>
  <c r="AD343" i="38"/>
  <c r="AB343" i="38"/>
  <c r="AA343" i="38"/>
  <c r="Z343" i="38"/>
  <c r="AN340" i="38"/>
  <c r="AM340" i="38"/>
  <c r="AL340" i="38"/>
  <c r="AJ340" i="38"/>
  <c r="AI340" i="38"/>
  <c r="AH340" i="38"/>
  <c r="AF340" i="38"/>
  <c r="AE340" i="38"/>
  <c r="AD340" i="38"/>
  <c r="AB340" i="38"/>
  <c r="AA340" i="38"/>
  <c r="Z340" i="38"/>
  <c r="AN337" i="38"/>
  <c r="AM337" i="38"/>
  <c r="AL337" i="38"/>
  <c r="AJ337" i="38"/>
  <c r="AI337" i="38"/>
  <c r="AH337" i="38"/>
  <c r="AF337" i="38"/>
  <c r="AE337" i="38"/>
  <c r="AD337" i="38"/>
  <c r="AB337" i="38"/>
  <c r="AA337" i="38"/>
  <c r="Z337" i="38"/>
  <c r="AN336" i="38"/>
  <c r="AM336" i="38"/>
  <c r="AL336" i="38"/>
  <c r="AJ336" i="38"/>
  <c r="AI336" i="38"/>
  <c r="AH336" i="38"/>
  <c r="AF336" i="38"/>
  <c r="AE336" i="38"/>
  <c r="AD336" i="38"/>
  <c r="AB336" i="38"/>
  <c r="AA336" i="38"/>
  <c r="Z336" i="38"/>
  <c r="AN334" i="38"/>
  <c r="AM334" i="38"/>
  <c r="AL334" i="38"/>
  <c r="AJ334" i="38"/>
  <c r="AI334" i="38"/>
  <c r="AH334" i="38"/>
  <c r="AF334" i="38"/>
  <c r="AE334" i="38"/>
  <c r="AD334" i="38"/>
  <c r="AB334" i="38"/>
  <c r="AA334" i="38"/>
  <c r="Z334" i="38"/>
  <c r="AN331" i="38"/>
  <c r="AM331" i="38"/>
  <c r="AL331" i="38"/>
  <c r="AJ331" i="38"/>
  <c r="AI331" i="38"/>
  <c r="AH331" i="38"/>
  <c r="AF331" i="38"/>
  <c r="AE331" i="38"/>
  <c r="AD331" i="38"/>
  <c r="AB331" i="38"/>
  <c r="AA331" i="38"/>
  <c r="Z331" i="38"/>
  <c r="AN333" i="38"/>
  <c r="AM333" i="38"/>
  <c r="AL333" i="38"/>
  <c r="AJ333" i="38"/>
  <c r="AI333" i="38"/>
  <c r="AH333" i="38"/>
  <c r="AF333" i="38"/>
  <c r="AE333" i="38"/>
  <c r="AD333" i="38"/>
  <c r="AB333" i="38"/>
  <c r="Z333" i="38"/>
  <c r="AN332" i="38"/>
  <c r="AM332" i="38"/>
  <c r="AL332" i="38"/>
  <c r="AJ332" i="38"/>
  <c r="AI332" i="38"/>
  <c r="AH332" i="38"/>
  <c r="AF332" i="38"/>
  <c r="AE332" i="38"/>
  <c r="AD332" i="38"/>
  <c r="AB332" i="38"/>
  <c r="AA332" i="38"/>
  <c r="Z332" i="38"/>
  <c r="AN319" i="38"/>
  <c r="AM319" i="38"/>
  <c r="AL319" i="38"/>
  <c r="AJ319" i="38"/>
  <c r="AI319" i="38"/>
  <c r="AH319" i="38"/>
  <c r="AF319" i="38"/>
  <c r="AE319" i="38"/>
  <c r="AD319" i="38"/>
  <c r="AB319" i="38"/>
  <c r="AA319" i="38"/>
  <c r="Z319" i="38"/>
  <c r="AN318" i="38"/>
  <c r="AM318" i="38"/>
  <c r="AL318" i="38"/>
  <c r="AJ318" i="38"/>
  <c r="AI318" i="38"/>
  <c r="AH318" i="38"/>
  <c r="AF318" i="38"/>
  <c r="AE318" i="38"/>
  <c r="AD318" i="38"/>
  <c r="AB318" i="38"/>
  <c r="AA318" i="38"/>
  <c r="Z318" i="38"/>
  <c r="AN317" i="38"/>
  <c r="AM317" i="38"/>
  <c r="AL317" i="38"/>
  <c r="AJ317" i="38"/>
  <c r="AI317" i="38"/>
  <c r="AH317" i="38"/>
  <c r="AF317" i="38"/>
  <c r="AE317" i="38"/>
  <c r="AD317" i="38"/>
  <c r="AA317" i="38"/>
  <c r="Z317" i="38"/>
  <c r="AN316" i="38"/>
  <c r="AM316" i="38"/>
  <c r="AL316" i="38"/>
  <c r="AJ316" i="38"/>
  <c r="AI316" i="38"/>
  <c r="AH316" i="38"/>
  <c r="AF316" i="38"/>
  <c r="AE316" i="38"/>
  <c r="AD316" i="38"/>
  <c r="AB316" i="38"/>
  <c r="AA316" i="38"/>
  <c r="Z316" i="38"/>
  <c r="AN315" i="38"/>
  <c r="AM315" i="38"/>
  <c r="AL315" i="38"/>
  <c r="AJ315" i="38"/>
  <c r="AI315" i="38"/>
  <c r="AH315" i="38"/>
  <c r="AF315" i="38"/>
  <c r="AE315" i="38"/>
  <c r="AD315" i="38"/>
  <c r="AB315" i="38"/>
  <c r="Z315" i="38"/>
  <c r="AN314" i="38"/>
  <c r="AM314" i="38"/>
  <c r="AL314" i="38"/>
  <c r="AJ314" i="38"/>
  <c r="AI314" i="38"/>
  <c r="AH314" i="38"/>
  <c r="AF314" i="38"/>
  <c r="AE314" i="38"/>
  <c r="AD314" i="38"/>
  <c r="AB314" i="38"/>
  <c r="AA314" i="38"/>
  <c r="Z314" i="38"/>
  <c r="AN323" i="38"/>
  <c r="AM323" i="38"/>
  <c r="AL323" i="38"/>
  <c r="AJ323" i="38"/>
  <c r="AI323" i="38"/>
  <c r="AH323" i="38"/>
  <c r="AF323" i="38"/>
  <c r="AE323" i="38"/>
  <c r="AD323" i="38"/>
  <c r="AB323" i="38"/>
  <c r="AA323" i="38"/>
  <c r="Z323" i="38"/>
  <c r="AN322" i="38"/>
  <c r="AM322" i="38"/>
  <c r="AL322" i="38"/>
  <c r="AJ322" i="38"/>
  <c r="AI322" i="38"/>
  <c r="AH322" i="38"/>
  <c r="AF322" i="38"/>
  <c r="AE322" i="38"/>
  <c r="AD322" i="38"/>
  <c r="AA322" i="38"/>
  <c r="AN321" i="38"/>
  <c r="AM321" i="38"/>
  <c r="AL321" i="38"/>
  <c r="AJ321" i="38"/>
  <c r="AI321" i="38"/>
  <c r="AH321" i="38"/>
  <c r="AF321" i="38"/>
  <c r="AE321" i="38"/>
  <c r="AD321" i="38"/>
  <c r="AB321" i="38"/>
  <c r="AA321" i="38"/>
  <c r="Z321" i="38"/>
  <c r="AN320" i="38"/>
  <c r="AM320" i="38"/>
  <c r="AL320" i="38"/>
  <c r="AJ320" i="38"/>
  <c r="AI320" i="38"/>
  <c r="AH320" i="38"/>
  <c r="AF320" i="38"/>
  <c r="AE320" i="38"/>
  <c r="AD320" i="38"/>
  <c r="AB320" i="38"/>
  <c r="AA320" i="38"/>
  <c r="Z320" i="38"/>
  <c r="AN325" i="38"/>
  <c r="AM325" i="38"/>
  <c r="AL325" i="38"/>
  <c r="AJ325" i="38"/>
  <c r="AI325" i="38"/>
  <c r="AH325" i="38"/>
  <c r="AF325" i="38"/>
  <c r="AE325" i="38"/>
  <c r="AD325" i="38"/>
  <c r="AB325" i="38"/>
  <c r="AA325" i="38"/>
  <c r="Z325" i="38"/>
  <c r="AN324" i="38"/>
  <c r="AM324" i="38"/>
  <c r="AL324" i="38"/>
  <c r="AJ324" i="38"/>
  <c r="AI324" i="38"/>
  <c r="AH324" i="38"/>
  <c r="AF324" i="38"/>
  <c r="AE324" i="38"/>
  <c r="AD324" i="38"/>
  <c r="AB324" i="38"/>
  <c r="AA324" i="38"/>
  <c r="Z324" i="38"/>
  <c r="AN326" i="38"/>
  <c r="AM326" i="38"/>
  <c r="AL326" i="38"/>
  <c r="AJ326" i="38"/>
  <c r="AI326" i="38"/>
  <c r="AH326" i="38"/>
  <c r="AF326" i="38"/>
  <c r="AE326" i="38"/>
  <c r="AD326" i="38"/>
  <c r="AB326" i="38"/>
  <c r="AA326" i="38"/>
  <c r="Z326" i="38"/>
  <c r="AN300" i="38"/>
  <c r="AM300" i="38"/>
  <c r="AL300" i="38"/>
  <c r="AJ300" i="38"/>
  <c r="AI300" i="38"/>
  <c r="AH300" i="38"/>
  <c r="AF300" i="38"/>
  <c r="AE300" i="38"/>
  <c r="AD300" i="38"/>
  <c r="AB300" i="38"/>
  <c r="AA300" i="38"/>
  <c r="Z300" i="38"/>
  <c r="AN299" i="38"/>
  <c r="AM299" i="38"/>
  <c r="AL299" i="38"/>
  <c r="AJ299" i="38"/>
  <c r="AI299" i="38"/>
  <c r="AH299" i="38"/>
  <c r="AF299" i="38"/>
  <c r="AE299" i="38"/>
  <c r="AD299" i="38"/>
  <c r="AB299" i="38"/>
  <c r="AA299" i="38"/>
  <c r="Z299" i="38"/>
  <c r="AN298" i="38"/>
  <c r="AM298" i="38"/>
  <c r="AL298" i="38"/>
  <c r="AJ298" i="38"/>
  <c r="AI298" i="38"/>
  <c r="AH298" i="38"/>
  <c r="AF298" i="38"/>
  <c r="AE298" i="38"/>
  <c r="AD298" i="38"/>
  <c r="AB298" i="38"/>
  <c r="AA298" i="38"/>
  <c r="Z298" i="38"/>
  <c r="AN297" i="38"/>
  <c r="AM297" i="38"/>
  <c r="AL297" i="38"/>
  <c r="AJ297" i="38"/>
  <c r="AI297" i="38"/>
  <c r="AH297" i="38"/>
  <c r="AF297" i="38"/>
  <c r="AE297" i="38"/>
  <c r="AD297" i="38"/>
  <c r="AB297" i="38"/>
  <c r="AA297" i="38"/>
  <c r="Z297" i="38"/>
  <c r="AN296" i="38"/>
  <c r="AM296" i="38"/>
  <c r="AL296" i="38"/>
  <c r="AJ296" i="38"/>
  <c r="AI296" i="38"/>
  <c r="AH296" i="38"/>
  <c r="AF296" i="38"/>
  <c r="AE296" i="38"/>
  <c r="AD296" i="38"/>
  <c r="AB296" i="38"/>
  <c r="AA296" i="38"/>
  <c r="Z296" i="38"/>
  <c r="AN295" i="38"/>
  <c r="AM295" i="38"/>
  <c r="AL295" i="38"/>
  <c r="AJ295" i="38"/>
  <c r="AI295" i="38"/>
  <c r="AH295" i="38"/>
  <c r="AF295" i="38"/>
  <c r="AE295" i="38"/>
  <c r="AD295" i="38"/>
  <c r="AB295" i="38"/>
  <c r="AA295" i="38"/>
  <c r="Z295" i="38"/>
  <c r="AN294" i="38"/>
  <c r="AM294" i="38"/>
  <c r="AL294" i="38"/>
  <c r="AJ294" i="38"/>
  <c r="AI294" i="38"/>
  <c r="AH294" i="38"/>
  <c r="AF294" i="38"/>
  <c r="AE294" i="38"/>
  <c r="AD294" i="38"/>
  <c r="AB294" i="38"/>
  <c r="AA294" i="38"/>
  <c r="Z294" i="38"/>
  <c r="AN293" i="38"/>
  <c r="AM293" i="38"/>
  <c r="AL293" i="38"/>
  <c r="AJ293" i="38"/>
  <c r="AI293" i="38"/>
  <c r="AH293" i="38"/>
  <c r="AF293" i="38"/>
  <c r="AE293" i="38"/>
  <c r="AD293" i="38"/>
  <c r="AB293" i="38"/>
  <c r="AA293" i="38"/>
  <c r="Z293" i="38"/>
  <c r="AN292" i="38"/>
  <c r="AM292" i="38"/>
  <c r="AL292" i="38"/>
  <c r="AJ292" i="38"/>
  <c r="AI292" i="38"/>
  <c r="AH292" i="38"/>
  <c r="AF292" i="38"/>
  <c r="AE292" i="38"/>
  <c r="AD292" i="38"/>
  <c r="AB292" i="38"/>
  <c r="AA292" i="38"/>
  <c r="Z292" i="38"/>
  <c r="AN291" i="38"/>
  <c r="AM291" i="38"/>
  <c r="AL291" i="38"/>
  <c r="AJ291" i="38"/>
  <c r="AI291" i="38"/>
  <c r="AH291" i="38"/>
  <c r="AF291" i="38"/>
  <c r="AE291" i="38"/>
  <c r="AD291" i="38"/>
  <c r="AB291" i="38"/>
  <c r="AA291" i="38"/>
  <c r="Z291" i="38"/>
  <c r="AN290" i="38"/>
  <c r="AM290" i="38"/>
  <c r="AL290" i="38"/>
  <c r="AJ290" i="38"/>
  <c r="AI290" i="38"/>
  <c r="AH290" i="38"/>
  <c r="AF290" i="38"/>
  <c r="AE290" i="38"/>
  <c r="AD290" i="38"/>
  <c r="AB290" i="38"/>
  <c r="AA290" i="38"/>
  <c r="Z290" i="38"/>
  <c r="AN289" i="38"/>
  <c r="AM289" i="38"/>
  <c r="AL289" i="38"/>
  <c r="AJ289" i="38"/>
  <c r="AI289" i="38"/>
  <c r="AH289" i="38"/>
  <c r="AF289" i="38"/>
  <c r="AE289" i="38"/>
  <c r="AD289" i="38"/>
  <c r="AB289" i="38"/>
  <c r="AA289" i="38"/>
  <c r="Z289" i="38"/>
  <c r="AN288" i="38"/>
  <c r="AM288" i="38"/>
  <c r="AL288" i="38"/>
  <c r="AJ288" i="38"/>
  <c r="AI288" i="38"/>
  <c r="AH288" i="38"/>
  <c r="AF288" i="38"/>
  <c r="AE288" i="38"/>
  <c r="AD288" i="38"/>
  <c r="AB288" i="38"/>
  <c r="AA288" i="38"/>
  <c r="Z288" i="38"/>
  <c r="AN287" i="38"/>
  <c r="AM287" i="38"/>
  <c r="AL287" i="38"/>
  <c r="AJ287" i="38"/>
  <c r="AI287" i="38"/>
  <c r="AH287" i="38"/>
  <c r="AF287" i="38"/>
  <c r="AE287" i="38"/>
  <c r="AD287" i="38"/>
  <c r="AB287" i="38"/>
  <c r="AA287" i="38"/>
  <c r="Z287" i="38"/>
  <c r="AN286" i="38"/>
  <c r="AM286" i="38"/>
  <c r="AL286" i="38"/>
  <c r="AJ286" i="38"/>
  <c r="AI286" i="38"/>
  <c r="AH286" i="38"/>
  <c r="AF286" i="38"/>
  <c r="AE286" i="38"/>
  <c r="AD286" i="38"/>
  <c r="AB286" i="38"/>
  <c r="AA286" i="38"/>
  <c r="Z286" i="38"/>
  <c r="AN285" i="38"/>
  <c r="AM285" i="38"/>
  <c r="AL285" i="38"/>
  <c r="AJ285" i="38"/>
  <c r="AI285" i="38"/>
  <c r="AH285" i="38"/>
  <c r="AF285" i="38"/>
  <c r="AE285" i="38"/>
  <c r="AD285" i="38"/>
  <c r="AB285" i="38"/>
  <c r="AA285" i="38"/>
  <c r="Z285" i="38"/>
  <c r="AN284" i="38"/>
  <c r="AM284" i="38"/>
  <c r="AL284" i="38"/>
  <c r="AJ284" i="38"/>
  <c r="AI284" i="38"/>
  <c r="AH284" i="38"/>
  <c r="AF284" i="38"/>
  <c r="AE284" i="38"/>
  <c r="AD284" i="38"/>
  <c r="AB284" i="38"/>
  <c r="AA284" i="38"/>
  <c r="Z284" i="38"/>
  <c r="AN283" i="38"/>
  <c r="AM283" i="38"/>
  <c r="AL283" i="38"/>
  <c r="AJ283" i="38"/>
  <c r="AI283" i="38"/>
  <c r="AH283" i="38"/>
  <c r="AF283" i="38"/>
  <c r="AE283" i="38"/>
  <c r="AD283" i="38"/>
  <c r="AB283" i="38"/>
  <c r="AA283" i="38"/>
  <c r="Z283" i="38"/>
  <c r="AN282" i="38"/>
  <c r="AM282" i="38"/>
  <c r="AL282" i="38"/>
  <c r="AJ282" i="38"/>
  <c r="AI282" i="38"/>
  <c r="AH282" i="38"/>
  <c r="AF282" i="38"/>
  <c r="AE282" i="38"/>
  <c r="AD282" i="38"/>
  <c r="AB282" i="38"/>
  <c r="AA282" i="38"/>
  <c r="Z282" i="38"/>
  <c r="AN281" i="38"/>
  <c r="AM281" i="38"/>
  <c r="AL281" i="38"/>
  <c r="AJ281" i="38"/>
  <c r="AI281" i="38"/>
  <c r="AH281" i="38"/>
  <c r="AF281" i="38"/>
  <c r="AE281" i="38"/>
  <c r="AD281" i="38"/>
  <c r="AB281" i="38"/>
  <c r="AA281" i="38"/>
  <c r="Z281" i="38"/>
  <c r="AN280" i="38"/>
  <c r="AM280" i="38"/>
  <c r="AL280" i="38"/>
  <c r="AJ280" i="38"/>
  <c r="AI280" i="38"/>
  <c r="AH280" i="38"/>
  <c r="AF280" i="38"/>
  <c r="AE280" i="38"/>
  <c r="AD280" i="38"/>
  <c r="AB280" i="38"/>
  <c r="AA280" i="38"/>
  <c r="Z280" i="38"/>
  <c r="AN279" i="38"/>
  <c r="AM279" i="38"/>
  <c r="AL279" i="38"/>
  <c r="AJ279" i="38"/>
  <c r="AI279" i="38"/>
  <c r="AH279" i="38"/>
  <c r="AF279" i="38"/>
  <c r="AE279" i="38"/>
  <c r="AD279" i="38"/>
  <c r="AB279" i="38"/>
  <c r="AA279" i="38"/>
  <c r="Z279" i="38"/>
  <c r="AN278" i="38"/>
  <c r="AM278" i="38"/>
  <c r="AL278" i="38"/>
  <c r="AJ278" i="38"/>
  <c r="AI278" i="38"/>
  <c r="AH278" i="38"/>
  <c r="AF278" i="38"/>
  <c r="AE278" i="38"/>
  <c r="AD278" i="38"/>
  <c r="AB278" i="38"/>
  <c r="AA278" i="38"/>
  <c r="Z278" i="38"/>
  <c r="AN277" i="38"/>
  <c r="AM277" i="38"/>
  <c r="AL277" i="38"/>
  <c r="AJ277" i="38"/>
  <c r="AI277" i="38"/>
  <c r="AH277" i="38"/>
  <c r="AF277" i="38"/>
  <c r="AE277" i="38"/>
  <c r="AD277" i="38"/>
  <c r="AB277" i="38"/>
  <c r="AA277" i="38"/>
  <c r="Z277" i="38"/>
  <c r="AN276" i="38"/>
  <c r="AM276" i="38"/>
  <c r="AL276" i="38"/>
  <c r="AJ276" i="38"/>
  <c r="AI276" i="38"/>
  <c r="AH276" i="38"/>
  <c r="AF276" i="38"/>
  <c r="AE276" i="38"/>
  <c r="AD276" i="38"/>
  <c r="AB276" i="38"/>
  <c r="AA276" i="38"/>
  <c r="Z276" i="38"/>
  <c r="AN275" i="38"/>
  <c r="AM275" i="38"/>
  <c r="AL275" i="38"/>
  <c r="AJ275" i="38"/>
  <c r="AI275" i="38"/>
  <c r="AH275" i="38"/>
  <c r="AF275" i="38"/>
  <c r="AE275" i="38"/>
  <c r="AD275" i="38"/>
  <c r="AB275" i="38"/>
  <c r="AA275" i="38"/>
  <c r="Z275" i="38"/>
  <c r="AN274" i="38"/>
  <c r="AM274" i="38"/>
  <c r="AL274" i="38"/>
  <c r="AJ274" i="38"/>
  <c r="AI274" i="38"/>
  <c r="AH274" i="38"/>
  <c r="AF274" i="38"/>
  <c r="AE274" i="38"/>
  <c r="AD274" i="38"/>
  <c r="AB274" i="38"/>
  <c r="AA274" i="38"/>
  <c r="Z274" i="38"/>
  <c r="AN273" i="38"/>
  <c r="AM273" i="38"/>
  <c r="AL273" i="38"/>
  <c r="AJ273" i="38"/>
  <c r="AI273" i="38"/>
  <c r="AH273" i="38"/>
  <c r="AF273" i="38"/>
  <c r="AE273" i="38"/>
  <c r="AD273" i="38"/>
  <c r="AB273" i="38"/>
  <c r="AA273" i="38"/>
  <c r="Z273" i="38"/>
  <c r="AN272" i="38"/>
  <c r="AM272" i="38"/>
  <c r="AL272" i="38"/>
  <c r="AJ272" i="38"/>
  <c r="AI272" i="38"/>
  <c r="AH272" i="38"/>
  <c r="AF272" i="38"/>
  <c r="AE272" i="38"/>
  <c r="AD272" i="38"/>
  <c r="AB272" i="38"/>
  <c r="AA272" i="38"/>
  <c r="Z272" i="38"/>
  <c r="AN271" i="38"/>
  <c r="AM271" i="38"/>
  <c r="AL271" i="38"/>
  <c r="AJ271" i="38"/>
  <c r="AI271" i="38"/>
  <c r="AH271" i="38"/>
  <c r="AF271" i="38"/>
  <c r="AE271" i="38"/>
  <c r="AD271" i="38"/>
  <c r="AB271" i="38"/>
  <c r="AA271" i="38"/>
  <c r="Z271" i="38"/>
  <c r="AN270" i="38"/>
  <c r="AM270" i="38"/>
  <c r="AL270" i="38"/>
  <c r="AJ270" i="38"/>
  <c r="AI270" i="38"/>
  <c r="AH270" i="38"/>
  <c r="AF270" i="38"/>
  <c r="AE270" i="38"/>
  <c r="AD270" i="38"/>
  <c r="AB270" i="38"/>
  <c r="AA270" i="38"/>
  <c r="Z270" i="38"/>
  <c r="AN269" i="38"/>
  <c r="AM269" i="38"/>
  <c r="AL269" i="38"/>
  <c r="AJ269" i="38"/>
  <c r="AI269" i="38"/>
  <c r="AH269" i="38"/>
  <c r="AF269" i="38"/>
  <c r="AE269" i="38"/>
  <c r="AD269" i="38"/>
  <c r="AB269" i="38"/>
  <c r="AA269" i="38"/>
  <c r="Z269" i="38"/>
  <c r="AN311" i="38"/>
  <c r="AM311" i="38"/>
  <c r="AL311" i="38"/>
  <c r="AJ311" i="38"/>
  <c r="AI311" i="38"/>
  <c r="AH311" i="38"/>
  <c r="AF311" i="38"/>
  <c r="AE311" i="38"/>
  <c r="AD311" i="38"/>
  <c r="AB311" i="38"/>
  <c r="AA311" i="38"/>
  <c r="Z311" i="38"/>
  <c r="AN310" i="38"/>
  <c r="AM310" i="38"/>
  <c r="AL310" i="38"/>
  <c r="AJ310" i="38"/>
  <c r="AI310" i="38"/>
  <c r="AH310" i="38"/>
  <c r="AF310" i="38"/>
  <c r="AE310" i="38"/>
  <c r="AD310" i="38"/>
  <c r="AB310" i="38"/>
  <c r="AA310" i="38"/>
  <c r="Z310" i="38"/>
  <c r="AN309" i="38"/>
  <c r="AM309" i="38"/>
  <c r="AL309" i="38"/>
  <c r="AJ309" i="38"/>
  <c r="AI309" i="38"/>
  <c r="AH309" i="38"/>
  <c r="AF309" i="38"/>
  <c r="AE309" i="38"/>
  <c r="AD309" i="38"/>
  <c r="AB309" i="38"/>
  <c r="AA309" i="38"/>
  <c r="Z309" i="38"/>
  <c r="AN308" i="38"/>
  <c r="AM308" i="38"/>
  <c r="AL308" i="38"/>
  <c r="AJ308" i="38"/>
  <c r="AI308" i="38"/>
  <c r="AH308" i="38"/>
  <c r="AF308" i="38"/>
  <c r="AE308" i="38"/>
  <c r="AD308" i="38"/>
  <c r="AB308" i="38"/>
  <c r="AA308" i="38"/>
  <c r="Z308" i="38"/>
  <c r="AN307" i="38"/>
  <c r="AM307" i="38"/>
  <c r="AL307" i="38"/>
  <c r="AJ307" i="38"/>
  <c r="AI307" i="38"/>
  <c r="AH307" i="38"/>
  <c r="AF307" i="38"/>
  <c r="AE307" i="38"/>
  <c r="AD307" i="38"/>
  <c r="AB307" i="38"/>
  <c r="AA307" i="38"/>
  <c r="Z307" i="38"/>
  <c r="AN306" i="38"/>
  <c r="AM306" i="38"/>
  <c r="AL306" i="38"/>
  <c r="AJ306" i="38"/>
  <c r="AI306" i="38"/>
  <c r="AH306" i="38"/>
  <c r="AF306" i="38"/>
  <c r="AE306" i="38"/>
  <c r="AD306" i="38"/>
  <c r="AB306" i="38"/>
  <c r="AA306" i="38"/>
  <c r="Z306" i="38"/>
  <c r="AN305" i="38"/>
  <c r="AM305" i="38"/>
  <c r="AL305" i="38"/>
  <c r="AJ305" i="38"/>
  <c r="AI305" i="38"/>
  <c r="AH305" i="38"/>
  <c r="AF305" i="38"/>
  <c r="AE305" i="38"/>
  <c r="AD305" i="38"/>
  <c r="AB305" i="38"/>
  <c r="AA305" i="38"/>
  <c r="Z305" i="38"/>
  <c r="AN304" i="38"/>
  <c r="AM304" i="38"/>
  <c r="AL304" i="38"/>
  <c r="AJ304" i="38"/>
  <c r="AI304" i="38"/>
  <c r="AH304" i="38"/>
  <c r="AF304" i="38"/>
  <c r="AE304" i="38"/>
  <c r="AD304" i="38"/>
  <c r="AB304" i="38"/>
  <c r="AA304" i="38"/>
  <c r="Z304" i="38"/>
  <c r="AN303" i="38"/>
  <c r="AM303" i="38"/>
  <c r="AL303" i="38"/>
  <c r="AJ303" i="38"/>
  <c r="AI303" i="38"/>
  <c r="AH303" i="38"/>
  <c r="AF303" i="38"/>
  <c r="AE303" i="38"/>
  <c r="AD303" i="38"/>
  <c r="AB303" i="38"/>
  <c r="AA303" i="38"/>
  <c r="Z303" i="38"/>
  <c r="AN302" i="38"/>
  <c r="AM302" i="38"/>
  <c r="AL302" i="38"/>
  <c r="AJ302" i="38"/>
  <c r="AI302" i="38"/>
  <c r="AH302" i="38"/>
  <c r="AF302" i="38"/>
  <c r="AE302" i="38"/>
  <c r="AD302" i="38"/>
  <c r="AB302" i="38"/>
  <c r="AA302" i="38"/>
  <c r="Z302" i="38"/>
  <c r="AN301" i="38"/>
  <c r="AM301" i="38"/>
  <c r="AL301" i="38"/>
  <c r="AJ301" i="38"/>
  <c r="AI301" i="38"/>
  <c r="AH301" i="38"/>
  <c r="AF301" i="38"/>
  <c r="AE301" i="38"/>
  <c r="AD301" i="38"/>
  <c r="AB301" i="38"/>
  <c r="AA301" i="38"/>
  <c r="Z301" i="38"/>
  <c r="I260" i="38"/>
  <c r="G260" i="38"/>
  <c r="AN263" i="38"/>
  <c r="AM263" i="38"/>
  <c r="AL263" i="38"/>
  <c r="AJ263" i="38"/>
  <c r="AI263" i="38"/>
  <c r="AH263" i="38"/>
  <c r="AF263" i="38"/>
  <c r="AE263" i="38"/>
  <c r="AD263" i="38"/>
  <c r="AB263" i="38"/>
  <c r="AA263" i="38"/>
  <c r="Z263" i="38"/>
  <c r="AN262" i="38"/>
  <c r="AM262" i="38"/>
  <c r="AL262" i="38"/>
  <c r="AJ262" i="38"/>
  <c r="AI262" i="38"/>
  <c r="AH262" i="38"/>
  <c r="AF262" i="38"/>
  <c r="AE262" i="38"/>
  <c r="AD262" i="38"/>
  <c r="AB262" i="38"/>
  <c r="AA262" i="38"/>
  <c r="Z262" i="38"/>
  <c r="AN261" i="38"/>
  <c r="AM261" i="38"/>
  <c r="AL261" i="38"/>
  <c r="AJ261" i="38"/>
  <c r="AI261" i="38"/>
  <c r="AH261" i="38"/>
  <c r="AF261" i="38"/>
  <c r="AE261" i="38"/>
  <c r="AD261" i="38"/>
  <c r="AB261" i="38"/>
  <c r="AA261" i="38"/>
  <c r="Z261" i="38"/>
  <c r="AN266" i="38"/>
  <c r="AM266" i="38"/>
  <c r="AL266" i="38"/>
  <c r="AJ266" i="38"/>
  <c r="AI266" i="38"/>
  <c r="AH266" i="38"/>
  <c r="AF266" i="38"/>
  <c r="AE266" i="38"/>
  <c r="AD266" i="38"/>
  <c r="AB266" i="38"/>
  <c r="AA266" i="38"/>
  <c r="Z266" i="38"/>
  <c r="AN265" i="38"/>
  <c r="AM265" i="38"/>
  <c r="AL265" i="38"/>
  <c r="AJ265" i="38"/>
  <c r="AI265" i="38"/>
  <c r="AH265" i="38"/>
  <c r="AF265" i="38"/>
  <c r="AE265" i="38"/>
  <c r="AD265" i="38"/>
  <c r="AB265" i="38"/>
  <c r="AA265" i="38"/>
  <c r="Z265" i="38"/>
  <c r="AN264" i="38"/>
  <c r="AM264" i="38"/>
  <c r="AL264" i="38"/>
  <c r="AJ264" i="38"/>
  <c r="AI264" i="38"/>
  <c r="AH264" i="38"/>
  <c r="AF264" i="38"/>
  <c r="AE264" i="38"/>
  <c r="AD264" i="38"/>
  <c r="AB264" i="38"/>
  <c r="AA264" i="38"/>
  <c r="Z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AN252" i="38"/>
  <c r="AM252" i="38"/>
  <c r="AL252" i="38"/>
  <c r="AJ252" i="38"/>
  <c r="AI252" i="38"/>
  <c r="AH252" i="38"/>
  <c r="AF252" i="38"/>
  <c r="AE252" i="38"/>
  <c r="AD252" i="38"/>
  <c r="AB252" i="38"/>
  <c r="Z252" i="38"/>
  <c r="AN251" i="38"/>
  <c r="AM251" i="38"/>
  <c r="AL251" i="38"/>
  <c r="AJ251" i="38"/>
  <c r="AI251" i="38"/>
  <c r="AH251" i="38"/>
  <c r="AF251" i="38"/>
  <c r="AE251" i="38"/>
  <c r="AD251" i="38"/>
  <c r="AB251" i="38"/>
  <c r="AA251" i="38"/>
  <c r="Z251" i="38"/>
  <c r="AN250" i="38"/>
  <c r="AM250" i="38"/>
  <c r="AL250" i="38"/>
  <c r="AJ250" i="38"/>
  <c r="AI250" i="38"/>
  <c r="AH250" i="38"/>
  <c r="AF250" i="38"/>
  <c r="AE250" i="38"/>
  <c r="AD250" i="38"/>
  <c r="AB250" i="38"/>
  <c r="AA250" i="38"/>
  <c r="Z250" i="38"/>
  <c r="AN249" i="38"/>
  <c r="AM249" i="38"/>
  <c r="AL249" i="38"/>
  <c r="AJ249" i="38"/>
  <c r="AI249" i="38"/>
  <c r="AH249" i="38"/>
  <c r="AF249" i="38"/>
  <c r="AE249" i="38"/>
  <c r="AD249" i="38"/>
  <c r="AB249" i="38"/>
  <c r="AA249" i="38"/>
  <c r="Z249" i="38"/>
  <c r="AN248" i="38"/>
  <c r="AM248" i="38"/>
  <c r="AL248" i="38"/>
  <c r="AJ248" i="38"/>
  <c r="AI248" i="38"/>
  <c r="AH248" i="38"/>
  <c r="AF248" i="38"/>
  <c r="AE248" i="38"/>
  <c r="AD248" i="38"/>
  <c r="AB248" i="38"/>
  <c r="Z248" i="38"/>
  <c r="AN247" i="38"/>
  <c r="AM247" i="38"/>
  <c r="AL247" i="38"/>
  <c r="AJ247" i="38"/>
  <c r="AI247" i="38"/>
  <c r="AH247" i="38"/>
  <c r="AF247" i="38"/>
  <c r="AE247" i="38"/>
  <c r="AD247" i="38"/>
  <c r="AB247" i="38"/>
  <c r="AA247" i="38"/>
  <c r="Z247" i="38"/>
  <c r="AN246" i="38"/>
  <c r="AM246" i="38"/>
  <c r="AL246" i="38"/>
  <c r="AJ246" i="38"/>
  <c r="AI246" i="38"/>
  <c r="AH246" i="38"/>
  <c r="AF246" i="38"/>
  <c r="AE246" i="38"/>
  <c r="AD246" i="38"/>
  <c r="AB246" i="38"/>
  <c r="AA246" i="38"/>
  <c r="Z246" i="38"/>
  <c r="AN245" i="38"/>
  <c r="AM245" i="38"/>
  <c r="AL245" i="38"/>
  <c r="AJ245" i="38"/>
  <c r="AI245" i="38"/>
  <c r="AH245" i="38"/>
  <c r="AF245" i="38"/>
  <c r="AE245" i="38"/>
  <c r="AD245" i="38"/>
  <c r="AB245" i="38"/>
  <c r="AA245" i="38"/>
  <c r="Z245" i="38"/>
  <c r="AN259" i="38"/>
  <c r="AM259" i="38"/>
  <c r="AL259" i="38"/>
  <c r="AJ259" i="38"/>
  <c r="AI259" i="38"/>
  <c r="AH259" i="38"/>
  <c r="AF259" i="38"/>
  <c r="AE259" i="38"/>
  <c r="AD259" i="38"/>
  <c r="AB259" i="38"/>
  <c r="AA259" i="38"/>
  <c r="Z259" i="38"/>
  <c r="AN258" i="38"/>
  <c r="AM258" i="38"/>
  <c r="AL258" i="38"/>
  <c r="AJ258" i="38"/>
  <c r="AI258" i="38"/>
  <c r="AH258" i="38"/>
  <c r="AF258" i="38"/>
  <c r="AE258" i="38"/>
  <c r="AD258" i="38"/>
  <c r="AB258" i="38"/>
  <c r="AA258" i="38"/>
  <c r="Z258" i="38"/>
  <c r="AN257" i="38"/>
  <c r="AM257" i="38"/>
  <c r="AL257" i="38"/>
  <c r="AJ257" i="38"/>
  <c r="AI257" i="38"/>
  <c r="AH257" i="38"/>
  <c r="AF257" i="38"/>
  <c r="AE257" i="38"/>
  <c r="AD257" i="38"/>
  <c r="AB257" i="38"/>
  <c r="AA257" i="38"/>
  <c r="Z257" i="38"/>
  <c r="AN256" i="38"/>
  <c r="AM256" i="38"/>
  <c r="AL256" i="38"/>
  <c r="AJ256" i="38"/>
  <c r="AI256" i="38"/>
  <c r="AH256" i="38"/>
  <c r="AF256" i="38"/>
  <c r="AE256" i="38"/>
  <c r="AD256" i="38"/>
  <c r="AB256" i="38"/>
  <c r="AA256" i="38"/>
  <c r="Z256" i="38"/>
  <c r="AN255" i="38"/>
  <c r="AM255" i="38"/>
  <c r="AL255" i="38"/>
  <c r="AJ255" i="38"/>
  <c r="AI255" i="38"/>
  <c r="AH255" i="38"/>
  <c r="AF255" i="38"/>
  <c r="AE255" i="38"/>
  <c r="AD255" i="38"/>
  <c r="AB255" i="38"/>
  <c r="AA255" i="38"/>
  <c r="Z255" i="38"/>
  <c r="AN254" i="38"/>
  <c r="AM254" i="38"/>
  <c r="AL254" i="38"/>
  <c r="AJ254" i="38"/>
  <c r="AI254" i="38"/>
  <c r="AH254" i="38"/>
  <c r="AF254" i="38"/>
  <c r="AE254" i="38"/>
  <c r="AD254" i="38"/>
  <c r="AB254" i="38"/>
  <c r="AA254" i="38"/>
  <c r="Z254" i="38"/>
  <c r="I235" i="38"/>
  <c r="G235" i="38"/>
  <c r="AN239" i="38"/>
  <c r="AM239" i="38"/>
  <c r="AL239" i="38"/>
  <c r="AJ239" i="38"/>
  <c r="AI239" i="38"/>
  <c r="AH239" i="38"/>
  <c r="AF239" i="38"/>
  <c r="AE239" i="38"/>
  <c r="AD239" i="38"/>
  <c r="AB239" i="38"/>
  <c r="AA239" i="38"/>
  <c r="Z239" i="38"/>
  <c r="AN238" i="38"/>
  <c r="AM238" i="38"/>
  <c r="AL238" i="38"/>
  <c r="AJ238" i="38"/>
  <c r="AI238" i="38"/>
  <c r="AH238" i="38"/>
  <c r="AF238" i="38"/>
  <c r="AE238" i="38"/>
  <c r="AD238" i="38"/>
  <c r="AB238" i="38"/>
  <c r="AA238" i="38"/>
  <c r="Z238" i="38"/>
  <c r="AN237" i="38"/>
  <c r="AM237" i="38"/>
  <c r="AL237" i="38"/>
  <c r="AJ237" i="38"/>
  <c r="AI237" i="38"/>
  <c r="AH237" i="38"/>
  <c r="AF237" i="38"/>
  <c r="AE237" i="38"/>
  <c r="AD237" i="38"/>
  <c r="AB237" i="38"/>
  <c r="AA237" i="38"/>
  <c r="Z237" i="38"/>
  <c r="AN236" i="38"/>
  <c r="AM236" i="38"/>
  <c r="AL236" i="38"/>
  <c r="AJ236" i="38"/>
  <c r="AI236" i="38"/>
  <c r="AH236" i="38"/>
  <c r="AF236" i="38"/>
  <c r="AE236" i="38"/>
  <c r="AD236" i="38"/>
  <c r="AB236" i="38"/>
  <c r="AA236" i="38"/>
  <c r="Z236" i="38"/>
  <c r="AN241" i="38"/>
  <c r="AM241" i="38"/>
  <c r="AL241" i="38"/>
  <c r="AJ241" i="38"/>
  <c r="AI241" i="38"/>
  <c r="AH241" i="38"/>
  <c r="AF241" i="38"/>
  <c r="AE241" i="38"/>
  <c r="AD241" i="38"/>
  <c r="AB241" i="38"/>
  <c r="AA241" i="38"/>
  <c r="Z241" i="38"/>
  <c r="AN240" i="38"/>
  <c r="AM240" i="38"/>
  <c r="AL240" i="38"/>
  <c r="AJ240" i="38"/>
  <c r="AI240" i="38"/>
  <c r="AH240" i="38"/>
  <c r="AF240" i="38"/>
  <c r="AE240" i="38"/>
  <c r="AD240" i="38"/>
  <c r="AB240" i="38"/>
  <c r="AA240" i="38"/>
  <c r="Z240" i="38"/>
  <c r="AN242" i="38"/>
  <c r="AM242" i="38"/>
  <c r="AL242" i="38"/>
  <c r="AJ242" i="38"/>
  <c r="AI242" i="38"/>
  <c r="AH242" i="38"/>
  <c r="AF242" i="38"/>
  <c r="AE242" i="38"/>
  <c r="AD242" i="38"/>
  <c r="AB242" i="38"/>
  <c r="AA242" i="38"/>
  <c r="Z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Z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Z192" i="38"/>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Z173" i="38"/>
  <c r="AN172" i="38"/>
  <c r="AM172" i="38"/>
  <c r="AL172" i="38"/>
  <c r="AJ172" i="38"/>
  <c r="AI172" i="38"/>
  <c r="AH172" i="38"/>
  <c r="AF172" i="38"/>
  <c r="AE172" i="38"/>
  <c r="AD172" i="38"/>
  <c r="AB172" i="38"/>
  <c r="Z172" i="38"/>
  <c r="AN171" i="38"/>
  <c r="AM171" i="38"/>
  <c r="AL171" i="38"/>
  <c r="AJ171" i="38"/>
  <c r="AI171" i="38"/>
  <c r="AH171" i="38"/>
  <c r="AF171" i="38"/>
  <c r="AE171" i="38"/>
  <c r="AD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c r="AJ560" i="38"/>
  <c r="AF560" i="38"/>
  <c r="AL560" i="38"/>
  <c r="AI560" i="38"/>
  <c r="AN560" i="38"/>
  <c r="AB560" i="38"/>
  <c r="AH560" i="38"/>
  <c r="AM560" i="38"/>
  <c r="AO545" i="38"/>
  <c r="AK563" i="38"/>
  <c r="AK543" i="38"/>
  <c r="AK555" i="38"/>
  <c r="AC551" i="38"/>
  <c r="AG556" i="38"/>
  <c r="AO562" i="38"/>
  <c r="AC543" i="38"/>
  <c r="AG544" i="38"/>
  <c r="AK548" i="38"/>
  <c r="AC552" i="38"/>
  <c r="AC547" i="38"/>
  <c r="AC549" i="38"/>
  <c r="AG550" i="38"/>
  <c r="AO552" i="38"/>
  <c r="AK561" i="38"/>
  <c r="AO565" i="38"/>
  <c r="AG553" i="38"/>
  <c r="AC556" i="38"/>
  <c r="AK564" i="38"/>
  <c r="AK544" i="38"/>
  <c r="AO548" i="38"/>
  <c r="AK557" i="38"/>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AC548" i="38"/>
  <c r="AG549" i="38"/>
  <c r="AK551" i="38"/>
  <c r="AG552" i="38"/>
  <c r="AK553" i="38"/>
  <c r="AO554" i="38"/>
  <c r="AK556" i="38"/>
  <c r="AO557" i="38"/>
  <c r="AC559" i="38"/>
  <c r="AG562" i="38"/>
  <c r="AC564" i="38"/>
  <c r="AO558" i="38"/>
  <c r="AO561" i="38"/>
  <c r="AC563"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AC537" i="38"/>
  <c r="AG539" i="38"/>
  <c r="AK532" i="38"/>
  <c r="AK538" i="38"/>
  <c r="AC536" i="38"/>
  <c r="AO513" i="38"/>
  <c r="AG530" i="38"/>
  <c r="AK531" i="38"/>
  <c r="AG532" i="38"/>
  <c r="AO538" i="38"/>
  <c r="AO536" i="38"/>
  <c r="AO537" i="38"/>
  <c r="AC538" i="38"/>
  <c r="AO535" i="38"/>
  <c r="AK536" i="38"/>
  <c r="AC540" i="38"/>
  <c r="AC539" i="38"/>
  <c r="AK535" i="38"/>
  <c r="AG540" i="38"/>
  <c r="AK540" i="38"/>
  <c r="AK539" i="38"/>
  <c r="AG535" i="38"/>
  <c r="AK537" i="38"/>
  <c r="AO539" i="38"/>
  <c r="AC535" i="38"/>
  <c r="AG537" i="38"/>
  <c r="AK530" i="38"/>
  <c r="AO531" i="38"/>
  <c r="AK513" i="38"/>
  <c r="AC532" i="38"/>
  <c r="AC533" i="38"/>
  <c r="AO532" i="38"/>
  <c r="AO533" i="38"/>
  <c r="AO529" i="38"/>
  <c r="AC530" i="38"/>
  <c r="AG531" i="38"/>
  <c r="AK533" i="38"/>
  <c r="AO530" i="38"/>
  <c r="AC531" i="38"/>
  <c r="AG533" i="38"/>
  <c r="AG534" i="38"/>
  <c r="AC529" i="38"/>
  <c r="AK534" i="38"/>
  <c r="AK529" i="38"/>
  <c r="AO534" i="38"/>
  <c r="AC534" i="38"/>
  <c r="AG529" i="38"/>
  <c r="AO514" i="38"/>
  <c r="AC515" i="38"/>
  <c r="AG516" i="38"/>
  <c r="AO518" i="38"/>
  <c r="AG513" i="38"/>
  <c r="AC513" i="38"/>
  <c r="AC517" i="38"/>
  <c r="AK516" i="38"/>
  <c r="AG511" i="38"/>
  <c r="AK512" i="38"/>
  <c r="AK518" i="38"/>
  <c r="AO516" i="38"/>
  <c r="AK523" i="38"/>
  <c r="AK521" i="38"/>
  <c r="AO511" i="38"/>
  <c r="AC512" i="38"/>
  <c r="AG514" i="38"/>
  <c r="AK515" i="38"/>
  <c r="AG517" i="38"/>
  <c r="AK511" i="38"/>
  <c r="AO512" i="38"/>
  <c r="AC514" i="38"/>
  <c r="AG515" i="38"/>
  <c r="AO517" i="38"/>
  <c r="AG520" i="38"/>
  <c r="AC511" i="38"/>
  <c r="AG512" i="38"/>
  <c r="AK514" i="38"/>
  <c r="AO515" i="38"/>
  <c r="AC516" i="38"/>
  <c r="AK517" i="38"/>
  <c r="AG518" i="38"/>
  <c r="AK504" i="38"/>
  <c r="AO510" i="38"/>
  <c r="AG522" i="38"/>
  <c r="AC520" i="38"/>
  <c r="AG523" i="38"/>
  <c r="AG521" i="38"/>
  <c r="AC522" i="38"/>
  <c r="AC523" i="38"/>
  <c r="AO519" i="38"/>
  <c r="AC521" i="38"/>
  <c r="AO520" i="38"/>
  <c r="AO523" i="38"/>
  <c r="AO521" i="38"/>
  <c r="AK520" i="38"/>
  <c r="AC505" i="38"/>
  <c r="AK524" i="38"/>
  <c r="AC510" i="38"/>
  <c r="AC519" i="38"/>
  <c r="AK510" i="38"/>
  <c r="AK519" i="38"/>
  <c r="AO522" i="38"/>
  <c r="AO524" i="38"/>
  <c r="AG510" i="38"/>
  <c r="AG519" i="38"/>
  <c r="AK522" i="38"/>
  <c r="AO505" i="38"/>
  <c r="AG525" i="38"/>
  <c r="AC524" i="38"/>
  <c r="AG505" i="38"/>
  <c r="AK505" i="38"/>
  <c r="AG524" i="38"/>
  <c r="AO504" i="38"/>
  <c r="AK525" i="38"/>
  <c r="AG504" i="38"/>
  <c r="AC525" i="38"/>
  <c r="AC504" i="38"/>
  <c r="AG508" i="38"/>
  <c r="AC507" i="38"/>
  <c r="AO506" i="38"/>
  <c r="AO525" i="38"/>
  <c r="AK508" i="38"/>
  <c r="AG507" i="38"/>
  <c r="AC506" i="38"/>
  <c r="AO508" i="38"/>
  <c r="AK507" i="38"/>
  <c r="AG506" i="38"/>
  <c r="AO491" i="38"/>
  <c r="AO503" i="38"/>
  <c r="AC508" i="38"/>
  <c r="AO507" i="38"/>
  <c r="AK506" i="38"/>
  <c r="AC502" i="38"/>
  <c r="AC503" i="38"/>
  <c r="AK502" i="38"/>
  <c r="AK503" i="38"/>
  <c r="AO502" i="38"/>
  <c r="AG502" i="38"/>
  <c r="AG503" i="38"/>
  <c r="AG493" i="38"/>
  <c r="AK493" i="38"/>
  <c r="AG495" i="38"/>
  <c r="AG490" i="38"/>
  <c r="AK492" i="38"/>
  <c r="AC493" i="38"/>
  <c r="AK491" i="38"/>
  <c r="AC490" i="38"/>
  <c r="AO493" i="38"/>
  <c r="AO496" i="38"/>
  <c r="AO494" i="38"/>
  <c r="AC491" i="38"/>
  <c r="AK494" i="38"/>
  <c r="AG492" i="38"/>
  <c r="AG491" i="38"/>
  <c r="AC495" i="38"/>
  <c r="AO490" i="38"/>
  <c r="AC492" i="38"/>
  <c r="AG494" i="38"/>
  <c r="AK490" i="38"/>
  <c r="AO492" i="38"/>
  <c r="AC494" i="38"/>
  <c r="AG497" i="38"/>
  <c r="AC496" i="38"/>
  <c r="AO495" i="38"/>
  <c r="AK496" i="38"/>
  <c r="AK497" i="38"/>
  <c r="AK495" i="38"/>
  <c r="AG496" i="38"/>
  <c r="AC497" i="38"/>
  <c r="AK487" i="38"/>
  <c r="AO486" i="38"/>
  <c r="AO497" i="38"/>
  <c r="AC486" i="38"/>
  <c r="AK486" i="38"/>
  <c r="AG486" i="38"/>
  <c r="AO487" i="38"/>
  <c r="AG487" i="38"/>
  <c r="AK479" i="38"/>
  <c r="AC481" i="38"/>
  <c r="AG470" i="38"/>
  <c r="AK471" i="38"/>
  <c r="AK475" i="38"/>
  <c r="AC487" i="38"/>
  <c r="AO479" i="38"/>
  <c r="AK470" i="38"/>
  <c r="AO471" i="38"/>
  <c r="AG473" i="38"/>
  <c r="AK474" i="38"/>
  <c r="AO475" i="38"/>
  <c r="AG476" i="38"/>
  <c r="AG479" i="38"/>
  <c r="AC470" i="38"/>
  <c r="AG471" i="38"/>
  <c r="AG475" i="38"/>
  <c r="AC476" i="38"/>
  <c r="AO477" i="38"/>
  <c r="AC479" i="38"/>
  <c r="AO470" i="38"/>
  <c r="AC471" i="38"/>
  <c r="AO472" i="38"/>
  <c r="AK473" i="38"/>
  <c r="AO474" i="38"/>
  <c r="AC475" i="38"/>
  <c r="AG480" i="38"/>
  <c r="AO478" i="38"/>
  <c r="AC472" i="38"/>
  <c r="AO473" i="38"/>
  <c r="AC474" i="38"/>
  <c r="AC477" i="38"/>
  <c r="AO476" i="38"/>
  <c r="AK477" i="38"/>
  <c r="AK472" i="38"/>
  <c r="AO483" i="38"/>
  <c r="AC478" i="38"/>
  <c r="AO481" i="38"/>
  <c r="AG472" i="38"/>
  <c r="AC473" i="38"/>
  <c r="AG474" i="38"/>
  <c r="AK476" i="38"/>
  <c r="AG477" i="38"/>
  <c r="AC480" i="38"/>
  <c r="AK478" i="38"/>
  <c r="AO480" i="38"/>
  <c r="AK481" i="38"/>
  <c r="AK484" i="38"/>
  <c r="AC483" i="38"/>
  <c r="AG478" i="38"/>
  <c r="AK480" i="38"/>
  <c r="AG481" i="38"/>
  <c r="AO482" i="38"/>
  <c r="AK482" i="38"/>
  <c r="AK483" i="38"/>
  <c r="AO484" i="38"/>
  <c r="AC482" i="38"/>
  <c r="AG482" i="38"/>
  <c r="AG483" i="38"/>
  <c r="AG484" i="38"/>
  <c r="AO460" i="38"/>
  <c r="AK468" i="38"/>
  <c r="AC484" i="38"/>
  <c r="AC460" i="38"/>
  <c r="AO468" i="38"/>
  <c r="AK460" i="38"/>
  <c r="AG468" i="38"/>
  <c r="AG460" i="38"/>
  <c r="AC468" i="38"/>
  <c r="AC463" i="38"/>
  <c r="AO464" i="38"/>
  <c r="AK461" i="38"/>
  <c r="AG462" i="38"/>
  <c r="AG461" i="38"/>
  <c r="AC462" i="38"/>
  <c r="AC461" i="38"/>
  <c r="AO462" i="38"/>
  <c r="AG465" i="38"/>
  <c r="AO463" i="38"/>
  <c r="AG463" i="38"/>
  <c r="AK463" i="38"/>
  <c r="AO461" i="38"/>
  <c r="AK462" i="38"/>
  <c r="AK464" i="38"/>
  <c r="AC465" i="38"/>
  <c r="AG464" i="38"/>
  <c r="AK400" i="38"/>
  <c r="AC464" i="38"/>
  <c r="AO402" i="38"/>
  <c r="AK465" i="38"/>
  <c r="AO465" i="38"/>
  <c r="AG414" i="38"/>
  <c r="AO400" i="38"/>
  <c r="AK453" i="38"/>
  <c r="AO456" i="38"/>
  <c r="AG400" i="38"/>
  <c r="AC400" i="38"/>
  <c r="AO401" i="38"/>
  <c r="AO453" i="38"/>
  <c r="AC456" i="38"/>
  <c r="AK456" i="38"/>
  <c r="AG456" i="38"/>
  <c r="AG435" i="38"/>
  <c r="AK401" i="38"/>
  <c r="AK402" i="38"/>
  <c r="AG450" i="38"/>
  <c r="AG430" i="38"/>
  <c r="AO432" i="38"/>
  <c r="AG434" i="38"/>
  <c r="AO414" i="38"/>
  <c r="AG401" i="38"/>
  <c r="AG402" i="38"/>
  <c r="AG453" i="38"/>
  <c r="AK414" i="38"/>
  <c r="AC401" i="38"/>
  <c r="AC402" i="38"/>
  <c r="AC453" i="38"/>
  <c r="AC434" i="38"/>
  <c r="AG406" i="38"/>
  <c r="AG410" i="38"/>
  <c r="AK411" i="38"/>
  <c r="AG422" i="38"/>
  <c r="AG426" i="38"/>
  <c r="AC427" i="38"/>
  <c r="AO428" i="38"/>
  <c r="AO434" i="38"/>
  <c r="AG418" i="38"/>
  <c r="AK418" i="38"/>
  <c r="AK424" i="38"/>
  <c r="AO425" i="38"/>
  <c r="AC426" i="38"/>
  <c r="AK428" i="38"/>
  <c r="AK434" i="38"/>
  <c r="AC436" i="38"/>
  <c r="AG437" i="38"/>
  <c r="AO438" i="38"/>
  <c r="AK442" i="38"/>
  <c r="AK404" i="38"/>
  <c r="AG407" i="38"/>
  <c r="AO408" i="38"/>
  <c r="AO409" i="38"/>
  <c r="AO418" i="38"/>
  <c r="AG421" i="38"/>
  <c r="AK422" i="38"/>
  <c r="AK426" i="38"/>
  <c r="AK405" i="38"/>
  <c r="AO406" i="38"/>
  <c r="AO410" i="38"/>
  <c r="AC447" i="38"/>
  <c r="AC431" i="38"/>
  <c r="AC433" i="38"/>
  <c r="AG442" i="38"/>
  <c r="AO444" i="38"/>
  <c r="AG405" i="38"/>
  <c r="AK406" i="38"/>
  <c r="AK410" i="38"/>
  <c r="AK415" i="38"/>
  <c r="AO423" i="38"/>
  <c r="AK448" i="38"/>
  <c r="AO449" i="38"/>
  <c r="AC450" i="38"/>
  <c r="AO429" i="38"/>
  <c r="AC430" i="38"/>
  <c r="AG415" i="38"/>
  <c r="AG417" i="38"/>
  <c r="AK419" i="38"/>
  <c r="AG420" i="38"/>
  <c r="AK421" i="38"/>
  <c r="AO422" i="38"/>
  <c r="AG424" i="38"/>
  <c r="AK425" i="38"/>
  <c r="AO426" i="38"/>
  <c r="AK450" i="38"/>
  <c r="AK430" i="38"/>
  <c r="AG431" i="38"/>
  <c r="AK435" i="38"/>
  <c r="AC438" i="38"/>
  <c r="AO442" i="38"/>
  <c r="AO404" i="38"/>
  <c r="AO405" i="38"/>
  <c r="AK407" i="38"/>
  <c r="AC409" i="38"/>
  <c r="AO411" i="38"/>
  <c r="AG412" i="38"/>
  <c r="AG413" i="38"/>
  <c r="AG416" i="38"/>
  <c r="AK417" i="38"/>
  <c r="AO419" i="38"/>
  <c r="AK420" i="38"/>
  <c r="AO421" i="38"/>
  <c r="AO424" i="38"/>
  <c r="AC425" i="38"/>
  <c r="AG427" i="38"/>
  <c r="AC428" i="38"/>
  <c r="AC446" i="38"/>
  <c r="AK438" i="38"/>
  <c r="AC443" i="38"/>
  <c r="AG404" i="38"/>
  <c r="AK408" i="38"/>
  <c r="AG411" i="38"/>
  <c r="AO412" i="38"/>
  <c r="AO413" i="38"/>
  <c r="AO416" i="38"/>
  <c r="AG419" i="38"/>
  <c r="AK423" i="38"/>
  <c r="AO427" i="38"/>
  <c r="AO450" i="38"/>
  <c r="AO430" i="38"/>
  <c r="AG438" i="38"/>
  <c r="AO439" i="38"/>
  <c r="AK440" i="38"/>
  <c r="AO441" i="38"/>
  <c r="AC442" i="38"/>
  <c r="AO407" i="38"/>
  <c r="AG408" i="38"/>
  <c r="AG409" i="38"/>
  <c r="AK412" i="38"/>
  <c r="AK413" i="38"/>
  <c r="AO415" i="38"/>
  <c r="AK416" i="38"/>
  <c r="AO417" i="38"/>
  <c r="AO420" i="38"/>
  <c r="AG423" i="38"/>
  <c r="AG425" i="38"/>
  <c r="AK427" i="38"/>
  <c r="AG428" i="38"/>
  <c r="AG446" i="38"/>
  <c r="AO448" i="38"/>
  <c r="AC449" i="38"/>
  <c r="AO452" i="38"/>
  <c r="AC429" i="38"/>
  <c r="AC432" i="38"/>
  <c r="AG433" i="38"/>
  <c r="AG436" i="38"/>
  <c r="AK437" i="38"/>
  <c r="AK439" i="38"/>
  <c r="AG440" i="38"/>
  <c r="AK441" i="38"/>
  <c r="AO443" i="38"/>
  <c r="AK444" i="38"/>
  <c r="AK445" i="38"/>
  <c r="AK429" i="38"/>
  <c r="AO431" i="38"/>
  <c r="AK432" i="38"/>
  <c r="AO433" i="38"/>
  <c r="AC435" i="38"/>
  <c r="AO436" i="38"/>
  <c r="AC437" i="38"/>
  <c r="AG439" i="38"/>
  <c r="AC440" i="38"/>
  <c r="AG441" i="38"/>
  <c r="AK443" i="38"/>
  <c r="AG444" i="38"/>
  <c r="AK446" i="38"/>
  <c r="AG451" i="38"/>
  <c r="AC452" i="38"/>
  <c r="AG429" i="38"/>
  <c r="AK431" i="38"/>
  <c r="AG432" i="38"/>
  <c r="AK433" i="38"/>
  <c r="AO435" i="38"/>
  <c r="AK436" i="38"/>
  <c r="AO437" i="38"/>
  <c r="AC439" i="38"/>
  <c r="AO440" i="38"/>
  <c r="AC441" i="38"/>
  <c r="AG443" i="38"/>
  <c r="AC444" i="38"/>
  <c r="AC451" i="38"/>
  <c r="AG445" i="38"/>
  <c r="AK447" i="38"/>
  <c r="AK449" i="38"/>
  <c r="AO451" i="38"/>
  <c r="AK452" i="38"/>
  <c r="AC445" i="38"/>
  <c r="AG447" i="38"/>
  <c r="AC448" i="38"/>
  <c r="AG449" i="38"/>
  <c r="AG452" i="38"/>
  <c r="AO455" i="38"/>
  <c r="AC455" i="38"/>
  <c r="AK455" i="38"/>
  <c r="AO454" i="38"/>
  <c r="AC454" i="38"/>
  <c r="AG455" i="38"/>
  <c r="AG396" i="38"/>
  <c r="AC396" i="38"/>
  <c r="AO396" i="38"/>
  <c r="AK396" i="38"/>
  <c r="AO384" i="38"/>
  <c r="AO394" i="38"/>
  <c r="AG393" i="38"/>
  <c r="AC394" i="38"/>
  <c r="AK393" i="38"/>
  <c r="AG394" i="38"/>
  <c r="AK388" i="38"/>
  <c r="AK384" i="38"/>
  <c r="AG384" i="38"/>
  <c r="AC392" i="38"/>
  <c r="AO392" i="38"/>
  <c r="AO391" i="38"/>
  <c r="Z383" i="38"/>
  <c r="AE383" i="38"/>
  <c r="AF383" i="38"/>
  <c r="AO372" i="38"/>
  <c r="AM383" i="38"/>
  <c r="AI383" i="38"/>
  <c r="AL383" i="38"/>
  <c r="AG386" i="38"/>
  <c r="AC386" i="38"/>
  <c r="AK364" i="38"/>
  <c r="AO358" i="38"/>
  <c r="AG351" i="38"/>
  <c r="AK356" i="38"/>
  <c r="AC362" i="38"/>
  <c r="AK352" i="38"/>
  <c r="AK354" i="38"/>
  <c r="AO359" i="38"/>
  <c r="AG347" i="38"/>
  <c r="AO368" i="38"/>
  <c r="AO361" i="38"/>
  <c r="AG373" i="38"/>
  <c r="AO354" i="38"/>
  <c r="AC355" i="38"/>
  <c r="AG362" i="38"/>
  <c r="AG377" i="38"/>
  <c r="AG365" i="38"/>
  <c r="AO377" i="38"/>
  <c r="AN542" i="38"/>
  <c r="AN541" i="38"/>
  <c r="AM542" i="38"/>
  <c r="AM541" i="38"/>
  <c r="AL542" i="38"/>
  <c r="AJ542" i="38"/>
  <c r="AJ541" i="38"/>
  <c r="AI542" i="38"/>
  <c r="AH542" i="38"/>
  <c r="AH541" i="38"/>
  <c r="AF542" i="38"/>
  <c r="AF541" i="38"/>
  <c r="AE542" i="38"/>
  <c r="AE541" i="38"/>
  <c r="AD542" i="38"/>
  <c r="AD541" i="38"/>
  <c r="AB542" i="38"/>
  <c r="AB541" i="38"/>
  <c r="AA542" i="38"/>
  <c r="AA541" i="38"/>
  <c r="Z542" i="38"/>
  <c r="Z541" i="38"/>
  <c r="AN528" i="38"/>
  <c r="AN527" i="38"/>
  <c r="AM528" i="38"/>
  <c r="AM527" i="38"/>
  <c r="AL528" i="38"/>
  <c r="AJ528" i="38"/>
  <c r="AJ527" i="38"/>
  <c r="AI528" i="38"/>
  <c r="AI527" i="38"/>
  <c r="AH528" i="38"/>
  <c r="AH527" i="38"/>
  <c r="AF528" i="38"/>
  <c r="AF527" i="38"/>
  <c r="AE528" i="38"/>
  <c r="AE527" i="38"/>
  <c r="AD528" i="38"/>
  <c r="AD527" i="38"/>
  <c r="AB528" i="38"/>
  <c r="AB527" i="38"/>
  <c r="AA528" i="38"/>
  <c r="AA527" i="38"/>
  <c r="Z528" i="38"/>
  <c r="AN509" i="38"/>
  <c r="AM509" i="38"/>
  <c r="AL509" i="38"/>
  <c r="AJ509" i="38"/>
  <c r="AI509" i="38"/>
  <c r="AH509" i="38"/>
  <c r="AF509" i="38"/>
  <c r="AE509" i="38"/>
  <c r="AD509" i="38"/>
  <c r="AB509" i="38"/>
  <c r="Z509" i="38"/>
  <c r="AN501" i="38"/>
  <c r="AM501" i="38"/>
  <c r="AM500" i="38"/>
  <c r="AL501" i="38"/>
  <c r="AL500" i="38"/>
  <c r="AJ501" i="38"/>
  <c r="AJ500" i="38"/>
  <c r="AI501" i="38"/>
  <c r="AI500" i="38"/>
  <c r="AH501" i="38"/>
  <c r="AH500" i="38"/>
  <c r="AF501" i="38"/>
  <c r="AF500" i="38"/>
  <c r="AE501" i="38"/>
  <c r="AE500" i="38"/>
  <c r="AD501" i="38"/>
  <c r="AB501" i="38"/>
  <c r="AB500" i="38"/>
  <c r="AA501" i="38"/>
  <c r="AA500" i="38"/>
  <c r="Z501" i="38"/>
  <c r="Z500" i="38"/>
  <c r="Z499" i="38"/>
  <c r="AN403" i="38"/>
  <c r="AM403" i="38"/>
  <c r="AL403" i="38"/>
  <c r="AJ403" i="38"/>
  <c r="AI403" i="38"/>
  <c r="AH403" i="38"/>
  <c r="AF403" i="38"/>
  <c r="AE403" i="38"/>
  <c r="AD403" i="38"/>
  <c r="AB403" i="38"/>
  <c r="AA403" i="38"/>
  <c r="Z403" i="38"/>
  <c r="AN498" i="38"/>
  <c r="AN489" i="38"/>
  <c r="AM498" i="38"/>
  <c r="AM489" i="38"/>
  <c r="AL498" i="38"/>
  <c r="AL489" i="38"/>
  <c r="AJ498" i="38"/>
  <c r="AJ489" i="38"/>
  <c r="AI498" i="38"/>
  <c r="AI489" i="38"/>
  <c r="AH498" i="38"/>
  <c r="AH489" i="38"/>
  <c r="AF498" i="38"/>
  <c r="AF489" i="38"/>
  <c r="AE498" i="38"/>
  <c r="AE489" i="38"/>
  <c r="AD498" i="38"/>
  <c r="AD489" i="38"/>
  <c r="AB498" i="38"/>
  <c r="AB489" i="38"/>
  <c r="AA498" i="38"/>
  <c r="AA489" i="38"/>
  <c r="Z498" i="38"/>
  <c r="Z489" i="38"/>
  <c r="AN488" i="38"/>
  <c r="AN485" i="38"/>
  <c r="AM488" i="38"/>
  <c r="AM485" i="38"/>
  <c r="AL488" i="38"/>
  <c r="AL485" i="38"/>
  <c r="AJ488" i="38"/>
  <c r="AJ485" i="38"/>
  <c r="AI488" i="38"/>
  <c r="AI485" i="38"/>
  <c r="AH488" i="38"/>
  <c r="AF488" i="38"/>
  <c r="AF485" i="38"/>
  <c r="AE488" i="38"/>
  <c r="AE485" i="38"/>
  <c r="AD488" i="38"/>
  <c r="AB488" i="38"/>
  <c r="AB485" i="38"/>
  <c r="AA488" i="38"/>
  <c r="AA485" i="38"/>
  <c r="Z488" i="38"/>
  <c r="Z485" i="38"/>
  <c r="AN469" i="38"/>
  <c r="AM469" i="38"/>
  <c r="AM467" i="38"/>
  <c r="AL469" i="38"/>
  <c r="AL467" i="38"/>
  <c r="AJ469" i="38"/>
  <c r="AJ467" i="38"/>
  <c r="AI469" i="38"/>
  <c r="AI467" i="38"/>
  <c r="AH469" i="38"/>
  <c r="AF469" i="38"/>
  <c r="AF467" i="38"/>
  <c r="AE469" i="38"/>
  <c r="AE467" i="38"/>
  <c r="AD469" i="38"/>
  <c r="AB469" i="38"/>
  <c r="AB467" i="38"/>
  <c r="AA469" i="38"/>
  <c r="AA467" i="38"/>
  <c r="Z469" i="38"/>
  <c r="AN466" i="38"/>
  <c r="AN459" i="38"/>
  <c r="AM466" i="38"/>
  <c r="AM459" i="38"/>
  <c r="AL466" i="38"/>
  <c r="AL459" i="38"/>
  <c r="AJ466" i="38"/>
  <c r="AJ459" i="38"/>
  <c r="AI466" i="38"/>
  <c r="AI459" i="38"/>
  <c r="AH466" i="38"/>
  <c r="AH459" i="38"/>
  <c r="AF466" i="38"/>
  <c r="AF459" i="38"/>
  <c r="AE466" i="38"/>
  <c r="AE459" i="38"/>
  <c r="AD466" i="38"/>
  <c r="AD459" i="38"/>
  <c r="AB466" i="38"/>
  <c r="AB459" i="38"/>
  <c r="AA466" i="38"/>
  <c r="AA459" i="38"/>
  <c r="Z466" i="38"/>
  <c r="Z459" i="38"/>
  <c r="AN458" i="38"/>
  <c r="AM458" i="38"/>
  <c r="AL458" i="38"/>
  <c r="AJ458" i="38"/>
  <c r="AI458" i="38"/>
  <c r="AH458" i="38"/>
  <c r="AF458" i="38"/>
  <c r="AE458" i="38"/>
  <c r="AD458" i="38"/>
  <c r="AB458" i="38"/>
  <c r="AA458" i="38"/>
  <c r="Z458" i="38"/>
  <c r="AN457" i="38"/>
  <c r="AM457" i="38"/>
  <c r="AL457" i="38"/>
  <c r="AJ457" i="38"/>
  <c r="AI457" i="38"/>
  <c r="AH457" i="38"/>
  <c r="AF457" i="38"/>
  <c r="AE457" i="38"/>
  <c r="AD457" i="38"/>
  <c r="AB457" i="38"/>
  <c r="AA457" i="38"/>
  <c r="Z457" i="38"/>
  <c r="AN399" i="38"/>
  <c r="AM399" i="38"/>
  <c r="AL399" i="38"/>
  <c r="AJ399" i="38"/>
  <c r="AI399" i="38"/>
  <c r="AH399" i="38"/>
  <c r="AF399" i="38"/>
  <c r="AE399" i="38"/>
  <c r="AD399" i="38"/>
  <c r="AB399" i="38"/>
  <c r="AA399" i="38"/>
  <c r="Z399" i="38"/>
  <c r="AN344" i="38"/>
  <c r="AM344" i="38"/>
  <c r="AL344" i="38"/>
  <c r="AJ344" i="38"/>
  <c r="AI344" i="38"/>
  <c r="AH344" i="38"/>
  <c r="AF344" i="38"/>
  <c r="AE344" i="38"/>
  <c r="AD344" i="38"/>
  <c r="AB344" i="38"/>
  <c r="AA344" i="38"/>
  <c r="Z344" i="38"/>
  <c r="AN338" i="38"/>
  <c r="AM338" i="38"/>
  <c r="AL338" i="38"/>
  <c r="AJ338" i="38"/>
  <c r="AI338" i="38"/>
  <c r="AH338" i="38"/>
  <c r="AF338" i="38"/>
  <c r="AE338" i="38"/>
  <c r="AD338" i="38"/>
  <c r="AB338" i="38"/>
  <c r="AA338" i="38"/>
  <c r="Z338" i="38"/>
  <c r="AN335" i="38"/>
  <c r="AM335" i="38"/>
  <c r="AL335" i="38"/>
  <c r="AJ335" i="38"/>
  <c r="AI335" i="38"/>
  <c r="AH335" i="38"/>
  <c r="AF335" i="38"/>
  <c r="AE335" i="38"/>
  <c r="AD335" i="38"/>
  <c r="AB335" i="38"/>
  <c r="AA335" i="38"/>
  <c r="Z335" i="38"/>
  <c r="AN330" i="38"/>
  <c r="AM330" i="38"/>
  <c r="AL330" i="38"/>
  <c r="AJ330" i="38"/>
  <c r="AI330" i="38"/>
  <c r="AH330" i="38"/>
  <c r="AF330" i="38"/>
  <c r="AE330" i="38"/>
  <c r="AD330" i="38"/>
  <c r="AB330" i="38"/>
  <c r="AA330" i="38"/>
  <c r="Z330" i="38"/>
  <c r="AN395" i="38"/>
  <c r="AM395" i="38"/>
  <c r="AL395" i="38"/>
  <c r="AJ395" i="38"/>
  <c r="AI395" i="38"/>
  <c r="AH395" i="38"/>
  <c r="AF395" i="38"/>
  <c r="AE395" i="38"/>
  <c r="AD395" i="38"/>
  <c r="AB395" i="38"/>
  <c r="AA395" i="38"/>
  <c r="Z395" i="38"/>
  <c r="AN390" i="38"/>
  <c r="AM390" i="38"/>
  <c r="AL390" i="38"/>
  <c r="AJ390" i="38"/>
  <c r="AI390" i="38"/>
  <c r="AH390" i="38"/>
  <c r="AF390" i="38"/>
  <c r="AE390" i="38"/>
  <c r="AD390" i="38"/>
  <c r="AB390" i="38"/>
  <c r="AA390" i="38"/>
  <c r="Z390" i="38"/>
  <c r="AN346" i="38"/>
  <c r="AM346" i="38"/>
  <c r="AL346" i="38"/>
  <c r="AJ346" i="38"/>
  <c r="AI346" i="38"/>
  <c r="AH346" i="38"/>
  <c r="AF346" i="38"/>
  <c r="AE346" i="38"/>
  <c r="AD346" i="38"/>
  <c r="AD345" i="38"/>
  <c r="AB346" i="38"/>
  <c r="AA346" i="38"/>
  <c r="Z346" i="38"/>
  <c r="AN339" i="38"/>
  <c r="AM339" i="38"/>
  <c r="AL339" i="38"/>
  <c r="AJ339" i="38"/>
  <c r="AI339" i="38"/>
  <c r="AH339" i="38"/>
  <c r="AF339" i="38"/>
  <c r="AE339" i="38"/>
  <c r="AD339" i="38"/>
  <c r="AB339" i="38"/>
  <c r="AA339" i="38"/>
  <c r="Z339" i="38"/>
  <c r="AN329" i="38"/>
  <c r="AM329" i="38"/>
  <c r="AL329" i="38"/>
  <c r="AJ329" i="38"/>
  <c r="AI329" i="38"/>
  <c r="AH329" i="38"/>
  <c r="AF329" i="38"/>
  <c r="AE329" i="38"/>
  <c r="AD329" i="38"/>
  <c r="AB329" i="38"/>
  <c r="AA329" i="38"/>
  <c r="Z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AN268" i="38"/>
  <c r="AM268" i="38"/>
  <c r="AL268" i="38"/>
  <c r="AJ268" i="38"/>
  <c r="AI268" i="38"/>
  <c r="AH268" i="38"/>
  <c r="AF268" i="38"/>
  <c r="AE268" i="38"/>
  <c r="AD268" i="38"/>
  <c r="AB268" i="38"/>
  <c r="AA268" i="38"/>
  <c r="Z268" i="38"/>
  <c r="AN244" i="38"/>
  <c r="AM244" i="38"/>
  <c r="AL244" i="38"/>
  <c r="AJ244" i="38"/>
  <c r="AI244" i="38"/>
  <c r="AH244" i="38"/>
  <c r="AF244" i="38"/>
  <c r="AE244" i="38"/>
  <c r="AD244" i="38"/>
  <c r="AB244" i="38"/>
  <c r="AA244" i="38"/>
  <c r="Z244" i="38"/>
  <c r="AN224" i="38"/>
  <c r="AM224" i="38"/>
  <c r="AL224" i="38"/>
  <c r="AJ224" i="38"/>
  <c r="AI224" i="38"/>
  <c r="AH224" i="38"/>
  <c r="AF224" i="38"/>
  <c r="AE224" i="38"/>
  <c r="AD224" i="38"/>
  <c r="AB224" i="38"/>
  <c r="AA224" i="38"/>
  <c r="Z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AN198" i="38"/>
  <c r="AM198" i="38"/>
  <c r="AL198" i="38"/>
  <c r="AJ198" i="38"/>
  <c r="AI198" i="38"/>
  <c r="AH198" i="38"/>
  <c r="AF198" i="38"/>
  <c r="AE198" i="38"/>
  <c r="AD198" i="38"/>
  <c r="AB198" i="38"/>
  <c r="AA198" i="38"/>
  <c r="Z198" i="38"/>
  <c r="AN221" i="38"/>
  <c r="AM221" i="38"/>
  <c r="AL221" i="38"/>
  <c r="AJ221" i="38"/>
  <c r="AI221" i="38"/>
  <c r="AH221" i="38"/>
  <c r="AF221" i="38"/>
  <c r="AE221" i="38"/>
  <c r="AD221" i="38"/>
  <c r="AB221" i="38"/>
  <c r="AA221" i="38"/>
  <c r="Z221" i="38"/>
  <c r="AN213" i="38"/>
  <c r="AM213" i="38"/>
  <c r="AL213" i="38"/>
  <c r="AJ213" i="38"/>
  <c r="AI213" i="38"/>
  <c r="AH213" i="38"/>
  <c r="AF213" i="38"/>
  <c r="AE213" i="38"/>
  <c r="AD213" i="38"/>
  <c r="AB213" i="38"/>
  <c r="AA213" i="38"/>
  <c r="Z213" i="38"/>
  <c r="AN165" i="38"/>
  <c r="AM165" i="38"/>
  <c r="AL165" i="38"/>
  <c r="AJ165" i="38"/>
  <c r="AI165" i="38"/>
  <c r="AH165" i="38"/>
  <c r="AF165" i="38"/>
  <c r="AE165" i="38"/>
  <c r="AD165" i="38"/>
  <c r="AB165" i="38"/>
  <c r="AA165" i="38"/>
  <c r="Z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Z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AN117" i="38"/>
  <c r="AM117" i="38"/>
  <c r="AL117" i="38"/>
  <c r="AJ117" i="38"/>
  <c r="AI117" i="38"/>
  <c r="AH117" i="38"/>
  <c r="AF117" i="38"/>
  <c r="AE117" i="38"/>
  <c r="AD117" i="38"/>
  <c r="AB117" i="38"/>
  <c r="AA117" i="38"/>
  <c r="Z11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I199" i="38"/>
  <c r="I190" i="38"/>
  <c r="G223" i="38"/>
  <c r="I223" i="38"/>
  <c r="G243" i="38"/>
  <c r="I243" i="38"/>
  <c r="G267" i="38"/>
  <c r="I267" i="38"/>
  <c r="G312" i="38"/>
  <c r="I312" i="38"/>
  <c r="G328" i="38"/>
  <c r="I328" i="38"/>
  <c r="G345" i="38"/>
  <c r="I345" i="38"/>
  <c r="G389" i="38"/>
  <c r="I389" i="38"/>
  <c r="G398" i="38"/>
  <c r="G397" i="38"/>
  <c r="I398" i="38"/>
  <c r="I397" i="38"/>
  <c r="G500" i="38"/>
  <c r="I500" i="38"/>
  <c r="I499" i="38"/>
  <c r="G527" i="38"/>
  <c r="I527" i="38"/>
  <c r="G541" i="38"/>
  <c r="I541" i="38"/>
  <c r="G13" i="38"/>
  <c r="I13" i="38"/>
  <c r="G499" i="38"/>
  <c r="D50" i="27"/>
  <c r="D47" i="27"/>
  <c r="J76" i="8"/>
  <c r="J75" i="8"/>
  <c r="J74" i="8"/>
  <c r="J52" i="8"/>
  <c r="J51" i="8"/>
  <c r="J50" i="8"/>
  <c r="J55" i="8"/>
  <c r="J54" i="8"/>
  <c r="J53" i="8"/>
  <c r="J58" i="8"/>
  <c r="J57" i="8"/>
  <c r="J56" i="8"/>
  <c r="J64" i="8"/>
  <c r="J63" i="8"/>
  <c r="J62" i="8"/>
  <c r="J67" i="8"/>
  <c r="J66" i="8"/>
  <c r="J65" i="8"/>
  <c r="J70" i="8"/>
  <c r="J69" i="8"/>
  <c r="J68" i="8"/>
  <c r="J73" i="8"/>
  <c r="J72" i="8"/>
  <c r="J71" i="8"/>
  <c r="J25" i="8"/>
  <c r="J24" i="8"/>
  <c r="J23" i="8"/>
  <c r="J26" i="8"/>
  <c r="J27" i="8"/>
  <c r="J28" i="8"/>
  <c r="J40" i="8"/>
  <c r="J39" i="8"/>
  <c r="J38" i="8"/>
  <c r="J22" i="8"/>
  <c r="J21" i="8"/>
  <c r="J20" i="8"/>
  <c r="D92" i="27"/>
  <c r="D88" i="27"/>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N24" i="45"/>
  <c r="M24" i="45"/>
  <c r="L24" i="45"/>
  <c r="K24" i="45"/>
  <c r="J24" i="45"/>
  <c r="I24" i="45"/>
  <c r="H24" i="45"/>
  <c r="G24" i="45"/>
  <c r="G34" i="23"/>
  <c r="H34" i="23"/>
  <c r="I34" i="23"/>
  <c r="J34" i="23"/>
  <c r="K34" i="23"/>
  <c r="L34" i="23"/>
  <c r="M34" i="23"/>
  <c r="N34" i="23"/>
  <c r="N14" i="33"/>
  <c r="M14" i="33"/>
  <c r="L14" i="33"/>
  <c r="K14" i="33"/>
  <c r="J14" i="33"/>
  <c r="I14" i="33"/>
  <c r="H14" i="33"/>
  <c r="G14" i="33"/>
  <c r="N25" i="29"/>
  <c r="M25" i="29"/>
  <c r="L25" i="29"/>
  <c r="K25" i="29"/>
  <c r="J25" i="29"/>
  <c r="I25" i="29"/>
  <c r="H25" i="29"/>
  <c r="G25" i="29"/>
  <c r="M68" i="22"/>
  <c r="K68" i="22"/>
  <c r="I68" i="22"/>
  <c r="G68" i="22"/>
  <c r="N61" i="21"/>
  <c r="M61" i="21"/>
  <c r="L61" i="21"/>
  <c r="K61" i="21"/>
  <c r="J61" i="21"/>
  <c r="I61" i="21"/>
  <c r="H61" i="21"/>
  <c r="G61" i="21"/>
  <c r="N41" i="28"/>
  <c r="M41" i="28"/>
  <c r="L41" i="28"/>
  <c r="K41" i="28"/>
  <c r="J41" i="28"/>
  <c r="I41" i="28"/>
  <c r="H41" i="28"/>
  <c r="G41" i="28"/>
  <c r="D77" i="27"/>
  <c r="D52" i="27"/>
  <c r="D53" i="27"/>
  <c r="Z14" i="38"/>
  <c r="O51" i="43"/>
  <c r="O50" i="43"/>
  <c r="O49" i="43"/>
  <c r="O48" i="43"/>
  <c r="O47" i="43"/>
  <c r="Q47" i="43"/>
  <c r="O46" i="43"/>
  <c r="O45" i="43"/>
  <c r="O44" i="43"/>
  <c r="O43" i="43"/>
  <c r="Q43" i="43"/>
  <c r="O42" i="43"/>
  <c r="O41" i="43"/>
  <c r="O40" i="43"/>
  <c r="O39" i="43"/>
  <c r="O38" i="43"/>
  <c r="O37" i="43"/>
  <c r="O36" i="43"/>
  <c r="O35" i="43"/>
  <c r="Q35" i="43"/>
  <c r="O34" i="43"/>
  <c r="O33" i="43"/>
  <c r="O32" i="43"/>
  <c r="O31" i="43"/>
  <c r="O30" i="43"/>
  <c r="O29" i="43"/>
  <c r="Q29" i="43"/>
  <c r="O28" i="43"/>
  <c r="O27" i="43"/>
  <c r="O26" i="43"/>
  <c r="P26" i="43"/>
  <c r="O25" i="43"/>
  <c r="O24" i="43"/>
  <c r="O23" i="43"/>
  <c r="Q23" i="43"/>
  <c r="O22" i="43"/>
  <c r="P22" i="43"/>
  <c r="O21" i="43"/>
  <c r="Q21" i="43"/>
  <c r="O20" i="43"/>
  <c r="O19" i="43"/>
  <c r="O18" i="43"/>
  <c r="O17" i="43"/>
  <c r="P17" i="43"/>
  <c r="I51" i="43"/>
  <c r="J50" i="43"/>
  <c r="I50" i="43"/>
  <c r="J49" i="43"/>
  <c r="I49" i="43"/>
  <c r="J48" i="43"/>
  <c r="I48" i="43"/>
  <c r="J47" i="43"/>
  <c r="I47" i="43"/>
  <c r="J46" i="43"/>
  <c r="I46" i="43"/>
  <c r="J45" i="43"/>
  <c r="I45" i="43"/>
  <c r="J44" i="43"/>
  <c r="I44" i="43"/>
  <c r="J43" i="43"/>
  <c r="I43" i="43"/>
  <c r="J42" i="43"/>
  <c r="I42" i="43"/>
  <c r="J41" i="43"/>
  <c r="I41" i="43"/>
  <c r="J40" i="43"/>
  <c r="I40" i="43"/>
  <c r="J39" i="43"/>
  <c r="I39" i="43"/>
  <c r="J38" i="43"/>
  <c r="I38" i="43"/>
  <c r="J37" i="43"/>
  <c r="I37" i="43"/>
  <c r="J36" i="43"/>
  <c r="I36" i="43"/>
  <c r="J35" i="43"/>
  <c r="I35" i="43"/>
  <c r="J34" i="43"/>
  <c r="I34" i="43"/>
  <c r="J33" i="43"/>
  <c r="I33" i="43"/>
  <c r="J32" i="43"/>
  <c r="I32" i="43"/>
  <c r="J31" i="43"/>
  <c r="I31" i="43"/>
  <c r="J30" i="43"/>
  <c r="I30" i="43"/>
  <c r="J29" i="43"/>
  <c r="I29" i="43"/>
  <c r="J28" i="43"/>
  <c r="I28" i="43"/>
  <c r="J27" i="43"/>
  <c r="I27" i="43"/>
  <c r="J26" i="43"/>
  <c r="I26" i="43"/>
  <c r="J25" i="43"/>
  <c r="I25" i="43"/>
  <c r="J24" i="43"/>
  <c r="I24" i="43"/>
  <c r="J23" i="43"/>
  <c r="I23" i="43"/>
  <c r="J22" i="43"/>
  <c r="I22" i="43"/>
  <c r="J21" i="43"/>
  <c r="I21" i="43"/>
  <c r="J20" i="43"/>
  <c r="J51" i="43"/>
  <c r="I20" i="43"/>
  <c r="J18" i="43"/>
  <c r="I18" i="43"/>
  <c r="I17" i="43"/>
  <c r="I60" i="42"/>
  <c r="I59" i="42"/>
  <c r="I46" i="42"/>
  <c r="I45" i="42"/>
  <c r="I44" i="42"/>
  <c r="I43" i="42"/>
  <c r="I42" i="42"/>
  <c r="I41" i="42"/>
  <c r="I40" i="42"/>
  <c r="I39" i="42"/>
  <c r="I38" i="42"/>
  <c r="I37" i="42"/>
  <c r="I36" i="42"/>
  <c r="I35" i="42"/>
  <c r="I34" i="42"/>
  <c r="I33" i="42"/>
  <c r="I32" i="42"/>
  <c r="I30" i="42"/>
  <c r="I29" i="42"/>
  <c r="I28" i="42"/>
  <c r="I27" i="42"/>
  <c r="I26" i="42"/>
  <c r="I25" i="42"/>
  <c r="I23" i="42"/>
  <c r="I22" i="42"/>
  <c r="I21" i="42"/>
  <c r="J60" i="42"/>
  <c r="J18" i="9"/>
  <c r="J26" i="9"/>
  <c r="J18" i="12"/>
  <c r="U138" i="38"/>
  <c r="I20" i="42"/>
  <c r="I19" i="42"/>
  <c r="I18" i="42"/>
  <c r="I17" i="42"/>
  <c r="I51" i="40"/>
  <c r="I50" i="40"/>
  <c r="I49" i="40"/>
  <c r="I48" i="40"/>
  <c r="I47" i="40"/>
  <c r="I46" i="40"/>
  <c r="I45" i="40"/>
  <c r="I44" i="40"/>
  <c r="I43" i="40"/>
  <c r="I42" i="40"/>
  <c r="I41" i="40"/>
  <c r="I40" i="40"/>
  <c r="I39" i="40"/>
  <c r="I38" i="40"/>
  <c r="I37" i="40"/>
  <c r="I36" i="40"/>
  <c r="I35" i="40"/>
  <c r="I34" i="40"/>
  <c r="I33" i="40"/>
  <c r="AA420" i="38"/>
  <c r="AC420" i="38"/>
  <c r="I32" i="40"/>
  <c r="I31" i="40"/>
  <c r="AA418" i="38"/>
  <c r="AC418" i="38"/>
  <c r="I30" i="40"/>
  <c r="I29" i="40"/>
  <c r="AA416" i="38"/>
  <c r="AC416" i="38"/>
  <c r="I28" i="40"/>
  <c r="I27" i="40"/>
  <c r="AA414" i="38"/>
  <c r="AC414" i="38"/>
  <c r="I26" i="40"/>
  <c r="I25" i="40"/>
  <c r="I24" i="40"/>
  <c r="I23" i="40"/>
  <c r="I22" i="40"/>
  <c r="I21" i="40"/>
  <c r="I20" i="40"/>
  <c r="I19" i="40"/>
  <c r="AA406" i="38"/>
  <c r="AC406" i="38"/>
  <c r="I18" i="40"/>
  <c r="AA405" i="38"/>
  <c r="AC405" i="38"/>
  <c r="I17" i="40"/>
  <c r="Z32" i="38"/>
  <c r="J30" i="10"/>
  <c r="J25" i="7"/>
  <c r="I30" i="10"/>
  <c r="I29" i="10"/>
  <c r="I28" i="10"/>
  <c r="I27" i="10"/>
  <c r="I26" i="10"/>
  <c r="I25" i="10"/>
  <c r="I24" i="10"/>
  <c r="I23" i="10"/>
  <c r="I22" i="10"/>
  <c r="I21" i="10"/>
  <c r="I20" i="10"/>
  <c r="I19" i="10"/>
  <c r="I18" i="10"/>
  <c r="I76" i="12"/>
  <c r="I49" i="12"/>
  <c r="I48" i="12"/>
  <c r="I47" i="12"/>
  <c r="I45" i="12"/>
  <c r="I44" i="12"/>
  <c r="I43" i="12"/>
  <c r="I42" i="12"/>
  <c r="I41" i="12"/>
  <c r="I40" i="12"/>
  <c r="I39" i="12"/>
  <c r="I38" i="12"/>
  <c r="I36" i="12"/>
  <c r="I29" i="12"/>
  <c r="I28" i="12"/>
  <c r="I27" i="12"/>
  <c r="I26" i="12"/>
  <c r="I24" i="12"/>
  <c r="I23" i="12"/>
  <c r="I22" i="12"/>
  <c r="I21" i="12"/>
  <c r="I20" i="12"/>
  <c r="I19" i="12"/>
  <c r="I18" i="12"/>
  <c r="I17" i="12"/>
  <c r="I17" i="10"/>
  <c r="I17" i="9"/>
  <c r="I26" i="9"/>
  <c r="I25" i="9"/>
  <c r="I24" i="9"/>
  <c r="I23" i="9"/>
  <c r="I22" i="9"/>
  <c r="I21" i="9"/>
  <c r="I20" i="9"/>
  <c r="I19" i="9"/>
  <c r="I18" i="9"/>
  <c r="J84" i="8"/>
  <c r="C84" i="27"/>
  <c r="C77" i="27"/>
  <c r="C76" i="27"/>
  <c r="C75" i="27"/>
  <c r="C74" i="27"/>
  <c r="C73" i="27"/>
  <c r="C72" i="27"/>
  <c r="C71" i="27"/>
  <c r="C70" i="27"/>
  <c r="C69" i="27"/>
  <c r="C68" i="27"/>
  <c r="C67" i="27"/>
  <c r="J88" i="8"/>
  <c r="J87" i="8"/>
  <c r="J86" i="8"/>
  <c r="J85" i="8"/>
  <c r="J83" i="8"/>
  <c r="J82" i="8"/>
  <c r="J81" i="8"/>
  <c r="J80" i="8"/>
  <c r="J79" i="8"/>
  <c r="J78" i="8"/>
  <c r="J77" i="8"/>
  <c r="J19" i="8"/>
  <c r="J18" i="8"/>
  <c r="J17" i="8"/>
  <c r="C54" i="27"/>
  <c r="C53" i="27"/>
  <c r="C52" i="27"/>
  <c r="Z158" i="38"/>
  <c r="AA171" i="38"/>
  <c r="J18" i="7"/>
  <c r="J19" i="7"/>
  <c r="AA192" i="38"/>
  <c r="J20" i="7"/>
  <c r="J21" i="7"/>
  <c r="J22" i="7"/>
  <c r="J23" i="7"/>
  <c r="J24" i="7"/>
  <c r="J26" i="7"/>
  <c r="AD565" i="38"/>
  <c r="AG565" i="38"/>
  <c r="Z69" i="38"/>
  <c r="Z561" i="38"/>
  <c r="AA565" i="38"/>
  <c r="N28" i="34"/>
  <c r="M28" i="34"/>
  <c r="L28" i="34"/>
  <c r="K28" i="34"/>
  <c r="J28" i="34"/>
  <c r="I28" i="34"/>
  <c r="H28" i="34"/>
  <c r="G28" i="34"/>
  <c r="P28" i="34"/>
  <c r="N21" i="31"/>
  <c r="M21" i="31"/>
  <c r="L21" i="31"/>
  <c r="K21" i="31"/>
  <c r="J21" i="31"/>
  <c r="I21" i="31"/>
  <c r="H21" i="31"/>
  <c r="G21" i="31"/>
  <c r="AA215" i="38"/>
  <c r="AA73" i="38"/>
  <c r="D99" i="27"/>
  <c r="D98" i="27"/>
  <c r="AB317" i="38"/>
  <c r="AC317" i="38"/>
  <c r="D96" i="27"/>
  <c r="D94" i="27"/>
  <c r="D93" i="27"/>
  <c r="D91" i="27"/>
  <c r="D90" i="27"/>
  <c r="AA366" i="38"/>
  <c r="D87" i="27"/>
  <c r="Z350" i="38"/>
  <c r="D75" i="27"/>
  <c r="AM350" i="38"/>
  <c r="AO350" i="38"/>
  <c r="D73" i="27"/>
  <c r="D72" i="27"/>
  <c r="D71" i="27"/>
  <c r="D70" i="27"/>
  <c r="D68" i="27"/>
  <c r="AN348" i="38"/>
  <c r="AO348" i="38"/>
  <c r="T10" i="4"/>
  <c r="T31" i="4"/>
  <c r="O28" i="34"/>
  <c r="AN45" i="38"/>
  <c r="AB14" i="38"/>
  <c r="Z27" i="38"/>
  <c r="Z21" i="38"/>
  <c r="Y56" i="38"/>
  <c r="K206" i="38"/>
  <c r="N269" i="38"/>
  <c r="U116" i="38"/>
  <c r="V94" i="38"/>
  <c r="S105" i="38"/>
  <c r="U158" i="38"/>
  <c r="V91" i="38"/>
  <c r="X42" i="38"/>
  <c r="M37" i="38"/>
  <c r="O344" i="38"/>
  <c r="X150" i="38"/>
  <c r="V498" i="38"/>
  <c r="U200" i="38"/>
  <c r="V62" i="38"/>
  <c r="Y344" i="38"/>
  <c r="N198" i="38"/>
  <c r="V90" i="38"/>
  <c r="K469" i="38"/>
  <c r="L339" i="38"/>
  <c r="O163" i="38"/>
  <c r="R36" i="38"/>
  <c r="S565" i="38"/>
  <c r="S44" i="38"/>
  <c r="X206" i="38"/>
  <c r="N234" i="38"/>
  <c r="K565" i="38"/>
  <c r="D38" i="27"/>
  <c r="AA21" i="38"/>
  <c r="N54" i="38"/>
  <c r="V399" i="38"/>
  <c r="U329" i="38"/>
  <c r="K244" i="38"/>
  <c r="K51" i="38"/>
  <c r="V44" i="38"/>
  <c r="S198" i="38"/>
  <c r="O346" i="38"/>
  <c r="V528" i="38"/>
  <c r="U131" i="38"/>
  <c r="L313" i="38"/>
  <c r="M403" i="38"/>
  <c r="L119" i="38"/>
  <c r="S346" i="38"/>
  <c r="V85" i="38"/>
  <c r="M224" i="38"/>
  <c r="X498" i="38"/>
  <c r="O26" i="38"/>
  <c r="R59" i="38"/>
  <c r="S115" i="38"/>
  <c r="K37" i="38"/>
  <c r="Y135" i="38"/>
  <c r="Y124" i="38"/>
  <c r="O142" i="38"/>
  <c r="X369" i="38"/>
  <c r="K221" i="38"/>
  <c r="K121" i="38"/>
  <c r="K68" i="38"/>
  <c r="S93" i="38"/>
  <c r="S114" i="38"/>
  <c r="U40" i="38"/>
  <c r="L395" i="38"/>
  <c r="X148" i="38"/>
  <c r="R134" i="38"/>
  <c r="V88" i="38"/>
  <c r="K234" i="38"/>
  <c r="S28" i="38"/>
  <c r="U248" i="38"/>
  <c r="K283" i="38"/>
  <c r="N177" i="38"/>
  <c r="R230" i="38"/>
  <c r="Y137" i="38"/>
  <c r="X102" i="38"/>
  <c r="N67" i="38"/>
  <c r="X161" i="38"/>
  <c r="V127" i="38"/>
  <c r="R95" i="38"/>
  <c r="U53" i="38"/>
  <c r="R157" i="38"/>
  <c r="X124" i="38"/>
  <c r="Y95" i="38"/>
  <c r="O66" i="38"/>
  <c r="L52" i="38"/>
  <c r="V30" i="38"/>
  <c r="K157" i="38"/>
  <c r="Y143" i="38"/>
  <c r="Y127" i="38"/>
  <c r="R98" i="38"/>
  <c r="U95" i="38"/>
  <c r="L64" i="38"/>
  <c r="M60" i="38"/>
  <c r="L35" i="38"/>
  <c r="M35" i="38"/>
  <c r="Y32" i="38"/>
  <c r="S488" i="38"/>
  <c r="N346" i="38"/>
  <c r="L198" i="38"/>
  <c r="V132" i="38"/>
  <c r="M54" i="38"/>
  <c r="L457" i="38"/>
  <c r="R234" i="38"/>
  <c r="S163" i="38"/>
  <c r="Y44" i="38"/>
  <c r="O28" i="38"/>
  <c r="U458" i="38"/>
  <c r="V390" i="38"/>
  <c r="U244" i="38"/>
  <c r="R163" i="38"/>
  <c r="K119" i="38"/>
  <c r="M85" i="38"/>
  <c r="L403" i="38"/>
  <c r="X344" i="38"/>
  <c r="U57" i="38"/>
  <c r="V82" i="38"/>
  <c r="L38" i="38"/>
  <c r="S97" i="38"/>
  <c r="O31" i="38"/>
  <c r="U44" i="38"/>
  <c r="R28" i="38"/>
  <c r="V54" i="38"/>
  <c r="O46" i="38"/>
  <c r="X117" i="38"/>
  <c r="Y354" i="38"/>
  <c r="X256" i="38"/>
  <c r="U216" i="38"/>
  <c r="U166" i="38"/>
  <c r="S167" i="38"/>
  <c r="M121" i="38"/>
  <c r="V93" i="38"/>
  <c r="V59" i="38"/>
  <c r="V140" i="38"/>
  <c r="L111" i="38"/>
  <c r="X81" i="38"/>
  <c r="Y49" i="38"/>
  <c r="O154" i="38"/>
  <c r="K111" i="38"/>
  <c r="S75" i="38"/>
  <c r="L67" i="38"/>
  <c r="V45" i="38"/>
  <c r="U31" i="38"/>
  <c r="X152" i="38"/>
  <c r="V136" i="38"/>
  <c r="N126" i="38"/>
  <c r="O104" i="38"/>
  <c r="R75" i="38"/>
  <c r="Y69" i="38"/>
  <c r="L53" i="38"/>
  <c r="U30" i="38"/>
  <c r="X31" i="38"/>
  <c r="Y37" i="38"/>
  <c r="M457" i="38"/>
  <c r="X329" i="38"/>
  <c r="U213" i="38"/>
  <c r="N44" i="38"/>
  <c r="O501" i="38"/>
  <c r="U344" i="38"/>
  <c r="O244" i="38"/>
  <c r="V150" i="38"/>
  <c r="X90" i="38"/>
  <c r="K542" i="38"/>
  <c r="K541" i="38"/>
  <c r="K457" i="38"/>
  <c r="R346" i="38"/>
  <c r="Y200" i="38"/>
  <c r="M162" i="38"/>
  <c r="X44" i="38"/>
  <c r="L51" i="38"/>
  <c r="U488" i="38"/>
  <c r="S338" i="38"/>
  <c r="K313" i="38"/>
  <c r="V213" i="38"/>
  <c r="Y131" i="38"/>
  <c r="L85" i="38"/>
  <c r="U466" i="38"/>
  <c r="X221" i="38"/>
  <c r="R330" i="38"/>
  <c r="L88" i="38"/>
  <c r="M198" i="38"/>
  <c r="K561" i="38"/>
  <c r="K29" i="38"/>
  <c r="X313" i="38"/>
  <c r="X159" i="38"/>
  <c r="K403" i="38"/>
  <c r="V488" i="38"/>
  <c r="R390" i="38"/>
  <c r="L363" i="38"/>
  <c r="S183" i="38"/>
  <c r="S154" i="38"/>
  <c r="Y73" i="38"/>
  <c r="Y141" i="38"/>
  <c r="L72" i="38"/>
  <c r="R39" i="38"/>
  <c r="N114" i="38"/>
  <c r="V57" i="38"/>
  <c r="R26" i="38"/>
  <c r="M147" i="38"/>
  <c r="S94" i="38"/>
  <c r="S156" i="38"/>
  <c r="S74" i="38"/>
  <c r="N403" i="38"/>
  <c r="M329" i="38"/>
  <c r="K54" i="38"/>
  <c r="V280" i="38"/>
  <c r="N184" i="38"/>
  <c r="L127" i="38"/>
  <c r="L50" i="38"/>
  <c r="O97" i="38"/>
  <c r="O138" i="38"/>
  <c r="M79" i="38"/>
  <c r="U43" i="38"/>
  <c r="V160" i="38"/>
  <c r="V110" i="38"/>
  <c r="O78" i="38"/>
  <c r="K28" i="38"/>
  <c r="O44" i="38"/>
  <c r="Y46" i="38"/>
  <c r="N501" i="38"/>
  <c r="O329" i="38"/>
  <c r="U54" i="38"/>
  <c r="K134" i="38"/>
  <c r="N224" i="38"/>
  <c r="M395" i="38"/>
  <c r="U28" i="38"/>
  <c r="O148" i="38"/>
  <c r="O234" i="38"/>
  <c r="U501" i="38"/>
  <c r="R148" i="38"/>
  <c r="X390" i="38"/>
  <c r="X103" i="38"/>
  <c r="V268" i="38"/>
  <c r="U528" i="38"/>
  <c r="X27" i="38"/>
  <c r="N70" i="38"/>
  <c r="O124" i="38"/>
  <c r="M59" i="38"/>
  <c r="M31" i="38"/>
  <c r="L186" i="38"/>
  <c r="U172" i="38"/>
  <c r="V117" i="38"/>
  <c r="K395" i="38"/>
  <c r="K113" i="38"/>
  <c r="Y29" i="38"/>
  <c r="Y45" i="38"/>
  <c r="S131" i="38"/>
  <c r="R44" i="38"/>
  <c r="O62" i="38"/>
  <c r="Y399" i="38"/>
  <c r="M103" i="38"/>
  <c r="U148" i="38"/>
  <c r="Y244" i="38"/>
  <c r="N457" i="38"/>
  <c r="R88" i="38"/>
  <c r="X213" i="38"/>
  <c r="X330" i="38"/>
  <c r="M51" i="38"/>
  <c r="K198" i="38"/>
  <c r="O458" i="38"/>
  <c r="S148" i="38"/>
  <c r="L338" i="38"/>
  <c r="X43" i="38"/>
  <c r="S43" i="38"/>
  <c r="U81" i="38"/>
  <c r="O141" i="38"/>
  <c r="M64" i="38"/>
  <c r="N68" i="38"/>
  <c r="X80" i="38"/>
  <c r="U230" i="38"/>
  <c r="Y206" i="38"/>
  <c r="S457" i="38"/>
  <c r="L97" i="38"/>
  <c r="S282" i="38"/>
  <c r="Y28" i="38"/>
  <c r="N27" i="38"/>
  <c r="U565" i="38"/>
  <c r="K163" i="38"/>
  <c r="X466" i="38"/>
  <c r="K148" i="38"/>
  <c r="S344" i="38"/>
  <c r="L148" i="38"/>
  <c r="V395" i="38"/>
  <c r="R565" i="38"/>
  <c r="O88" i="38"/>
  <c r="N119" i="38"/>
  <c r="L162" i="38"/>
  <c r="X200" i="38"/>
  <c r="U234" i="38"/>
  <c r="V330" i="38"/>
  <c r="Y458" i="38"/>
  <c r="S501" i="38"/>
  <c r="O54" i="38"/>
  <c r="S36" i="38"/>
  <c r="L134" i="38"/>
  <c r="V165" i="38"/>
  <c r="K224" i="38"/>
  <c r="M339" i="38"/>
  <c r="N338" i="38"/>
  <c r="L469" i="38"/>
  <c r="V46" i="38"/>
  <c r="S88" i="38"/>
  <c r="O131" i="38"/>
  <c r="Y213" i="38"/>
  <c r="M313" i="38"/>
  <c r="Y330" i="38"/>
  <c r="R488" i="38"/>
  <c r="R62" i="38"/>
  <c r="M119" i="38"/>
  <c r="Y165" i="38"/>
  <c r="R244" i="38"/>
  <c r="Y390" i="38"/>
  <c r="V466" i="38"/>
  <c r="R33" i="38"/>
  <c r="O25" i="38"/>
  <c r="L25" i="38"/>
  <c r="M32" i="38"/>
  <c r="K49" i="38"/>
  <c r="X55" i="38"/>
  <c r="O63" i="38"/>
  <c r="V76" i="38"/>
  <c r="Y102" i="38"/>
  <c r="R109" i="38"/>
  <c r="K120" i="38"/>
  <c r="X144" i="38"/>
  <c r="S151" i="38"/>
  <c r="R186" i="38"/>
  <c r="M39" i="38"/>
  <c r="K48" i="38"/>
  <c r="S55" i="38"/>
  <c r="O81" i="38"/>
  <c r="R101" i="38"/>
  <c r="L130" i="38"/>
  <c r="Y159" i="38"/>
  <c r="O32" i="38"/>
  <c r="R57" i="38"/>
  <c r="O84" i="38"/>
  <c r="R108" i="38"/>
  <c r="U135" i="38"/>
  <c r="R169" i="38"/>
  <c r="S70" i="38"/>
  <c r="U76" i="38"/>
  <c r="N110" i="38"/>
  <c r="U145" i="38"/>
  <c r="U195" i="38"/>
  <c r="K259" i="38"/>
  <c r="R264" i="38"/>
  <c r="Y254" i="38"/>
  <c r="V273" i="38"/>
  <c r="L391" i="38"/>
  <c r="O213" i="38"/>
  <c r="M88" i="38"/>
  <c r="O51" i="38"/>
  <c r="L466" i="38"/>
  <c r="L399" i="38"/>
  <c r="O198" i="38"/>
  <c r="Y148" i="38"/>
  <c r="V39" i="38"/>
  <c r="S82" i="38"/>
  <c r="K130" i="38"/>
  <c r="R67" i="38"/>
  <c r="R40" i="38"/>
  <c r="S108" i="38"/>
  <c r="N117" i="38"/>
  <c r="L155" i="38"/>
  <c r="O114" i="38"/>
  <c r="R145" i="38"/>
  <c r="N74" i="38"/>
  <c r="K167" i="38"/>
  <c r="M122" i="38"/>
  <c r="K101" i="38"/>
  <c r="O67" i="38"/>
  <c r="N39" i="38"/>
  <c r="R43" i="38"/>
  <c r="N313" i="38"/>
  <c r="X62" i="38"/>
  <c r="S313" i="38"/>
  <c r="N85" i="38"/>
  <c r="X346" i="38"/>
  <c r="Y36" i="38"/>
  <c r="N335" i="38"/>
  <c r="U119" i="38"/>
  <c r="N565" i="38"/>
  <c r="U132" i="38"/>
  <c r="R213" i="38"/>
  <c r="K346" i="38"/>
  <c r="S439" i="38"/>
  <c r="Y343" i="38"/>
  <c r="N288" i="38"/>
  <c r="R253" i="38"/>
  <c r="X263" i="38"/>
  <c r="M257" i="38"/>
  <c r="Y171" i="38"/>
  <c r="V196" i="38"/>
  <c r="O217" i="38"/>
  <c r="Y304" i="38"/>
  <c r="M176" i="38"/>
  <c r="L140" i="38"/>
  <c r="X147" i="38"/>
  <c r="K129" i="38"/>
  <c r="Y99" i="38"/>
  <c r="O87" i="38"/>
  <c r="L82" i="38"/>
  <c r="X56" i="38"/>
  <c r="Y40" i="38"/>
  <c r="Y153" i="38"/>
  <c r="R138" i="38"/>
  <c r="X121" i="38"/>
  <c r="K114" i="38"/>
  <c r="L100" i="38"/>
  <c r="U75" i="38"/>
  <c r="K65" i="38"/>
  <c r="O60" i="38"/>
  <c r="K43" i="38"/>
  <c r="S26" i="38"/>
  <c r="U151" i="38"/>
  <c r="U146" i="38"/>
  <c r="M128" i="38"/>
  <c r="K108" i="38"/>
  <c r="V92" i="38"/>
  <c r="R78" i="38"/>
  <c r="R63" i="38"/>
  <c r="U69" i="38"/>
  <c r="R58" i="38"/>
  <c r="U50" i="38"/>
  <c r="L41" i="38"/>
  <c r="N34" i="38"/>
  <c r="Y27" i="38"/>
  <c r="X168" i="38"/>
  <c r="N154" i="38"/>
  <c r="R159" i="38"/>
  <c r="N138" i="38"/>
  <c r="R135" i="38"/>
  <c r="U121" i="38"/>
  <c r="X129" i="38"/>
  <c r="M114" i="38"/>
  <c r="M97" i="38"/>
  <c r="X93" i="38"/>
  <c r="X87" i="38"/>
  <c r="M74" i="38"/>
  <c r="M82" i="38"/>
  <c r="K67" i="38"/>
  <c r="S56" i="38"/>
  <c r="O52" i="38"/>
  <c r="N40" i="38"/>
  <c r="U39" i="38"/>
  <c r="M28" i="38"/>
  <c r="Y160" i="38"/>
  <c r="X120" i="38"/>
  <c r="R52" i="38"/>
  <c r="X135" i="38"/>
  <c r="K86" i="38"/>
  <c r="V52" i="38"/>
  <c r="N26" i="38"/>
  <c r="R198" i="38"/>
  <c r="R457" i="38"/>
  <c r="M117" i="38"/>
  <c r="M268" i="38"/>
  <c r="Y501" i="38"/>
  <c r="R162" i="38"/>
  <c r="L488" i="38"/>
  <c r="U498" i="38"/>
  <c r="N488" i="38"/>
  <c r="L412" i="38"/>
  <c r="Y348" i="38"/>
  <c r="R303" i="38"/>
  <c r="S251" i="38"/>
  <c r="K203" i="38"/>
  <c r="S210" i="38"/>
  <c r="Y203" i="38"/>
  <c r="R211" i="38"/>
  <c r="S161" i="38"/>
  <c r="V123" i="38"/>
  <c r="S113" i="38"/>
  <c r="U91" i="38"/>
  <c r="K64" i="38"/>
  <c r="M61" i="38"/>
  <c r="U156" i="38"/>
  <c r="O146" i="38"/>
  <c r="M130" i="38"/>
  <c r="L105" i="38"/>
  <c r="Y78" i="38"/>
  <c r="S71" i="38"/>
  <c r="L40" i="38"/>
  <c r="R168" i="38"/>
  <c r="N141" i="38"/>
  <c r="V121" i="38"/>
  <c r="N97" i="38"/>
  <c r="N84" i="38"/>
  <c r="V72" i="38"/>
  <c r="K70" i="38"/>
  <c r="O61" i="38"/>
  <c r="O40" i="38"/>
  <c r="V32" i="38"/>
  <c r="M25" i="38"/>
  <c r="Y155" i="38"/>
  <c r="M140" i="38"/>
  <c r="S146" i="38"/>
  <c r="L123" i="38"/>
  <c r="S112" i="38"/>
  <c r="V116" i="38"/>
  <c r="N100" i="38"/>
  <c r="S84" i="38"/>
  <c r="L79" i="38"/>
  <c r="U66" i="38"/>
  <c r="V58" i="38"/>
  <c r="U48" i="38"/>
  <c r="V38" i="38"/>
  <c r="V31" i="38"/>
  <c r="L43" i="38"/>
  <c r="M30" i="38"/>
  <c r="O27" i="38"/>
  <c r="L501" i="38"/>
  <c r="R458" i="38"/>
  <c r="U330" i="38"/>
  <c r="S234" i="38"/>
  <c r="O200" i="38"/>
  <c r="N163" i="38"/>
  <c r="R131" i="38"/>
  <c r="S90" i="38"/>
  <c r="Y528" i="38"/>
  <c r="M469" i="38"/>
  <c r="K338" i="38"/>
  <c r="V329" i="38"/>
  <c r="L224" i="38"/>
  <c r="X165" i="38"/>
  <c r="M134" i="38"/>
  <c r="N36" i="38"/>
  <c r="R54" i="38"/>
  <c r="L28" i="38"/>
  <c r="O488" i="38"/>
  <c r="AA410" i="38"/>
  <c r="AC410" i="38"/>
  <c r="AA365" i="38"/>
  <c r="AD225" i="38"/>
  <c r="U154" i="38"/>
  <c r="N31" i="38"/>
  <c r="V40" i="38"/>
  <c r="N56" i="38"/>
  <c r="N82" i="38"/>
  <c r="L86" i="38"/>
  <c r="K99" i="38"/>
  <c r="M129" i="38"/>
  <c r="U147" i="38"/>
  <c r="U140" i="38"/>
  <c r="L30" i="38"/>
  <c r="X57" i="38"/>
  <c r="L92" i="38"/>
  <c r="O147" i="38"/>
  <c r="M45" i="38"/>
  <c r="O75" i="38"/>
  <c r="Y125" i="38"/>
  <c r="O184" i="38"/>
  <c r="V445" i="38"/>
  <c r="O399" i="38"/>
  <c r="K150" i="38"/>
  <c r="L34" i="38"/>
  <c r="V120" i="38"/>
  <c r="R166" i="38"/>
  <c r="M91" i="38"/>
  <c r="Y59" i="38"/>
  <c r="K76" i="38"/>
  <c r="S33" i="38"/>
  <c r="L329" i="38"/>
  <c r="R335" i="38"/>
  <c r="V542" i="38"/>
  <c r="V541" i="38"/>
  <c r="L44" i="38"/>
  <c r="K213" i="38"/>
  <c r="N244" i="38"/>
  <c r="S334" i="38"/>
  <c r="N220" i="38"/>
  <c r="N188" i="38"/>
  <c r="R143" i="38"/>
  <c r="L112" i="38"/>
  <c r="N94" i="38"/>
  <c r="R82" i="38"/>
  <c r="X60" i="38"/>
  <c r="R158" i="38"/>
  <c r="X138" i="38"/>
  <c r="X126" i="38"/>
  <c r="R99" i="38"/>
  <c r="M76" i="38"/>
  <c r="U68" i="38"/>
  <c r="M52" i="38"/>
  <c r="L39" i="38"/>
  <c r="U186" i="38"/>
  <c r="O161" i="38"/>
  <c r="S142" i="38"/>
  <c r="O137" i="38"/>
  <c r="Y123" i="38"/>
  <c r="V126" i="38"/>
  <c r="L110" i="38"/>
  <c r="L116" i="38"/>
  <c r="N102" i="38"/>
  <c r="X91" i="38"/>
  <c r="K77" i="38"/>
  <c r="S79" i="38"/>
  <c r="S64" i="38"/>
  <c r="O70" i="38"/>
  <c r="S59" i="38"/>
  <c r="O48" i="38"/>
  <c r="M42" i="38"/>
  <c r="V35" i="38"/>
  <c r="X26" i="38"/>
  <c r="O157" i="38"/>
  <c r="Y151" i="38"/>
  <c r="K141" i="38"/>
  <c r="Y146" i="38"/>
  <c r="V124" i="38"/>
  <c r="L128" i="38"/>
  <c r="N111" i="38"/>
  <c r="N108" i="38"/>
  <c r="U105" i="38"/>
  <c r="N92" i="38"/>
  <c r="N77" i="38"/>
  <c r="R79" i="38"/>
  <c r="R64" i="38"/>
  <c r="U70" i="38"/>
  <c r="X59" i="38"/>
  <c r="M50" i="38"/>
  <c r="Y43" i="38"/>
  <c r="U32" i="38"/>
  <c r="V26" i="38"/>
  <c r="V42" i="38"/>
  <c r="Y35" i="38"/>
  <c r="M542" i="38"/>
  <c r="M541" i="38"/>
  <c r="N469" i="38"/>
  <c r="R338" i="38"/>
  <c r="K339" i="38"/>
  <c r="S224" i="38"/>
  <c r="U163" i="38"/>
  <c r="X131" i="38"/>
  <c r="Y90" i="38"/>
  <c r="L542" i="38"/>
  <c r="L541" i="38"/>
  <c r="S469" i="38"/>
  <c r="O338" i="38"/>
  <c r="N339" i="38"/>
  <c r="R224" i="38"/>
  <c r="Y163" i="38"/>
  <c r="V131" i="38"/>
  <c r="K103" i="38"/>
  <c r="S51" i="38"/>
  <c r="L528" i="38"/>
  <c r="M466" i="38"/>
  <c r="K335" i="38"/>
  <c r="V234" i="38"/>
  <c r="L206" i="38"/>
  <c r="S162" i="38"/>
  <c r="O119" i="38"/>
  <c r="X88" i="38"/>
  <c r="M46" i="38"/>
  <c r="M498" i="38"/>
  <c r="K399" i="38"/>
  <c r="V346" i="38"/>
  <c r="L268" i="38"/>
  <c r="N221" i="38"/>
  <c r="O134" i="38"/>
  <c r="X36" i="38"/>
  <c r="M62" i="38"/>
  <c r="L46" i="38"/>
  <c r="M565" i="38"/>
  <c r="S32" i="38"/>
  <c r="N344" i="38"/>
  <c r="L234" i="38"/>
  <c r="R165" i="38"/>
  <c r="V103" i="38"/>
  <c r="K46" i="38"/>
  <c r="N458" i="38"/>
  <c r="S200" i="38"/>
  <c r="U150" i="38"/>
  <c r="M36" i="38"/>
  <c r="O528" i="38"/>
  <c r="O330" i="38"/>
  <c r="S244" i="38"/>
  <c r="Y150" i="38"/>
  <c r="K88" i="38"/>
  <c r="X565" i="38"/>
  <c r="L393" i="38"/>
  <c r="K448" i="38"/>
  <c r="S437" i="38"/>
  <c r="M352" i="38"/>
  <c r="U299" i="38"/>
  <c r="X320" i="38"/>
  <c r="U297" i="38"/>
  <c r="O317" i="38"/>
  <c r="N310" i="38"/>
  <c r="O281" i="38"/>
  <c r="N309" i="38"/>
  <c r="R266" i="38"/>
  <c r="U247" i="38"/>
  <c r="S288" i="38"/>
  <c r="L275" i="38"/>
  <c r="R306" i="38"/>
  <c r="M264" i="38"/>
  <c r="O245" i="38"/>
  <c r="L241" i="38"/>
  <c r="U303" i="38"/>
  <c r="U225" i="38"/>
  <c r="L210" i="38"/>
  <c r="K192" i="38"/>
  <c r="O177" i="38"/>
  <c r="O275" i="38"/>
  <c r="Y237" i="38"/>
  <c r="M216" i="38"/>
  <c r="O202" i="38"/>
  <c r="L183" i="38"/>
  <c r="R171" i="38"/>
  <c r="O306" i="38"/>
  <c r="K226" i="38"/>
  <c r="V209" i="38"/>
  <c r="L194" i="38"/>
  <c r="R178" i="38"/>
  <c r="S284" i="38"/>
  <c r="U256" i="38"/>
  <c r="R215" i="38"/>
  <c r="U201" i="38"/>
  <c r="X181" i="38"/>
  <c r="K170" i="38"/>
  <c r="Y158" i="38"/>
  <c r="K152" i="38"/>
  <c r="O159" i="38"/>
  <c r="L141" i="38"/>
  <c r="L143" i="38"/>
  <c r="K144" i="38"/>
  <c r="N136" i="38"/>
  <c r="S125" i="38"/>
  <c r="R122" i="38"/>
  <c r="O128" i="38"/>
  <c r="U130" i="38"/>
  <c r="Y111" i="38"/>
  <c r="X114" i="38"/>
  <c r="L115" i="38"/>
  <c r="K98" i="38"/>
  <c r="N104" i="38"/>
  <c r="S100" i="38"/>
  <c r="U94" i="38"/>
  <c r="V95" i="38"/>
  <c r="L84" i="38"/>
  <c r="K75" i="38"/>
  <c r="N78" i="38"/>
  <c r="S81" i="38"/>
  <c r="U63" i="38"/>
  <c r="Y66" i="38"/>
  <c r="X69" i="38"/>
  <c r="X71" i="38"/>
  <c r="S57" i="38"/>
  <c r="R60" i="38"/>
  <c r="O53" i="38"/>
  <c r="U49" i="38"/>
  <c r="N41" i="38"/>
  <c r="N167" i="38"/>
  <c r="L158" i="38"/>
  <c r="K155" i="38"/>
  <c r="N152" i="38"/>
  <c r="S160" i="38"/>
  <c r="R139" i="38"/>
  <c r="V143" i="38"/>
  <c r="M145" i="38"/>
  <c r="L137" i="38"/>
  <c r="K147" i="38"/>
  <c r="N123" i="38"/>
  <c r="S120" i="38"/>
  <c r="R126" i="38"/>
  <c r="O112" i="38"/>
  <c r="U109" i="38"/>
  <c r="V115" i="38"/>
  <c r="M116" i="38"/>
  <c r="L99" i="38"/>
  <c r="O102" i="38"/>
  <c r="U93" i="38"/>
  <c r="Y91" i="38"/>
  <c r="M86" i="38"/>
  <c r="L77" i="38"/>
  <c r="K74" i="38"/>
  <c r="N79" i="38"/>
  <c r="O82" i="38"/>
  <c r="U64" i="38"/>
  <c r="Y67" i="38"/>
  <c r="X70" i="38"/>
  <c r="V56" i="38"/>
  <c r="M58" i="38"/>
  <c r="L61" i="38"/>
  <c r="K50" i="38"/>
  <c r="R45" i="38"/>
  <c r="U42" i="38"/>
  <c r="Y38" i="38"/>
  <c r="K34" i="38"/>
  <c r="K33" i="38"/>
  <c r="N29" i="38"/>
  <c r="S166" i="38"/>
  <c r="V158" i="38"/>
  <c r="M156" i="38"/>
  <c r="L153" i="38"/>
  <c r="K161" i="38"/>
  <c r="N140" i="38"/>
  <c r="Y142" i="38"/>
  <c r="L145" i="38"/>
  <c r="K137" i="38"/>
  <c r="N147" i="38"/>
  <c r="S123" i="38"/>
  <c r="R120" i="38"/>
  <c r="O126" i="38"/>
  <c r="U112" i="38"/>
  <c r="Y109" i="38"/>
  <c r="U115" i="38"/>
  <c r="Y98" i="38"/>
  <c r="X104" i="38"/>
  <c r="V100" i="38"/>
  <c r="M93" i="38"/>
  <c r="R91" i="38"/>
  <c r="Y87" i="38"/>
  <c r="X76" i="38"/>
  <c r="V73" i="38"/>
  <c r="L208" i="38"/>
  <c r="R153" i="38"/>
  <c r="N169" i="38"/>
  <c r="Y26" i="38"/>
  <c r="X32" i="38"/>
  <c r="O43" i="38"/>
  <c r="L48" i="38"/>
  <c r="V60" i="38"/>
  <c r="M71" i="38"/>
  <c r="O65" i="38"/>
  <c r="U79" i="38"/>
  <c r="S86" i="38"/>
  <c r="R100" i="38"/>
  <c r="S116" i="38"/>
  <c r="V112" i="38"/>
  <c r="K122" i="38"/>
  <c r="R137" i="38"/>
  <c r="X139" i="38"/>
  <c r="L154" i="38"/>
  <c r="V167" i="38"/>
  <c r="V53" i="38"/>
  <c r="K55" i="38"/>
  <c r="L65" i="38"/>
  <c r="U78" i="38"/>
  <c r="V87" i="38"/>
  <c r="Y100" i="38"/>
  <c r="Y113" i="38"/>
  <c r="V128" i="38"/>
  <c r="U136" i="38"/>
  <c r="V159" i="38"/>
  <c r="N183" i="38"/>
  <c r="X227" i="38"/>
  <c r="U280" i="38"/>
  <c r="K256" i="38"/>
  <c r="L311" i="38"/>
  <c r="S363" i="38"/>
  <c r="R200" i="38"/>
  <c r="R90" i="38"/>
  <c r="O117" i="38"/>
  <c r="V313" i="38"/>
  <c r="U542" i="38"/>
  <c r="U541" i="38"/>
  <c r="L213" i="38"/>
  <c r="M344" i="38"/>
  <c r="O103" i="38"/>
  <c r="N268" i="38"/>
  <c r="U403" i="38"/>
  <c r="M165" i="38"/>
  <c r="K466" i="38"/>
  <c r="X34" i="38"/>
  <c r="N45" i="38"/>
  <c r="N72" i="38"/>
  <c r="O101" i="38"/>
  <c r="U169" i="38"/>
  <c r="R86" i="38"/>
  <c r="U25" i="38"/>
  <c r="L168" i="38"/>
  <c r="V173" i="38"/>
  <c r="V130" i="38"/>
  <c r="X140" i="38"/>
  <c r="O122" i="38"/>
  <c r="U55" i="38"/>
  <c r="M142" i="38"/>
  <c r="R116" i="38"/>
  <c r="U82" i="38"/>
  <c r="R38" i="38"/>
  <c r="O145" i="38"/>
  <c r="Y114" i="38"/>
  <c r="K91" i="38"/>
  <c r="S80" i="38"/>
  <c r="R68" i="38"/>
  <c r="N61" i="38"/>
  <c r="K38" i="38"/>
  <c r="X25" i="38"/>
  <c r="K25" i="38"/>
  <c r="O403" i="38"/>
  <c r="S335" i="38"/>
  <c r="Y224" i="38"/>
  <c r="K132" i="38"/>
  <c r="K85" i="38"/>
  <c r="N466" i="38"/>
  <c r="U339" i="38"/>
  <c r="R221" i="38"/>
  <c r="N132" i="38"/>
  <c r="Y51" i="38"/>
  <c r="X469" i="38"/>
  <c r="U395" i="38"/>
  <c r="M200" i="38"/>
  <c r="X134" i="38"/>
  <c r="Y85" i="38"/>
  <c r="V469" i="38"/>
  <c r="Y395" i="38"/>
  <c r="M244" i="38"/>
  <c r="V134" i="38"/>
  <c r="X85" i="38"/>
  <c r="L565" i="38"/>
  <c r="V335" i="38"/>
  <c r="N28" i="38"/>
  <c r="L36" i="38"/>
  <c r="K443" i="38"/>
  <c r="S287" i="38"/>
  <c r="L273" i="38"/>
  <c r="L249" i="38"/>
  <c r="L302" i="38"/>
  <c r="R309" i="38"/>
  <c r="M179" i="38"/>
  <c r="R217" i="38"/>
  <c r="L187" i="38"/>
  <c r="Y185" i="38"/>
  <c r="V216" i="38"/>
  <c r="U171" i="38"/>
  <c r="V152" i="38"/>
  <c r="M139" i="38"/>
  <c r="M138" i="38"/>
  <c r="K135" i="38"/>
  <c r="S121" i="38"/>
  <c r="M126" i="38"/>
  <c r="K109" i="38"/>
  <c r="O98" i="38"/>
  <c r="U104" i="38"/>
  <c r="N101" i="38"/>
  <c r="O95" i="38"/>
  <c r="R84" i="38"/>
  <c r="L74" i="38"/>
  <c r="Y81" i="38"/>
  <c r="M72" i="38"/>
  <c r="U67" i="38"/>
  <c r="R71" i="38"/>
  <c r="Y57" i="38"/>
  <c r="S61" i="38"/>
  <c r="M48" i="38"/>
  <c r="U41" i="38"/>
  <c r="Y169" i="38"/>
  <c r="O155" i="38"/>
  <c r="U152" i="38"/>
  <c r="N159" i="38"/>
  <c r="X142" i="38"/>
  <c r="S145" i="38"/>
  <c r="M136" i="38"/>
  <c r="U123" i="38"/>
  <c r="Y120" i="38"/>
  <c r="S130" i="38"/>
  <c r="M110" i="38"/>
  <c r="L113" i="38"/>
  <c r="V97" i="38"/>
  <c r="V102" i="38"/>
  <c r="M101" i="38"/>
  <c r="L95" i="38"/>
  <c r="R77" i="38"/>
  <c r="O74" i="38"/>
  <c r="K80" i="38"/>
  <c r="M63" i="38"/>
  <c r="L66" i="38"/>
  <c r="K69" i="38"/>
  <c r="N55" i="38"/>
  <c r="S58" i="38"/>
  <c r="R61" i="38"/>
  <c r="O50" i="38"/>
  <c r="X45" i="38"/>
  <c r="M41" i="38"/>
  <c r="L37" i="38"/>
  <c r="O34" i="38"/>
  <c r="O33" i="38"/>
  <c r="U29" i="38"/>
  <c r="N25" i="38"/>
  <c r="Y168" i="38"/>
  <c r="X157" i="38"/>
  <c r="V154" i="38"/>
  <c r="M152" i="38"/>
  <c r="L160" i="38"/>
  <c r="K139" i="38"/>
  <c r="V138" i="38"/>
  <c r="M144" i="38"/>
  <c r="L136" i="38"/>
  <c r="K125" i="38"/>
  <c r="N122" i="38"/>
  <c r="S128" i="38"/>
  <c r="R130" i="38"/>
  <c r="O111" i="38"/>
  <c r="U114" i="38"/>
  <c r="O108" i="38"/>
  <c r="U97" i="38"/>
  <c r="M105" i="38"/>
  <c r="X101" i="38"/>
  <c r="X94" i="38"/>
  <c r="S95" i="38"/>
  <c r="U84" i="38"/>
  <c r="Y75" i="38"/>
  <c r="X78" i="38"/>
  <c r="V81" i="38"/>
  <c r="X63" i="38"/>
  <c r="V66" i="38"/>
  <c r="M68" i="38"/>
  <c r="Y55" i="38"/>
  <c r="X58" i="38"/>
  <c r="V61" i="38"/>
  <c r="M53" i="38"/>
  <c r="L49" i="38"/>
  <c r="R41" i="38"/>
  <c r="O37" i="38"/>
  <c r="U34" i="38"/>
  <c r="N33" i="38"/>
  <c r="M29" i="38"/>
  <c r="S25" i="38"/>
  <c r="M169" i="38"/>
  <c r="L156" i="38"/>
  <c r="K153" i="38"/>
  <c r="N161" i="38"/>
  <c r="S140" i="38"/>
  <c r="U142" i="38"/>
  <c r="K145" i="38"/>
  <c r="N137" i="38"/>
  <c r="S147" i="38"/>
  <c r="R123" i="38"/>
  <c r="O120" i="38"/>
  <c r="U126" i="38"/>
  <c r="Y112" i="38"/>
  <c r="X109" i="38"/>
  <c r="Y115" i="38"/>
  <c r="X98" i="38"/>
  <c r="V104" i="38"/>
  <c r="U100" i="38"/>
  <c r="M94" i="38"/>
  <c r="N95" i="38"/>
  <c r="Y84" i="38"/>
  <c r="X75" i="38"/>
  <c r="V78" i="38"/>
  <c r="M80" i="38"/>
  <c r="V63" i="38"/>
  <c r="M65" i="38"/>
  <c r="L68" i="38"/>
  <c r="V71" i="38"/>
  <c r="N57" i="38"/>
  <c r="S60" i="38"/>
  <c r="R53" i="38"/>
  <c r="O49" i="38"/>
  <c r="K41" i="38"/>
  <c r="N37" i="38"/>
  <c r="M34" i="38"/>
  <c r="M33" i="38"/>
  <c r="L29" i="38"/>
  <c r="R25" i="38"/>
  <c r="S30" i="38"/>
  <c r="S35" i="38"/>
  <c r="O42" i="38"/>
  <c r="O29" i="38"/>
  <c r="R32" i="38"/>
  <c r="R501" i="38"/>
  <c r="Y488" i="38"/>
  <c r="X458" i="38"/>
  <c r="V344" i="38"/>
  <c r="M335" i="38"/>
  <c r="U346" i="38"/>
  <c r="Y234" i="38"/>
  <c r="X244" i="38"/>
  <c r="V200" i="38"/>
  <c r="M221" i="38"/>
  <c r="K162" i="38"/>
  <c r="N134" i="38"/>
  <c r="S119" i="38"/>
  <c r="K36" i="38"/>
  <c r="N88" i="38"/>
  <c r="S54" i="38"/>
  <c r="V501" i="38"/>
  <c r="X488" i="38"/>
  <c r="V458" i="38"/>
  <c r="M399" i="38"/>
  <c r="L335" i="38"/>
  <c r="Y346" i="38"/>
  <c r="X234" i="38"/>
  <c r="V244" i="38"/>
  <c r="M206" i="38"/>
  <c r="L221" i="38"/>
  <c r="N162" i="38"/>
  <c r="S134" i="38"/>
  <c r="R119" i="38"/>
  <c r="U36" i="38"/>
  <c r="Y88" i="38"/>
  <c r="X54" i="38"/>
  <c r="O542" i="38"/>
  <c r="O541" i="38"/>
  <c r="S403" i="38"/>
  <c r="R469" i="38"/>
  <c r="O457" i="38"/>
  <c r="U338" i="38"/>
  <c r="N395" i="38"/>
  <c r="S339" i="38"/>
  <c r="R313" i="38"/>
  <c r="O224" i="38"/>
  <c r="U198" i="38"/>
  <c r="X163" i="38"/>
  <c r="V148" i="38"/>
  <c r="M132" i="38"/>
  <c r="L117" i="38"/>
  <c r="N103" i="38"/>
  <c r="S85" i="38"/>
  <c r="R51" i="38"/>
  <c r="N542" i="38"/>
  <c r="N541" i="38"/>
  <c r="R403" i="38"/>
  <c r="O469" i="38"/>
  <c r="U457" i="38"/>
  <c r="Y338" i="38"/>
  <c r="S395" i="38"/>
  <c r="R339" i="38"/>
  <c r="O313" i="38"/>
  <c r="U224" i="38"/>
  <c r="Y198" i="38"/>
  <c r="V163" i="38"/>
  <c r="M150" i="38"/>
  <c r="L132" i="38"/>
  <c r="K117" i="38"/>
  <c r="S103" i="38"/>
  <c r="R85" i="38"/>
  <c r="Y97" i="38"/>
  <c r="L129" i="38"/>
  <c r="U137" i="38"/>
  <c r="U161" i="38"/>
  <c r="S29" i="38"/>
  <c r="V48" i="38"/>
  <c r="S68" i="38"/>
  <c r="K73" i="38"/>
  <c r="U102" i="38"/>
  <c r="V111" i="38"/>
  <c r="M135" i="38"/>
  <c r="S152" i="38"/>
  <c r="V43" i="38"/>
  <c r="O80" i="38"/>
  <c r="R113" i="38"/>
  <c r="M141" i="38"/>
  <c r="Y61" i="38"/>
  <c r="N86" i="38"/>
  <c r="X127" i="38"/>
  <c r="N253" i="38"/>
  <c r="M90" i="38"/>
  <c r="N75" i="38"/>
  <c r="Y156" i="38"/>
  <c r="U35" i="38"/>
  <c r="S52" i="38"/>
  <c r="R66" i="38"/>
  <c r="N87" i="38"/>
  <c r="S104" i="38"/>
  <c r="N129" i="38"/>
  <c r="N144" i="38"/>
  <c r="M153" i="38"/>
  <c r="M40" i="38"/>
  <c r="L69" i="38"/>
  <c r="M73" i="38"/>
  <c r="U101" i="38"/>
  <c r="R112" i="38"/>
  <c r="R146" i="38"/>
  <c r="L173" i="38"/>
  <c r="N229" i="38"/>
  <c r="X435" i="38"/>
  <c r="N38" i="38"/>
  <c r="S87" i="38"/>
  <c r="V142" i="38"/>
  <c r="R177" i="38"/>
  <c r="K210" i="38"/>
  <c r="R247" i="38"/>
  <c r="V179" i="38"/>
  <c r="K218" i="38"/>
  <c r="R242" i="38"/>
  <c r="V172" i="38"/>
  <c r="M204" i="38"/>
  <c r="L226" i="38"/>
  <c r="K173" i="38"/>
  <c r="U204" i="38"/>
  <c r="V242" i="38"/>
  <c r="O236" i="38"/>
  <c r="R265" i="38"/>
  <c r="V307" i="38"/>
  <c r="N238" i="38"/>
  <c r="V261" i="38"/>
  <c r="Y275" i="38"/>
  <c r="L294" i="38"/>
  <c r="L382" i="38"/>
  <c r="V368" i="38"/>
  <c r="V454" i="38"/>
  <c r="L352" i="38"/>
  <c r="K405" i="38"/>
  <c r="X132" i="38"/>
  <c r="M338" i="38"/>
  <c r="O90" i="38"/>
  <c r="L346" i="38"/>
  <c r="L54" i="38"/>
  <c r="M163" i="38"/>
  <c r="N51" i="38"/>
  <c r="S62" i="38"/>
  <c r="N90" i="38"/>
  <c r="M131" i="38"/>
  <c r="X162" i="38"/>
  <c r="U221" i="38"/>
  <c r="R268" i="38"/>
  <c r="N390" i="38"/>
  <c r="U335" i="38"/>
  <c r="R466" i="38"/>
  <c r="K528" i="38"/>
  <c r="S46" i="38"/>
  <c r="K90" i="38"/>
  <c r="V119" i="38"/>
  <c r="N150" i="38"/>
  <c r="O221" i="38"/>
  <c r="S268" i="38"/>
  <c r="Y339" i="38"/>
  <c r="O335" i="38"/>
  <c r="S466" i="38"/>
  <c r="N498" i="38"/>
  <c r="X28" i="38"/>
  <c r="U85" i="38"/>
  <c r="M44" i="38"/>
  <c r="Y134" i="38"/>
  <c r="M213" i="38"/>
  <c r="S206" i="38"/>
  <c r="K329" i="38"/>
  <c r="M330" i="38"/>
  <c r="V338" i="38"/>
  <c r="Y469" i="38"/>
  <c r="R542" i="38"/>
  <c r="R541" i="38"/>
  <c r="U88" i="38"/>
  <c r="Y119" i="38"/>
  <c r="O162" i="38"/>
  <c r="X198" i="38"/>
  <c r="U313" i="38"/>
  <c r="R395" i="38"/>
  <c r="X338" i="38"/>
  <c r="U469" i="38"/>
  <c r="S542" i="38"/>
  <c r="S541" i="38"/>
  <c r="K42" i="38"/>
  <c r="V27" i="38"/>
  <c r="U38" i="38"/>
  <c r="R29" i="38"/>
  <c r="S34" i="38"/>
  <c r="O41" i="38"/>
  <c r="V49" i="38"/>
  <c r="Y60" i="38"/>
  <c r="O71" i="38"/>
  <c r="V67" i="38"/>
  <c r="Y82" i="38"/>
  <c r="Y74" i="38"/>
  <c r="L87" i="38"/>
  <c r="L93" i="38"/>
  <c r="N99" i="38"/>
  <c r="K116" i="38"/>
  <c r="K110" i="38"/>
  <c r="M127" i="38"/>
  <c r="X123" i="38"/>
  <c r="L144" i="38"/>
  <c r="Y140" i="38"/>
  <c r="M155" i="38"/>
  <c r="L27" i="38"/>
  <c r="Y39" i="38"/>
  <c r="S42" i="38"/>
  <c r="S53" i="38"/>
  <c r="U56" i="38"/>
  <c r="X67" i="38"/>
  <c r="Y79" i="38"/>
  <c r="M87" i="38"/>
  <c r="R94" i="38"/>
  <c r="O99" i="38"/>
  <c r="R110" i="38"/>
  <c r="S129" i="38"/>
  <c r="L124" i="38"/>
  <c r="S144" i="38"/>
  <c r="O139" i="38"/>
  <c r="X153" i="38"/>
  <c r="M187" i="38"/>
  <c r="R30" i="38"/>
  <c r="R37" i="38"/>
  <c r="R48" i="38"/>
  <c r="X61" i="38"/>
  <c r="L70" i="38"/>
  <c r="X72" i="38"/>
  <c r="R73" i="38"/>
  <c r="Y86" i="38"/>
  <c r="X100" i="38"/>
  <c r="N98" i="38"/>
  <c r="X111" i="38"/>
  <c r="L121" i="38"/>
  <c r="R125" i="38"/>
  <c r="Y145" i="38"/>
  <c r="U159" i="38"/>
  <c r="R154" i="38"/>
  <c r="S187" i="38"/>
  <c r="N52" i="38"/>
  <c r="L56" i="38"/>
  <c r="M66" i="38"/>
  <c r="O79" i="38"/>
  <c r="R74" i="38"/>
  <c r="S92" i="38"/>
  <c r="M99" i="38"/>
  <c r="X115" i="38"/>
  <c r="V129" i="38"/>
  <c r="L147" i="38"/>
  <c r="S139" i="38"/>
  <c r="N187" i="38"/>
  <c r="O220" i="38"/>
  <c r="X205" i="38"/>
  <c r="V306" i="38"/>
  <c r="V367" i="38"/>
  <c r="O498" i="38"/>
  <c r="O466" i="38"/>
  <c r="K78" i="38"/>
  <c r="U65" i="38"/>
  <c r="R70" i="38"/>
  <c r="V68" i="38"/>
  <c r="N381" i="38"/>
  <c r="K304" i="38"/>
  <c r="V208" i="38"/>
  <c r="N91" i="38"/>
  <c r="L126" i="38"/>
  <c r="L45" i="38"/>
  <c r="X116" i="38"/>
  <c r="S27" i="38"/>
  <c r="O116" i="38"/>
  <c r="U61" i="38"/>
  <c r="Y30" i="38"/>
  <c r="N213" i="38"/>
  <c r="U268" i="38"/>
  <c r="U90" i="38"/>
  <c r="R261" i="38"/>
  <c r="N272" i="38"/>
  <c r="S174" i="38"/>
  <c r="U208" i="38"/>
  <c r="Y189" i="38"/>
  <c r="O227" i="38"/>
  <c r="Y184" i="38"/>
  <c r="Y166" i="38"/>
  <c r="N160" i="38"/>
  <c r="X143" i="38"/>
  <c r="M137" i="38"/>
  <c r="K123" i="38"/>
  <c r="S126" i="38"/>
  <c r="O109" i="38"/>
  <c r="V98" i="38"/>
  <c r="L102" i="38"/>
  <c r="K95" i="38"/>
  <c r="V75" i="38"/>
  <c r="L80" i="38"/>
  <c r="R65" i="38"/>
  <c r="L71" i="38"/>
  <c r="K59" i="38"/>
  <c r="S48" i="38"/>
  <c r="K166" i="38"/>
  <c r="V155" i="38"/>
  <c r="L161" i="38"/>
  <c r="R142" i="38"/>
  <c r="X137" i="38"/>
  <c r="M124" i="38"/>
  <c r="K127" i="38"/>
  <c r="S110" i="38"/>
  <c r="Y116" i="38"/>
  <c r="X105" i="38"/>
  <c r="R92" i="38"/>
  <c r="X77" i="38"/>
  <c r="M78" i="38"/>
  <c r="S63" i="38"/>
  <c r="O69" i="38"/>
  <c r="Y58" i="38"/>
  <c r="V50" i="38"/>
  <c r="S41" i="38"/>
  <c r="V34" i="38"/>
  <c r="Y31" i="38"/>
  <c r="L167" i="38"/>
  <c r="N155" i="38"/>
  <c r="R160" i="38"/>
  <c r="N143" i="38"/>
  <c r="R136" i="38"/>
  <c r="U122" i="38"/>
  <c r="X130" i="38"/>
  <c r="M109" i="38"/>
  <c r="M98" i="38"/>
  <c r="K100" i="38"/>
  <c r="M95" i="38"/>
  <c r="L76" i="38"/>
  <c r="N80" i="38"/>
  <c r="N65" i="38"/>
  <c r="U71" i="38"/>
  <c r="N60" i="38"/>
  <c r="R49" i="38"/>
  <c r="V37" i="38"/>
  <c r="U33" i="38"/>
  <c r="Y25" i="38"/>
  <c r="R156" i="38"/>
  <c r="K160" i="38"/>
  <c r="M143" i="38"/>
  <c r="K136" i="38"/>
  <c r="S122" i="38"/>
  <c r="K187" i="38"/>
  <c r="M189" i="38"/>
  <c r="N130" i="38"/>
  <c r="Y104" i="38"/>
  <c r="V139" i="38"/>
  <c r="N50" i="38"/>
  <c r="O91" i="38"/>
  <c r="R27" i="38"/>
  <c r="M234" i="38"/>
  <c r="U46" i="38"/>
  <c r="K369" i="38"/>
  <c r="N233" i="38"/>
  <c r="L231" i="38"/>
  <c r="K195" i="38"/>
  <c r="X242" i="38"/>
  <c r="V178" i="38"/>
  <c r="N153" i="38"/>
  <c r="X141" i="38"/>
  <c r="O135" i="38"/>
  <c r="N120" i="38"/>
  <c r="M111" i="38"/>
  <c r="R97" i="38"/>
  <c r="K93" i="38"/>
  <c r="S77" i="38"/>
  <c r="X82" i="38"/>
  <c r="O68" i="38"/>
  <c r="U58" i="38"/>
  <c r="S45" i="38"/>
  <c r="X158" i="38"/>
  <c r="O151" i="38"/>
  <c r="K143" i="38"/>
  <c r="V147" i="38"/>
  <c r="U128" i="38"/>
  <c r="V114" i="38"/>
  <c r="X99" i="38"/>
  <c r="K94" i="38"/>
  <c r="S76" i="38"/>
  <c r="L81" i="38"/>
  <c r="M67" i="38"/>
  <c r="N59" i="38"/>
  <c r="M49" i="38"/>
  <c r="M38" i="38"/>
  <c r="M27" i="38"/>
  <c r="K158" i="38"/>
  <c r="V161" i="38"/>
  <c r="X145" i="38"/>
  <c r="O125" i="38"/>
  <c r="N127" i="38"/>
  <c r="O113" i="38"/>
  <c r="L104" i="38"/>
  <c r="K92" i="38"/>
  <c r="U74" i="38"/>
  <c r="K72" i="38"/>
  <c r="V70" i="38"/>
  <c r="X52" i="38"/>
  <c r="X41" i="38"/>
  <c r="O35" i="38"/>
  <c r="R167" i="38"/>
  <c r="O153" i="38"/>
  <c r="N142" i="38"/>
  <c r="Y147" i="38"/>
  <c r="R128" i="38"/>
  <c r="U111" i="38"/>
  <c r="U108" i="38"/>
  <c r="N105" i="38"/>
  <c r="U92" i="38"/>
  <c r="U77" i="38"/>
  <c r="X79" i="38"/>
  <c r="X64" i="38"/>
  <c r="M69" i="38"/>
  <c r="K58" i="38"/>
  <c r="S50" i="38"/>
  <c r="L42" i="38"/>
  <c r="X35" i="38"/>
  <c r="K27" i="38"/>
  <c r="V25" i="38"/>
  <c r="R34" i="38"/>
  <c r="R31" i="38"/>
  <c r="L498" i="38"/>
  <c r="N399" i="38"/>
  <c r="M390" i="38"/>
  <c r="K268" i="38"/>
  <c r="S221" i="38"/>
  <c r="U134" i="38"/>
  <c r="O36" i="38"/>
  <c r="Y54" i="38"/>
  <c r="K498" i="38"/>
  <c r="S399" i="38"/>
  <c r="O395" i="38"/>
  <c r="Y313" i="38"/>
  <c r="V198" i="38"/>
  <c r="U162" i="38"/>
  <c r="X119" i="38"/>
  <c r="L90" i="38"/>
  <c r="N46" i="38"/>
  <c r="Y403" i="38"/>
  <c r="V457" i="38"/>
  <c r="L330" i="38"/>
  <c r="N329" i="38"/>
  <c r="R206" i="38"/>
  <c r="K165" i="38"/>
  <c r="S132" i="38"/>
  <c r="U103" i="38"/>
  <c r="X51" i="38"/>
  <c r="X403" i="38"/>
  <c r="M458" i="38"/>
  <c r="K330" i="38"/>
  <c r="S329" i="38"/>
  <c r="O206" i="38"/>
  <c r="N165" i="38"/>
  <c r="R132" i="38"/>
  <c r="Y103" i="38"/>
  <c r="V51" i="38"/>
  <c r="Y565" i="38"/>
  <c r="K131" i="38"/>
  <c r="X399" i="38"/>
  <c r="O165" i="38"/>
  <c r="Y498" i="38"/>
  <c r="U165" i="38"/>
  <c r="V565" i="38"/>
  <c r="M430" i="38"/>
  <c r="K351" i="38"/>
  <c r="U316" i="38"/>
  <c r="U375" i="38"/>
  <c r="R233" i="38"/>
  <c r="V304" i="38"/>
  <c r="N258" i="38"/>
  <c r="Y270" i="38"/>
  <c r="X252" i="38"/>
  <c r="N287" i="38"/>
  <c r="N227" i="38"/>
  <c r="X184" i="38"/>
  <c r="X301" i="38"/>
  <c r="X209" i="38"/>
  <c r="Y178" i="38"/>
  <c r="M250" i="38"/>
  <c r="K212" i="38"/>
  <c r="L174" i="38"/>
  <c r="V225" i="38"/>
  <c r="L192" i="38"/>
  <c r="X166" i="38"/>
  <c r="Y161" i="38"/>
  <c r="K142" i="38"/>
  <c r="L146" i="38"/>
  <c r="N124" i="38"/>
  <c r="R127" i="38"/>
  <c r="U110" i="38"/>
  <c r="M108" i="38"/>
  <c r="V105" i="38"/>
  <c r="M92" i="38"/>
  <c r="M77" i="38"/>
  <c r="K79" i="38"/>
  <c r="O64" i="38"/>
  <c r="Y70" i="38"/>
  <c r="N58" i="38"/>
  <c r="R50" i="38"/>
  <c r="X186" i="38"/>
  <c r="M157" i="38"/>
  <c r="K151" i="38"/>
  <c r="S141" i="38"/>
  <c r="V146" i="38"/>
  <c r="L125" i="38"/>
  <c r="N128" i="38"/>
  <c r="R111" i="38"/>
  <c r="X108" i="38"/>
  <c r="M104" i="38"/>
  <c r="O94" i="38"/>
  <c r="V84" i="38"/>
  <c r="L73" i="38"/>
  <c r="R72" i="38"/>
  <c r="R115" i="38"/>
  <c r="O129" i="38"/>
  <c r="X122" i="38"/>
  <c r="O144" i="38"/>
  <c r="R140" i="38"/>
  <c r="V168" i="38"/>
  <c r="L203" i="38"/>
  <c r="O310" i="38"/>
  <c r="O193" i="38"/>
  <c r="U311" i="38"/>
  <c r="S194" i="38"/>
  <c r="K255" i="38"/>
  <c r="U194" i="38"/>
  <c r="L247" i="38"/>
  <c r="M247" i="38"/>
  <c r="O276" i="38"/>
  <c r="V233" i="38"/>
  <c r="Y284" i="38"/>
  <c r="R325" i="38"/>
  <c r="R321" i="38"/>
  <c r="O360" i="38"/>
  <c r="Y62" i="38"/>
  <c r="Y329" i="38"/>
  <c r="Y132" i="38"/>
  <c r="K488" i="38"/>
  <c r="O565" i="38"/>
  <c r="R46" i="38"/>
  <c r="K44" i="38"/>
  <c r="S150" i="38"/>
  <c r="L200" i="38"/>
  <c r="X339" i="38"/>
  <c r="L344" i="38"/>
  <c r="S498" i="38"/>
  <c r="N62" i="38"/>
  <c r="R117" i="38"/>
  <c r="Y162" i="38"/>
  <c r="V224" i="38"/>
  <c r="K390" i="38"/>
  <c r="R399" i="38"/>
  <c r="R528" i="38"/>
  <c r="K62" i="38"/>
  <c r="S117" i="38"/>
  <c r="L165" i="38"/>
  <c r="X224" i="38"/>
  <c r="L390" i="38"/>
  <c r="X457" i="38"/>
  <c r="M528" i="38"/>
  <c r="L103" i="38"/>
  <c r="L150" i="38"/>
  <c r="N206" i="38"/>
  <c r="O339" i="38"/>
  <c r="Y457" i="38"/>
  <c r="X501" i="38"/>
  <c r="L31" i="38"/>
  <c r="L33" i="38"/>
  <c r="K31" i="38"/>
  <c r="U37" i="38"/>
  <c r="X53" i="38"/>
  <c r="L55" i="38"/>
  <c r="S65" i="38"/>
  <c r="N73" i="38"/>
  <c r="O86" i="38"/>
  <c r="M102" i="38"/>
  <c r="N113" i="38"/>
  <c r="O130" i="38"/>
  <c r="N125" i="38"/>
  <c r="N139" i="38"/>
  <c r="V157" i="38"/>
  <c r="K30" i="38"/>
  <c r="K45" i="38"/>
  <c r="K57" i="38"/>
  <c r="Y64" i="38"/>
  <c r="O77" i="38"/>
  <c r="Y93" i="38"/>
  <c r="V108" i="38"/>
  <c r="Y128" i="38"/>
  <c r="V137" i="38"/>
  <c r="M159" i="38"/>
  <c r="X169" i="38"/>
  <c r="V33" i="38"/>
  <c r="X40" i="38"/>
  <c r="K56" i="38"/>
  <c r="V65" i="38"/>
  <c r="V74" i="38"/>
  <c r="S101" i="38"/>
  <c r="K115" i="38"/>
  <c r="Y130" i="38"/>
  <c r="S136" i="38"/>
  <c r="K140" i="38"/>
  <c r="S157" i="38"/>
  <c r="X50" i="38"/>
  <c r="O55" i="38"/>
  <c r="S72" i="38"/>
  <c r="X84" i="38"/>
  <c r="O105" i="38"/>
  <c r="L114" i="38"/>
  <c r="Y121" i="38"/>
  <c r="V144" i="38"/>
  <c r="R151" i="38"/>
  <c r="O194" i="38"/>
  <c r="U272" i="38"/>
  <c r="S241" i="38"/>
  <c r="X283" i="38"/>
  <c r="R344" i="38"/>
  <c r="O132" i="38"/>
  <c r="M43" i="38"/>
  <c r="U125" i="38"/>
  <c r="M123" i="38"/>
  <c r="L138" i="38"/>
  <c r="M219" i="38"/>
  <c r="R188" i="38"/>
  <c r="U124" i="38"/>
  <c r="S138" i="38"/>
  <c r="X155" i="38"/>
  <c r="O204" i="38"/>
  <c r="O175" i="38"/>
  <c r="R212" i="38"/>
  <c r="S263" i="38"/>
  <c r="L163" i="38"/>
  <c r="N330" i="38"/>
  <c r="N66" i="38"/>
  <c r="O160" i="38"/>
  <c r="M26" i="38"/>
  <c r="V166" i="38"/>
  <c r="Y373" i="38"/>
  <c r="M218" i="38"/>
  <c r="L152" i="38"/>
  <c r="N437" i="38"/>
  <c r="AG376" i="38"/>
  <c r="AG369" i="38"/>
  <c r="AO376" i="38"/>
  <c r="AK560" i="38"/>
  <c r="S181" i="38"/>
  <c r="U219" i="38"/>
  <c r="R274" i="38"/>
  <c r="M197" i="38"/>
  <c r="S242" i="38"/>
  <c r="R180" i="38"/>
  <c r="Y228" i="38"/>
  <c r="U257" i="38"/>
  <c r="S309" i="38"/>
  <c r="Y259" i="38"/>
  <c r="V277" i="38"/>
  <c r="M342" i="38"/>
  <c r="R331" i="38"/>
  <c r="Y419" i="38"/>
  <c r="L424" i="38"/>
  <c r="V206" i="38"/>
  <c r="U62" i="38"/>
  <c r="O390" i="38"/>
  <c r="O150" i="38"/>
  <c r="X335" i="38"/>
  <c r="X542" i="38"/>
  <c r="X541" i="38"/>
  <c r="V36" i="38"/>
  <c r="V162" i="38"/>
  <c r="U206" i="38"/>
  <c r="V339" i="38"/>
  <c r="U399" i="38"/>
  <c r="V403" i="38"/>
  <c r="X33" i="38"/>
  <c r="S37" i="38"/>
  <c r="Y33" i="38"/>
  <c r="N48" i="38"/>
  <c r="R55" i="38"/>
  <c r="K63" i="38"/>
  <c r="M84" i="38"/>
  <c r="S102" i="38"/>
  <c r="L109" i="38"/>
  <c r="Y122" i="38"/>
  <c r="R144" i="38"/>
  <c r="X156" i="38"/>
  <c r="N43" i="38"/>
  <c r="O57" i="38"/>
  <c r="L78" i="38"/>
  <c r="O100" i="38"/>
  <c r="N112" i="38"/>
  <c r="N146" i="38"/>
  <c r="U155" i="38"/>
  <c r="N35" i="38"/>
  <c r="K60" i="38"/>
  <c r="K82" i="38"/>
  <c r="S91" i="38"/>
  <c r="X113" i="38"/>
  <c r="X125" i="38"/>
  <c r="R161" i="38"/>
  <c r="L60" i="38"/>
  <c r="S73" i="38"/>
  <c r="X97" i="38"/>
  <c r="R147" i="38"/>
  <c r="V169" i="38"/>
  <c r="L216" i="38"/>
  <c r="N266" i="38"/>
  <c r="Y176" i="38"/>
  <c r="S186" i="38"/>
  <c r="K249" i="38"/>
  <c r="K380" i="38"/>
  <c r="X197" i="38"/>
  <c r="Y283" i="38"/>
  <c r="L293" i="38"/>
  <c r="O188" i="38"/>
  <c r="X193" i="38"/>
  <c r="M246" i="38"/>
  <c r="N197" i="38"/>
  <c r="X231" i="38"/>
  <c r="R248" i="38"/>
  <c r="K272" i="38"/>
  <c r="S232" i="38"/>
  <c r="X237" i="38"/>
  <c r="U351" i="38"/>
  <c r="N317" i="38"/>
  <c r="Y386" i="38"/>
  <c r="U51" i="38"/>
  <c r="U390" i="38"/>
  <c r="N131" i="38"/>
  <c r="Y466" i="38"/>
  <c r="N200" i="38"/>
  <c r="K458" i="38"/>
  <c r="L62" i="38"/>
  <c r="L131" i="38"/>
  <c r="S165" i="38"/>
  <c r="L244" i="38"/>
  <c r="X395" i="38"/>
  <c r="L458" i="38"/>
  <c r="N528" i="38"/>
  <c r="K26" i="38"/>
  <c r="O38" i="38"/>
  <c r="Y50" i="38"/>
  <c r="K71" i="38"/>
  <c r="Y80" i="38"/>
  <c r="V86" i="38"/>
  <c r="K104" i="38"/>
  <c r="M112" i="38"/>
  <c r="K124" i="38"/>
  <c r="U139" i="38"/>
  <c r="L26" i="38"/>
  <c r="X49" i="38"/>
  <c r="Y68" i="38"/>
  <c r="V77" i="38"/>
  <c r="S98" i="38"/>
  <c r="L120" i="38"/>
  <c r="U141" i="38"/>
  <c r="U167" i="38"/>
  <c r="N42" i="38"/>
  <c r="Y71" i="38"/>
  <c r="X73" i="38"/>
  <c r="K102" i="38"/>
  <c r="U129" i="38"/>
  <c r="U144" i="38"/>
  <c r="K169" i="38"/>
  <c r="M70" i="38"/>
  <c r="U86" i="38"/>
  <c r="V109" i="38"/>
  <c r="Y138" i="38"/>
  <c r="M208" i="38"/>
  <c r="X175" i="38"/>
  <c r="S255" i="38"/>
  <c r="V210" i="38"/>
  <c r="X218" i="38"/>
  <c r="U281" i="38"/>
  <c r="N445" i="38"/>
  <c r="L171" i="38"/>
  <c r="Y441" i="38"/>
  <c r="V375" i="38"/>
  <c r="X154" i="38"/>
  <c r="O143" i="38"/>
  <c r="N135" i="38"/>
  <c r="M120" i="38"/>
  <c r="N109" i="38"/>
  <c r="K97" i="38"/>
  <c r="N93" i="38"/>
  <c r="Y76" i="38"/>
  <c r="R81" i="38"/>
  <c r="S67" i="38"/>
  <c r="U59" i="38"/>
  <c r="S49" i="38"/>
  <c r="S38" i="38"/>
  <c r="U27" i="38"/>
  <c r="L157" i="38"/>
  <c r="X160" i="38"/>
  <c r="Y144" i="38"/>
  <c r="R124" i="38"/>
  <c r="K126" i="38"/>
  <c r="N115" i="38"/>
  <c r="Y105" i="38"/>
  <c r="L91" i="38"/>
  <c r="O73" i="38"/>
  <c r="L63" i="38"/>
  <c r="N71" i="38"/>
  <c r="Y53" i="38"/>
  <c r="Y42" i="38"/>
  <c r="N32" i="38"/>
  <c r="N158" i="38"/>
  <c r="M151" i="38"/>
  <c r="S143" i="38"/>
  <c r="M343" i="38"/>
  <c r="Y306" i="38"/>
  <c r="O203" i="38"/>
  <c r="M281" i="38"/>
  <c r="V204" i="38"/>
  <c r="U381" i="38"/>
  <c r="N247" i="38"/>
  <c r="M241" i="38"/>
  <c r="Y220" i="38"/>
  <c r="R258" i="38"/>
  <c r="Y277" i="38"/>
  <c r="S184" i="38"/>
  <c r="U160" i="38"/>
  <c r="U452" i="38"/>
  <c r="X370" i="38"/>
  <c r="O301" i="38"/>
  <c r="K233" i="38"/>
  <c r="U308" i="38"/>
  <c r="N237" i="38"/>
  <c r="S212" i="38"/>
  <c r="X262" i="38"/>
  <c r="U192" i="38"/>
  <c r="K237" i="38"/>
  <c r="M185" i="38"/>
  <c r="X251" i="38"/>
  <c r="X192" i="38"/>
  <c r="R189" i="38"/>
  <c r="S396" i="38"/>
  <c r="S286" i="38"/>
  <c r="M305" i="38"/>
  <c r="Y101" i="38"/>
  <c r="U87" i="38"/>
  <c r="V80" i="38"/>
  <c r="X66" i="38"/>
  <c r="O56" i="38"/>
  <c r="X48" i="38"/>
  <c r="X37" i="38"/>
  <c r="X30" i="38"/>
  <c r="O158" i="38"/>
  <c r="N151" i="38"/>
  <c r="U143" i="38"/>
  <c r="V125" i="38"/>
  <c r="U127" i="38"/>
  <c r="S109" i="38"/>
  <c r="R104" i="38"/>
  <c r="O92" i="38"/>
  <c r="R76" i="38"/>
  <c r="O72" i="38"/>
  <c r="N69" i="38"/>
  <c r="U60" i="38"/>
  <c r="K40" i="38"/>
  <c r="K35" i="38"/>
  <c r="O166" i="38"/>
  <c r="R152" i="38"/>
  <c r="V141" i="38"/>
  <c r="O136" i="38"/>
  <c r="X128" i="38"/>
  <c r="O110" i="38"/>
  <c r="L98" i="38"/>
  <c r="Y94" i="38"/>
  <c r="O76" i="38"/>
  <c r="N81" i="38"/>
  <c r="S69" i="38"/>
  <c r="L59" i="38"/>
  <c r="U45" i="38"/>
  <c r="R35" i="38"/>
  <c r="K180" i="38"/>
  <c r="L218" i="38"/>
  <c r="U174" i="38"/>
  <c r="Y218" i="38"/>
  <c r="S292" i="38"/>
  <c r="O303" i="38"/>
  <c r="Y239" i="38"/>
  <c r="S306" i="38"/>
  <c r="V299" i="38"/>
  <c r="K293" i="38"/>
  <c r="M357" i="38"/>
  <c r="Y451" i="38"/>
  <c r="N148" i="38"/>
  <c r="S458" i="38"/>
  <c r="Y268" i="38"/>
  <c r="Y117" i="38"/>
  <c r="M346" i="38"/>
  <c r="S528" i="38"/>
  <c r="R103" i="38"/>
  <c r="M148" i="38"/>
  <c r="K200" i="38"/>
  <c r="R329" i="38"/>
  <c r="Y335" i="38"/>
  <c r="R498" i="38"/>
  <c r="O39" i="38"/>
  <c r="U26" i="38"/>
  <c r="N30" i="38"/>
  <c r="R42" i="38"/>
  <c r="O58" i="38"/>
  <c r="Y65" i="38"/>
  <c r="L75" i="38"/>
  <c r="V101" i="38"/>
  <c r="M115" i="38"/>
  <c r="S127" i="38"/>
  <c r="M146" i="38"/>
  <c r="S155" i="38"/>
  <c r="S39" i="38"/>
  <c r="L58" i="38"/>
  <c r="U80" i="38"/>
  <c r="L94" i="38"/>
  <c r="X110" i="38"/>
  <c r="X136" i="38"/>
  <c r="Y152" i="38"/>
  <c r="K32" i="38"/>
  <c r="Y52" i="38"/>
  <c r="N64" i="38"/>
  <c r="X95" i="38"/>
  <c r="O115" i="38"/>
  <c r="V122" i="38"/>
  <c r="M160" i="38"/>
  <c r="U52" i="38"/>
  <c r="M81" i="38"/>
  <c r="S99" i="38"/>
  <c r="O123" i="38"/>
  <c r="U153" i="38"/>
  <c r="X182" i="38"/>
  <c r="Y201" i="38"/>
  <c r="M158" i="38"/>
  <c r="O201" i="38"/>
  <c r="X240" i="38"/>
  <c r="X324" i="38"/>
  <c r="U212" i="38"/>
  <c r="N257" i="38"/>
  <c r="R218" i="38"/>
  <c r="U98" i="38"/>
  <c r="K112" i="38"/>
  <c r="R121" i="38"/>
  <c r="Y136" i="38"/>
  <c r="O140" i="38"/>
  <c r="N156" i="38"/>
  <c r="N49" i="38"/>
  <c r="V55" i="38"/>
  <c r="Y72" i="38"/>
  <c r="N76" i="38"/>
  <c r="R102" i="38"/>
  <c r="R114" i="38"/>
  <c r="U120" i="38"/>
  <c r="N145" i="38"/>
  <c r="M161" i="38"/>
  <c r="S180" i="38"/>
  <c r="K171" i="38"/>
  <c r="M170" i="38"/>
  <c r="L176" i="38"/>
  <c r="S262" i="38"/>
  <c r="X257" i="38"/>
  <c r="O431" i="38"/>
  <c r="O186" i="38"/>
  <c r="S196" i="38"/>
  <c r="R240" i="38"/>
  <c r="U180" i="38"/>
  <c r="M230" i="38"/>
  <c r="X183" i="38"/>
  <c r="O259" i="38"/>
  <c r="V203" i="38"/>
  <c r="K286" i="38"/>
  <c r="N304" i="38"/>
  <c r="X249" i="38"/>
  <c r="X293" i="38"/>
  <c r="M365" i="38"/>
  <c r="V359" i="38"/>
  <c r="R436" i="38"/>
  <c r="M180" i="38"/>
  <c r="V271" i="38"/>
  <c r="V228" i="38"/>
  <c r="L212" i="38"/>
  <c r="X229" i="38"/>
  <c r="O280" i="38"/>
  <c r="V285" i="38"/>
  <c r="Y180" i="38"/>
  <c r="U236" i="38"/>
  <c r="X180" i="38"/>
  <c r="Y232" i="38"/>
  <c r="N376" i="38"/>
  <c r="K342" i="38"/>
  <c r="Y253" i="38"/>
  <c r="U294" i="38"/>
  <c r="L245" i="38"/>
  <c r="M258" i="38"/>
  <c r="M209" i="38"/>
  <c r="U170" i="38"/>
  <c r="V202" i="38"/>
  <c r="L264" i="38"/>
  <c r="U184" i="38"/>
  <c r="S219" i="38"/>
  <c r="R173" i="38"/>
  <c r="M407" i="38"/>
  <c r="K298" i="38"/>
  <c r="S340" i="38"/>
  <c r="S275" i="38"/>
  <c r="R293" i="38"/>
  <c r="X232" i="38"/>
  <c r="U291" i="38"/>
  <c r="K211" i="38"/>
  <c r="Y175" i="38"/>
  <c r="L242" i="38"/>
  <c r="U185" i="38"/>
  <c r="K188" i="38"/>
  <c r="V237" i="38"/>
  <c r="S203" i="38"/>
  <c r="U176" i="38"/>
  <c r="O252" i="38"/>
  <c r="O210" i="38"/>
  <c r="Y196" i="38"/>
  <c r="K174" i="38"/>
  <c r="M168" i="38"/>
  <c r="N442" i="38"/>
  <c r="V425" i="38"/>
  <c r="U401" i="38"/>
  <c r="N348" i="38"/>
  <c r="U377" i="38"/>
  <c r="U376" i="38"/>
  <c r="Y294" i="38"/>
  <c r="M297" i="38"/>
  <c r="V254" i="38"/>
  <c r="K269" i="38"/>
  <c r="U262" i="38"/>
  <c r="R245" i="38"/>
  <c r="L283" i="38"/>
  <c r="M270" i="38"/>
  <c r="K266" i="38"/>
  <c r="Y247" i="38"/>
  <c r="X241" i="38"/>
  <c r="R251" i="38"/>
  <c r="S217" i="38"/>
  <c r="S193" i="38"/>
  <c r="S175" i="38"/>
  <c r="S308" i="38"/>
  <c r="Y226" i="38"/>
  <c r="K208" i="38"/>
  <c r="N185" i="38"/>
  <c r="U173" i="38"/>
  <c r="Y261" i="38"/>
  <c r="O228" i="38"/>
  <c r="R204" i="38"/>
  <c r="R197" i="38"/>
  <c r="N176" i="38"/>
  <c r="L274" i="38"/>
  <c r="L258" i="38"/>
  <c r="N218" i="38"/>
  <c r="S202" i="38"/>
  <c r="V197" i="38"/>
  <c r="K178" i="38"/>
  <c r="V170" i="38"/>
  <c r="U168" i="38"/>
  <c r="R361" i="38"/>
  <c r="V348" i="38"/>
  <c r="O354" i="38"/>
  <c r="M364" i="38"/>
  <c r="Y279" i="38"/>
  <c r="M252" i="38"/>
  <c r="X310" i="38"/>
  <c r="L259" i="38"/>
  <c r="O239" i="38"/>
  <c r="V181" i="38"/>
  <c r="V241" i="38"/>
  <c r="L387" i="38"/>
  <c r="U331" i="38"/>
  <c r="V262" i="38"/>
  <c r="S305" i="38"/>
  <c r="O230" i="38"/>
  <c r="R238" i="38"/>
  <c r="O180" i="38"/>
  <c r="M211" i="38"/>
  <c r="S208" i="38"/>
  <c r="M419" i="38"/>
  <c r="O355" i="38"/>
  <c r="V333" i="38"/>
  <c r="O261" i="38"/>
  <c r="R263" i="38"/>
  <c r="O265" i="38"/>
  <c r="Y193" i="38"/>
  <c r="K241" i="38"/>
  <c r="Y182" i="38"/>
  <c r="S233" i="38"/>
  <c r="O209" i="38"/>
  <c r="Y173" i="38"/>
  <c r="U228" i="38"/>
  <c r="K194" i="38"/>
  <c r="S188" i="38"/>
  <c r="M154" i="38"/>
  <c r="X360" i="38"/>
  <c r="R434" i="38"/>
  <c r="K332" i="38"/>
  <c r="V326" i="38"/>
  <c r="U378" i="38"/>
  <c r="K270" i="38"/>
  <c r="M275" i="38"/>
  <c r="U231" i="38"/>
  <c r="U254" i="38"/>
  <c r="V272" i="38"/>
  <c r="Y264" i="38"/>
  <c r="R255" i="38"/>
  <c r="X270" i="38"/>
  <c r="R219" i="38"/>
  <c r="L184" i="38"/>
  <c r="M277" i="38"/>
  <c r="M227" i="38"/>
  <c r="S205" i="38"/>
  <c r="L175" i="38"/>
  <c r="O248" i="38"/>
  <c r="R220" i="38"/>
  <c r="V195" i="38"/>
  <c r="S173" i="38"/>
  <c r="K306" i="38"/>
  <c r="U217" i="38"/>
  <c r="V205" i="38"/>
  <c r="O182" i="38"/>
  <c r="S172" i="38"/>
  <c r="X167" i="38"/>
  <c r="M388" i="38"/>
  <c r="L334" i="38"/>
  <c r="Y321" i="38"/>
  <c r="M302" i="38"/>
  <c r="R279" i="38"/>
  <c r="R239" i="38"/>
  <c r="O211" i="38"/>
  <c r="L251" i="38"/>
  <c r="R195" i="38"/>
  <c r="L238" i="38"/>
  <c r="U196" i="38"/>
  <c r="U266" i="38"/>
  <c r="K197" i="38"/>
  <c r="N157" i="38"/>
  <c r="Y139" i="38"/>
  <c r="S137" i="38"/>
  <c r="L122" i="38"/>
  <c r="X112" i="38"/>
  <c r="N116" i="38"/>
  <c r="M100" i="38"/>
  <c r="K87" i="38"/>
  <c r="R80" i="38"/>
  <c r="S66" i="38"/>
  <c r="R56" i="38"/>
  <c r="Y48" i="38"/>
  <c r="S168" i="38"/>
  <c r="S153" i="38"/>
  <c r="L142" i="38"/>
  <c r="K146" i="38"/>
  <c r="S124" i="38"/>
  <c r="O127" i="38"/>
  <c r="Y110" i="38"/>
  <c r="L108" i="38"/>
  <c r="R105" i="38"/>
  <c r="X92" i="38"/>
  <c r="K84" i="38"/>
  <c r="S78" i="38"/>
  <c r="Y63" i="38"/>
  <c r="V69" i="38"/>
  <c r="L57" i="38"/>
  <c r="N53" i="38"/>
  <c r="Y41" i="38"/>
  <c r="X39" i="38"/>
  <c r="S31" i="38"/>
  <c r="K168" i="38"/>
  <c r="K154" i="38"/>
  <c r="S159" i="38"/>
  <c r="K138" i="38"/>
  <c r="S135" i="38"/>
  <c r="O121" i="38"/>
  <c r="Y129" i="38"/>
  <c r="V113" i="38"/>
  <c r="V99" i="38"/>
  <c r="L101" i="38"/>
  <c r="X86" i="38"/>
  <c r="M75" i="38"/>
  <c r="K81" i="38"/>
  <c r="K66" i="38"/>
  <c r="M55" i="38"/>
  <c r="K61" i="38"/>
  <c r="O45" i="38"/>
  <c r="X38" i="38"/>
  <c r="O30" i="38"/>
  <c r="O168" i="38"/>
  <c r="V153" i="38"/>
  <c r="L159" i="38"/>
  <c r="V145" i="38"/>
  <c r="L135" i="38"/>
  <c r="N121" i="38"/>
  <c r="R129" i="38"/>
  <c r="U113" i="38"/>
  <c r="U99" i="38"/>
  <c r="R93" i="38"/>
  <c r="R87" i="38"/>
  <c r="U73" i="38"/>
  <c r="U72" i="38"/>
  <c r="X68" i="38"/>
  <c r="M56" i="38"/>
  <c r="K52" i="38"/>
  <c r="V41" i="38"/>
  <c r="Y34" i="38"/>
  <c r="X29" i="38"/>
  <c r="L32" i="38"/>
  <c r="K39" i="38"/>
  <c r="Y542" i="38"/>
  <c r="Y541" i="38"/>
  <c r="M488" i="38"/>
  <c r="K344" i="38"/>
  <c r="S390" i="38"/>
  <c r="O268" i="38"/>
  <c r="Y221" i="38"/>
  <c r="R150" i="38"/>
  <c r="U117" i="38"/>
  <c r="O85" i="38"/>
  <c r="K501" i="38"/>
  <c r="S330" i="38"/>
  <c r="S213" i="38"/>
  <c r="X528" i="38"/>
  <c r="V221" i="38"/>
  <c r="M501" i="38"/>
  <c r="X268" i="38"/>
  <c r="X46" i="38"/>
  <c r="V357" i="38"/>
  <c r="Y449" i="38"/>
  <c r="Y374" i="38"/>
  <c r="N315" i="38"/>
  <c r="V278" i="38"/>
  <c r="V269" i="38"/>
  <c r="O250" i="38"/>
  <c r="M278" i="38"/>
  <c r="V266" i="38"/>
  <c r="M238" i="38"/>
  <c r="Y241" i="38"/>
  <c r="N205" i="38"/>
  <c r="X188" i="38"/>
  <c r="Y227" i="38"/>
  <c r="K273" i="38"/>
  <c r="N363" i="38"/>
  <c r="V334" i="38"/>
  <c r="O272" i="38"/>
  <c r="S304" i="38"/>
  <c r="V177" i="38"/>
  <c r="M182" i="38"/>
  <c r="N210" i="38"/>
  <c r="S261" i="38"/>
  <c r="K186" i="38"/>
  <c r="V435" i="38"/>
  <c r="R337" i="38"/>
  <c r="M263" i="38"/>
  <c r="X271" i="38"/>
  <c r="U237" i="38"/>
  <c r="Y212" i="38"/>
  <c r="M304" i="38"/>
  <c r="Y205" i="38"/>
  <c r="O279" i="38"/>
  <c r="Y215" i="38"/>
  <c r="O179" i="38"/>
  <c r="O241" i="38"/>
  <c r="K204" i="38"/>
  <c r="L177" i="38"/>
  <c r="V156" i="38"/>
  <c r="M385" i="38"/>
  <c r="U357" i="38"/>
  <c r="V377" i="38"/>
  <c r="O319" i="38"/>
  <c r="M276" i="38"/>
  <c r="U278" i="38"/>
  <c r="N301" i="38"/>
  <c r="O257" i="38"/>
  <c r="X275" i="38"/>
  <c r="X302" i="38"/>
  <c r="S258" i="38"/>
  <c r="V275" i="38"/>
  <c r="R229" i="38"/>
  <c r="M195" i="38"/>
  <c r="R172" i="38"/>
  <c r="V240" i="38"/>
  <c r="Y204" i="38"/>
  <c r="M178" i="38"/>
  <c r="L270" i="38"/>
  <c r="L227" i="38"/>
  <c r="L205" i="38"/>
  <c r="K179" i="38"/>
  <c r="M269" i="38"/>
  <c r="N228" i="38"/>
  <c r="X203" i="38"/>
  <c r="M184" i="38"/>
  <c r="N175" i="38"/>
  <c r="L166" i="38"/>
  <c r="O433" i="38"/>
  <c r="M375" i="38"/>
  <c r="L333" i="38"/>
  <c r="L272" i="38"/>
  <c r="X285" i="38"/>
  <c r="V249" i="38"/>
  <c r="K215" i="38"/>
  <c r="N170" i="38"/>
  <c r="L201" i="38"/>
  <c r="N280" i="38"/>
  <c r="N202" i="38"/>
  <c r="R278" i="38"/>
  <c r="P20" i="43"/>
  <c r="Q20" i="43"/>
  <c r="S40" i="38"/>
  <c r="O59" i="38"/>
  <c r="X65" i="38"/>
  <c r="X74" i="38"/>
  <c r="O93" i="38"/>
  <c r="M113" i="38"/>
  <c r="Y126" i="38"/>
  <c r="V135" i="38"/>
  <c r="K159" i="38"/>
  <c r="O174" i="38"/>
  <c r="M229" i="38"/>
  <c r="Y230" i="38"/>
  <c r="K229" i="38"/>
  <c r="S277" i="38"/>
  <c r="M265" i="38"/>
  <c r="M299" i="38"/>
  <c r="S169" i="38"/>
  <c r="L181" i="38"/>
  <c r="U209" i="38"/>
  <c r="R170" i="38"/>
  <c r="S211" i="38"/>
  <c r="X187" i="38"/>
  <c r="Y216" i="38"/>
  <c r="K181" i="38"/>
  <c r="U245" i="38"/>
  <c r="M231" i="38"/>
  <c r="V284" i="38"/>
  <c r="M310" i="38"/>
  <c r="L381" i="38"/>
  <c r="S314" i="38"/>
  <c r="L451" i="38"/>
  <c r="V186" i="38"/>
  <c r="K227" i="38"/>
  <c r="Y192" i="38"/>
  <c r="V176" i="38"/>
  <c r="L180" i="38"/>
  <c r="V253" i="38"/>
  <c r="M266" i="38"/>
  <c r="U391" i="38"/>
  <c r="V175" i="38"/>
  <c r="M225" i="38"/>
  <c r="V303" i="38"/>
  <c r="N355" i="38"/>
  <c r="S322" i="38"/>
  <c r="P23" i="43"/>
  <c r="Y391" i="38"/>
  <c r="O289" i="38"/>
  <c r="Y276" i="38"/>
  <c r="U370" i="38"/>
  <c r="N239" i="38"/>
  <c r="M286" i="38"/>
  <c r="R259" i="38"/>
  <c r="X254" i="38"/>
  <c r="L202" i="38"/>
  <c r="U307" i="38"/>
  <c r="X212" i="38"/>
  <c r="X171" i="38"/>
  <c r="R216" i="38"/>
  <c r="K183" i="38"/>
  <c r="K240" i="38"/>
  <c r="U183" i="38"/>
  <c r="U157" i="38"/>
  <c r="S434" i="38"/>
  <c r="V381" i="38"/>
  <c r="U380" i="38"/>
  <c r="X286" i="38"/>
  <c r="M306" i="38"/>
  <c r="S259" i="38"/>
  <c r="M309" i="38"/>
  <c r="Y258" i="38"/>
  <c r="O271" i="38"/>
  <c r="S228" i="38"/>
  <c r="V185" i="38"/>
  <c r="L309" i="38"/>
  <c r="S227" i="38"/>
  <c r="L195" i="38"/>
  <c r="R175" i="38"/>
  <c r="Y273" i="38"/>
  <c r="S230" i="38"/>
  <c r="N208" i="38"/>
  <c r="S185" i="38"/>
  <c r="S189" i="38"/>
  <c r="Y246" i="38"/>
  <c r="U218" i="38"/>
  <c r="U193" i="38"/>
  <c r="V182" i="38"/>
  <c r="Y172" i="38"/>
  <c r="M166" i="38"/>
  <c r="L151" i="38"/>
  <c r="U430" i="38"/>
  <c r="Y438" i="38"/>
  <c r="X351" i="38"/>
  <c r="M394" i="38"/>
  <c r="R380" i="38"/>
  <c r="X371" i="38"/>
  <c r="L296" i="38"/>
  <c r="K318" i="38"/>
  <c r="V366" i="38"/>
  <c r="K291" i="38"/>
  <c r="O251" i="38"/>
  <c r="X276" i="38"/>
  <c r="L307" i="38"/>
  <c r="N264" i="38"/>
  <c r="S248" i="38"/>
  <c r="M239" i="38"/>
  <c r="N277" i="38"/>
  <c r="L310" i="38"/>
  <c r="S301" i="38"/>
  <c r="L252" i="38"/>
  <c r="V256" i="38"/>
  <c r="V226" i="38"/>
  <c r="X264" i="38"/>
  <c r="S226" i="38"/>
  <c r="X208" i="38"/>
  <c r="V192" i="38"/>
  <c r="Y179" i="38"/>
  <c r="L282" i="38"/>
  <c r="U249" i="38"/>
  <c r="S225" i="38"/>
  <c r="L209" i="38"/>
  <c r="L193" i="38"/>
  <c r="V180" i="38"/>
  <c r="N189" i="38"/>
  <c r="M308" i="38"/>
  <c r="L240" i="38"/>
  <c r="V218" i="38"/>
  <c r="AA134" i="38"/>
  <c r="AA160" i="38"/>
  <c r="AG337" i="38"/>
  <c r="AO373" i="38"/>
  <c r="AK376" i="38"/>
  <c r="AK377" i="38"/>
  <c r="AC347" i="38"/>
  <c r="AG348" i="38"/>
  <c r="AK349" i="38"/>
  <c r="AO351" i="38"/>
  <c r="AG355" i="38"/>
  <c r="AG358" i="38"/>
  <c r="AG359" i="38"/>
  <c r="AC360" i="38"/>
  <c r="AG361" i="38"/>
  <c r="AK361" i="38"/>
  <c r="AO362" i="38"/>
  <c r="AO388" i="38"/>
  <c r="AA383" i="38"/>
  <c r="AG387" i="38"/>
  <c r="AO386" i="38"/>
  <c r="AG385" i="38"/>
  <c r="AK392" i="38"/>
  <c r="AC393" i="38"/>
  <c r="AK394" i="38"/>
  <c r="AG454" i="38"/>
  <c r="AK454" i="38"/>
  <c r="AO445" i="38"/>
  <c r="AO446" i="38"/>
  <c r="AO447" i="38"/>
  <c r="AG448" i="38"/>
  <c r="AK451" i="38"/>
  <c r="AE345" i="38"/>
  <c r="AJ345" i="38"/>
  <c r="AC388" i="38"/>
  <c r="AA173" i="38"/>
  <c r="AA424" i="38"/>
  <c r="AC424" i="38"/>
  <c r="AA370" i="38"/>
  <c r="AA359" i="38"/>
  <c r="P32" i="43"/>
  <c r="Q32" i="43"/>
  <c r="P47" i="43"/>
  <c r="AJ409" i="38"/>
  <c r="AK409" i="38"/>
  <c r="Q37" i="43"/>
  <c r="P37" i="43"/>
  <c r="K225" i="38"/>
  <c r="Z366" i="38"/>
  <c r="AA193" i="38"/>
  <c r="S355" i="38"/>
  <c r="O305" i="38"/>
  <c r="V451" i="38"/>
  <c r="Y366" i="38"/>
  <c r="O314" i="38"/>
  <c r="L286" i="38"/>
  <c r="L237" i="38"/>
  <c r="R358" i="38"/>
  <c r="R287" i="38"/>
  <c r="K308" i="38"/>
  <c r="O246" i="38"/>
  <c r="M274" i="38"/>
  <c r="L232" i="38"/>
  <c r="M240" i="38"/>
  <c r="V259" i="38"/>
  <c r="L219" i="38"/>
  <c r="L196" i="38"/>
  <c r="L172" i="38"/>
  <c r="V248" i="38"/>
  <c r="V219" i="38"/>
  <c r="N192" i="38"/>
  <c r="Y174" i="38"/>
  <c r="R301" i="38"/>
  <c r="V217" i="38"/>
  <c r="K201" i="38"/>
  <c r="S177" i="38"/>
  <c r="R305" i="38"/>
  <c r="N217" i="38"/>
  <c r="V194" i="38"/>
  <c r="V174" i="38"/>
  <c r="O167" i="38"/>
  <c r="R455" i="38"/>
  <c r="N384" i="38"/>
  <c r="X386" i="38"/>
  <c r="M320" i="38"/>
  <c r="Y291" i="38"/>
  <c r="K296" i="38"/>
  <c r="U292" i="38"/>
  <c r="S236" i="38"/>
  <c r="V308" i="38"/>
  <c r="O233" i="38"/>
  <c r="S239" i="38"/>
  <c r="Y274" i="38"/>
  <c r="Y301" i="38"/>
  <c r="O249" i="38"/>
  <c r="L239" i="38"/>
  <c r="U276" i="38"/>
  <c r="X238" i="38"/>
  <c r="X219" i="38"/>
  <c r="S201" i="38"/>
  <c r="O181" i="38"/>
  <c r="V189" i="38"/>
  <c r="S250" i="38"/>
  <c r="X228" i="38"/>
  <c r="O208" i="38"/>
  <c r="O196" i="38"/>
  <c r="N181" i="38"/>
  <c r="M174" i="38"/>
  <c r="N166" i="38"/>
  <c r="R262" i="38"/>
  <c r="U240" i="38"/>
  <c r="K217" i="38"/>
  <c r="Y211" i="38"/>
  <c r="R205" i="38"/>
  <c r="R182" i="38"/>
  <c r="K175" i="38"/>
  <c r="V187" i="38"/>
  <c r="V265" i="38"/>
  <c r="O242" i="38"/>
  <c r="O216" i="38"/>
  <c r="V274" i="38"/>
  <c r="X451" i="38"/>
  <c r="M318" i="38"/>
  <c r="S298" i="38"/>
  <c r="Y266" i="38"/>
  <c r="M391" i="38"/>
  <c r="U379" i="38"/>
  <c r="S265" i="38"/>
  <c r="K284" i="38"/>
  <c r="U233" i="38"/>
  <c r="M273" i="38"/>
  <c r="L229" i="38"/>
  <c r="U197" i="38"/>
  <c r="R270" i="38"/>
  <c r="O229" i="38"/>
  <c r="X195" i="38"/>
  <c r="M186" i="38"/>
  <c r="O226" i="38"/>
  <c r="R194" i="38"/>
  <c r="L170" i="38"/>
  <c r="N226" i="38"/>
  <c r="R192" i="38"/>
  <c r="U187" i="38"/>
  <c r="N444" i="38"/>
  <c r="L359" i="38"/>
  <c r="Y367" i="38"/>
  <c r="M333" i="38"/>
  <c r="K349" i="38"/>
  <c r="X308" i="38"/>
  <c r="O273" i="38"/>
  <c r="L253" i="38"/>
  <c r="M282" i="38"/>
  <c r="O307" i="38"/>
  <c r="L248" i="38"/>
  <c r="N242" i="38"/>
  <c r="K252" i="38"/>
  <c r="S218" i="38"/>
  <c r="S195" i="38"/>
  <c r="N174" i="38"/>
  <c r="N245" i="38"/>
  <c r="K219" i="38"/>
  <c r="R193" i="38"/>
  <c r="X179" i="38"/>
  <c r="U189" i="38"/>
  <c r="X305" i="38"/>
  <c r="X225" i="38"/>
  <c r="N219" i="38"/>
  <c r="V201" i="38"/>
  <c r="M181" i="38"/>
  <c r="X170" i="38"/>
  <c r="X309" i="38"/>
  <c r="O225" i="38"/>
  <c r="K220" i="38"/>
  <c r="Y202" i="38"/>
  <c r="X185" i="38"/>
  <c r="O178" i="38"/>
  <c r="N171" i="38"/>
  <c r="O169" i="38"/>
  <c r="R155" i="38"/>
  <c r="L357" i="38"/>
  <c r="M454" i="38"/>
  <c r="U444" i="38"/>
  <c r="R392" i="38"/>
  <c r="N440" i="38"/>
  <c r="S384" i="38"/>
  <c r="L372" i="38"/>
  <c r="Y296" i="38"/>
  <c r="S337" i="38"/>
  <c r="N290" i="38"/>
  <c r="M336" i="38"/>
  <c r="V288" i="38"/>
  <c r="R332" i="38"/>
  <c r="X281" i="38"/>
  <c r="O264" i="38"/>
  <c r="M283" i="38"/>
  <c r="M271" i="38"/>
  <c r="U305" i="38"/>
  <c r="K261" i="38"/>
  <c r="N251" i="38"/>
  <c r="M259" i="38"/>
  <c r="Y292" i="38"/>
  <c r="Y278" i="38"/>
  <c r="R271" i="38"/>
  <c r="K307" i="38"/>
  <c r="U261" i="38"/>
  <c r="O253" i="38"/>
  <c r="N246" i="38"/>
  <c r="Y238" i="38"/>
  <c r="V290" i="38"/>
  <c r="L305" i="38"/>
  <c r="O237" i="38"/>
  <c r="M228" i="38"/>
  <c r="S209" i="38"/>
  <c r="M201" i="38"/>
  <c r="O185" i="38"/>
  <c r="N178" i="38"/>
  <c r="O189" i="38"/>
  <c r="N303" i="38"/>
  <c r="K239" i="38"/>
  <c r="R228" i="38"/>
  <c r="S220" i="38"/>
  <c r="N203" i="38"/>
  <c r="Y197" i="38"/>
  <c r="R179" i="38"/>
  <c r="K172" i="38"/>
  <c r="X278" i="38"/>
  <c r="U253" i="38"/>
  <c r="X226" i="38"/>
  <c r="S215" i="38"/>
  <c r="V212" i="38"/>
  <c r="X194" i="38"/>
  <c r="L182" i="38"/>
  <c r="X174" i="38"/>
  <c r="O187" i="38"/>
  <c r="V232" i="38"/>
  <c r="U226" i="38"/>
  <c r="K216" i="38"/>
  <c r="N212" i="38"/>
  <c r="N193" i="38"/>
  <c r="R185" i="38"/>
  <c r="U179" i="38"/>
  <c r="X173" i="38"/>
  <c r="M188" i="38"/>
  <c r="Y187" i="38"/>
  <c r="O156" i="38"/>
  <c r="U441" i="38"/>
  <c r="X362" i="38"/>
  <c r="R343" i="38"/>
  <c r="X291" i="38"/>
  <c r="R304" i="38"/>
  <c r="X307" i="38"/>
  <c r="K246" i="38"/>
  <c r="U273" i="38"/>
  <c r="Y231" i="38"/>
  <c r="U242" i="38"/>
  <c r="K230" i="38"/>
  <c r="Y195" i="38"/>
  <c r="Y269" i="38"/>
  <c r="O219" i="38"/>
  <c r="U181" i="38"/>
  <c r="K263" i="38"/>
  <c r="U210" i="38"/>
  <c r="M177" i="38"/>
  <c r="R236" i="38"/>
  <c r="K205" i="38"/>
  <c r="Y188" i="38"/>
  <c r="X151" i="38"/>
  <c r="R141" i="38"/>
  <c r="X146" i="38"/>
  <c r="M125" i="38"/>
  <c r="K128" i="38"/>
  <c r="S111" i="38"/>
  <c r="Y108" i="38"/>
  <c r="K105" i="38"/>
  <c r="Y92" i="38"/>
  <c r="Y77" i="38"/>
  <c r="V79" i="38"/>
  <c r="N63" i="38"/>
  <c r="R69" i="38"/>
  <c r="M57" i="38"/>
  <c r="K53" i="38"/>
  <c r="L188" i="38"/>
  <c r="Y157" i="38"/>
  <c r="V151" i="38"/>
  <c r="L139" i="38"/>
  <c r="P43" i="43"/>
  <c r="AA408" i="38"/>
  <c r="AC408" i="38"/>
  <c r="Q39" i="43"/>
  <c r="P39" i="43"/>
  <c r="O435" i="38"/>
  <c r="AA413" i="38"/>
  <c r="AC413" i="38"/>
  <c r="AA415" i="38"/>
  <c r="AC415" i="38"/>
  <c r="AA417" i="38"/>
  <c r="AC417" i="38"/>
  <c r="AA419" i="38"/>
  <c r="AC419" i="38"/>
  <c r="AA421" i="38"/>
  <c r="AC421" i="38"/>
  <c r="AA423" i="38"/>
  <c r="AC423" i="38"/>
  <c r="AA371" i="38"/>
  <c r="AC371" i="38"/>
  <c r="AA333" i="38"/>
  <c r="AA140" i="38"/>
  <c r="F420" i="38"/>
  <c r="J420" i="38"/>
  <c r="AA412" i="38"/>
  <c r="I12" i="38"/>
  <c r="Z29" i="38"/>
  <c r="AO560" i="38"/>
  <c r="AA407" i="38"/>
  <c r="AC407" i="38"/>
  <c r="F182" i="38"/>
  <c r="H182" i="38"/>
  <c r="AC21" i="38"/>
  <c r="Y208" i="38"/>
  <c r="Y219" i="38"/>
  <c r="Y229" i="38"/>
  <c r="V239" i="38"/>
  <c r="L262" i="38"/>
  <c r="X282" i="38"/>
  <c r="V171" i="38"/>
  <c r="Y177" i="38"/>
  <c r="O183" i="38"/>
  <c r="S192" i="38"/>
  <c r="M203" i="38"/>
  <c r="K209" i="38"/>
  <c r="X216" i="38"/>
  <c r="R225" i="38"/>
  <c r="Y257" i="38"/>
  <c r="K302" i="38"/>
  <c r="V283" i="38"/>
  <c r="Y170" i="38"/>
  <c r="O176" i="38"/>
  <c r="S182" i="38"/>
  <c r="K196" i="38"/>
  <c r="X201" i="38"/>
  <c r="U211" i="38"/>
  <c r="N215" i="38"/>
  <c r="V229" i="38"/>
  <c r="X236" i="38"/>
  <c r="R231" i="38"/>
  <c r="K271" i="38"/>
  <c r="M171" i="38"/>
  <c r="X176" i="38"/>
  <c r="U182" i="38"/>
  <c r="R196" i="38"/>
  <c r="R202" i="38"/>
  <c r="X210" i="38"/>
  <c r="V215" i="38"/>
  <c r="V230" i="38"/>
  <c r="O255" i="38"/>
  <c r="V263" i="38"/>
  <c r="Y281" i="38"/>
  <c r="S240" i="38"/>
  <c r="M254" i="38"/>
  <c r="X259" i="38"/>
  <c r="U250" i="38"/>
  <c r="R232" i="38"/>
  <c r="L263" i="38"/>
  <c r="Y305" i="38"/>
  <c r="O311" i="38"/>
  <c r="S274" i="38"/>
  <c r="K280" i="38"/>
  <c r="Y286" i="38"/>
  <c r="L256" i="38"/>
  <c r="V246" i="38"/>
  <c r="Y252" i="38"/>
  <c r="Y265" i="38"/>
  <c r="Y302" i="38"/>
  <c r="O308" i="38"/>
  <c r="X272" i="38"/>
  <c r="X280" i="38"/>
  <c r="Y245" i="38"/>
  <c r="S307" i="38"/>
  <c r="S285" i="38"/>
  <c r="U314" i="38"/>
  <c r="Y372" i="38"/>
  <c r="O300" i="38"/>
  <c r="K379" i="38"/>
  <c r="R284" i="38"/>
  <c r="Y323" i="38"/>
  <c r="M366" i="38"/>
  <c r="O324" i="38"/>
  <c r="N366" i="38"/>
  <c r="L354" i="38"/>
  <c r="X446" i="38"/>
  <c r="X408" i="38"/>
  <c r="N388" i="38"/>
  <c r="V432" i="38"/>
  <c r="M355" i="38"/>
  <c r="X448" i="38"/>
  <c r="K413" i="38"/>
  <c r="O152" i="38"/>
  <c r="S158" i="38"/>
  <c r="M167" i="38"/>
  <c r="X189" i="38"/>
  <c r="U175" i="38"/>
  <c r="R181" i="38"/>
  <c r="N195" i="38"/>
  <c r="N201" i="38"/>
  <c r="L211" i="38"/>
  <c r="L215" i="38"/>
  <c r="L230" i="38"/>
  <c r="V255" i="38"/>
  <c r="L301" i="38"/>
  <c r="O283" i="38"/>
  <c r="N172" i="38"/>
  <c r="L178" i="38"/>
  <c r="V183" i="38"/>
  <c r="K193" i="38"/>
  <c r="X204" i="38"/>
  <c r="X220" i="38"/>
  <c r="R227" i="38"/>
  <c r="K242" i="38"/>
  <c r="N249" i="38"/>
  <c r="V310" i="38"/>
  <c r="Y186" i="38"/>
  <c r="O172" i="38"/>
  <c r="S178" i="38"/>
  <c r="K184" i="38"/>
  <c r="M194" i="38"/>
  <c r="U203" i="38"/>
  <c r="R209" i="38"/>
  <c r="L217" i="38"/>
  <c r="Y225" i="38"/>
  <c r="R254" i="38"/>
  <c r="O263" i="38"/>
  <c r="V279" i="38"/>
  <c r="X172" i="38"/>
  <c r="U178" i="38"/>
  <c r="R184" i="38"/>
  <c r="N194" i="38"/>
  <c r="N204" i="38"/>
  <c r="Y209" i="38"/>
  <c r="Y217" i="38"/>
  <c r="M242" i="38"/>
  <c r="S246" i="38"/>
  <c r="Y308" i="38"/>
  <c r="V286" i="38"/>
  <c r="K236" i="38"/>
  <c r="X255" i="38"/>
  <c r="U246" i="38"/>
  <c r="R252" i="38"/>
  <c r="O266" i="38"/>
  <c r="L306" i="38"/>
  <c r="S270" i="38"/>
  <c r="U277" i="38"/>
  <c r="U287" i="38"/>
  <c r="V257" i="38"/>
  <c r="K250" i="38"/>
  <c r="L266" i="38"/>
  <c r="O304" i="38"/>
  <c r="O269" i="38"/>
  <c r="K281" i="38"/>
  <c r="M253" i="38"/>
  <c r="R277" i="38"/>
  <c r="L316" i="38"/>
  <c r="K374" i="38"/>
  <c r="X323" i="38"/>
  <c r="V378" i="38"/>
  <c r="K315" i="38"/>
  <c r="N373" i="38"/>
  <c r="R340" i="38"/>
  <c r="Y349" i="38"/>
  <c r="N448" i="38"/>
  <c r="N353" i="38"/>
  <c r="O452" i="38"/>
  <c r="R356" i="38"/>
  <c r="V437" i="38"/>
  <c r="K156" i="38"/>
  <c r="N168" i="38"/>
  <c r="M172" i="38"/>
  <c r="N179" i="38"/>
  <c r="O197" i="38"/>
  <c r="R203" i="38"/>
  <c r="V220" i="38"/>
  <c r="S229" i="38"/>
  <c r="M233" i="38"/>
  <c r="K279" i="38"/>
  <c r="M173" i="38"/>
  <c r="Y181" i="38"/>
  <c r="M192" i="38"/>
  <c r="L204" i="38"/>
  <c r="M215" i="38"/>
  <c r="L225" i="38"/>
  <c r="X247" i="38"/>
  <c r="K275" i="38"/>
  <c r="S170" i="38"/>
  <c r="U177" i="38"/>
  <c r="S197" i="38"/>
  <c r="R201" i="38"/>
  <c r="M210" i="38"/>
  <c r="L228" i="38"/>
  <c r="L236" i="38"/>
  <c r="K265" i="38"/>
  <c r="K189" i="38"/>
  <c r="R176" i="38"/>
  <c r="Y183" i="38"/>
  <c r="U205" i="38"/>
  <c r="V211" i="38"/>
  <c r="M217" i="38"/>
  <c r="N236" i="38"/>
  <c r="M261" i="38"/>
  <c r="U285" i="38"/>
  <c r="X239" i="38"/>
  <c r="N250" i="38"/>
  <c r="Y262" i="38"/>
  <c r="K311" i="38"/>
  <c r="X279" i="38"/>
  <c r="Y255" i="38"/>
  <c r="S252" i="38"/>
  <c r="S302" i="38"/>
  <c r="N278" i="38"/>
  <c r="S326" i="38"/>
  <c r="S369" i="38"/>
  <c r="Y318" i="38"/>
  <c r="O425" i="38"/>
  <c r="K429" i="38"/>
  <c r="V247" i="38"/>
  <c r="O309" i="38"/>
  <c r="M321" i="38"/>
  <c r="U289" i="38"/>
  <c r="K367" i="38"/>
  <c r="V315" i="38"/>
  <c r="X326" i="38"/>
  <c r="M349" i="38"/>
  <c r="L351" i="38"/>
  <c r="N396" i="38"/>
  <c r="V292" i="38"/>
  <c r="R462" i="38"/>
  <c r="O511" i="38"/>
  <c r="U513" i="38"/>
  <c r="Y486" i="38"/>
  <c r="L411" i="38"/>
  <c r="U407" i="38"/>
  <c r="N536" i="38"/>
  <c r="L538" i="38"/>
  <c r="Y529" i="38"/>
  <c r="N502" i="38"/>
  <c r="N496" i="38"/>
  <c r="N477" i="38"/>
  <c r="Y477" i="38"/>
  <c r="Y476" i="38"/>
  <c r="Y426" i="38"/>
  <c r="X426" i="38"/>
  <c r="N423" i="38"/>
  <c r="V438" i="38"/>
  <c r="O362" i="38"/>
  <c r="M431" i="38"/>
  <c r="K361" i="38"/>
  <c r="U426" i="38"/>
  <c r="R443" i="38"/>
  <c r="U437" i="38"/>
  <c r="X431" i="38"/>
  <c r="M450" i="38"/>
  <c r="K455" i="38"/>
  <c r="S391" i="38"/>
  <c r="S362" i="38"/>
  <c r="O356" i="38"/>
  <c r="Y350" i="38"/>
  <c r="N426" i="38"/>
  <c r="R404" i="38"/>
  <c r="K439" i="38"/>
  <c r="S433" i="38"/>
  <c r="O451" i="38"/>
  <c r="Y445" i="38"/>
  <c r="V392" i="38"/>
  <c r="R387" i="38"/>
  <c r="X358" i="38"/>
  <c r="M353" i="38"/>
  <c r="K347" i="38"/>
  <c r="X376" i="38"/>
  <c r="M371" i="38"/>
  <c r="K365" i="38"/>
  <c r="S379" i="38"/>
  <c r="R334" i="38"/>
  <c r="U317" i="38"/>
  <c r="X321" i="38"/>
  <c r="M300" i="38"/>
  <c r="K294" i="38"/>
  <c r="L375" i="38"/>
  <c r="N369" i="38"/>
  <c r="R363" i="38"/>
  <c r="X343" i="38"/>
  <c r="X331" i="38"/>
  <c r="M317" i="38"/>
  <c r="K321" i="38"/>
  <c r="S299" i="38"/>
  <c r="O293" i="38"/>
  <c r="Y287" i="38"/>
  <c r="L349" i="38"/>
  <c r="L374" i="38"/>
  <c r="N368" i="38"/>
  <c r="R382" i="38"/>
  <c r="N340" i="38"/>
  <c r="R333" i="38"/>
  <c r="U315" i="38"/>
  <c r="X325" i="38"/>
  <c r="M298" i="38"/>
  <c r="K292" i="38"/>
  <c r="S352" i="38"/>
  <c r="M376" i="38"/>
  <c r="K370" i="38"/>
  <c r="S364" i="38"/>
  <c r="S342" i="38"/>
  <c r="N331" i="38"/>
  <c r="R316" i="38"/>
  <c r="U320" i="38"/>
  <c r="X298" i="38"/>
  <c r="M293" i="38"/>
  <c r="K287" i="38"/>
  <c r="U283" i="38"/>
  <c r="X277" i="38"/>
  <c r="M272" i="38"/>
  <c r="S538" i="38"/>
  <c r="V536" i="38"/>
  <c r="V525" i="38"/>
  <c r="S470" i="38"/>
  <c r="M401" i="38"/>
  <c r="U423" i="38"/>
  <c r="N557" i="38"/>
  <c r="K554" i="38"/>
  <c r="K511" i="38"/>
  <c r="M524" i="38"/>
  <c r="R503" i="38"/>
  <c r="K491" i="38"/>
  <c r="M453" i="38"/>
  <c r="L453" i="38"/>
  <c r="R402" i="38"/>
  <c r="R444" i="38"/>
  <c r="R465" i="38"/>
  <c r="N406" i="38"/>
  <c r="U392" i="38"/>
  <c r="N438" i="38"/>
  <c r="S385" i="38"/>
  <c r="M351" i="38"/>
  <c r="S404" i="38"/>
  <c r="L439" i="38"/>
  <c r="N433" i="38"/>
  <c r="R451" i="38"/>
  <c r="U445" i="38"/>
  <c r="X392" i="38"/>
  <c r="V387" i="38"/>
  <c r="M358" i="38"/>
  <c r="K352" i="38"/>
  <c r="V402" i="38"/>
  <c r="O409" i="38"/>
  <c r="U440" i="38"/>
  <c r="X434" i="38"/>
  <c r="M429" i="38"/>
  <c r="K447" i="38"/>
  <c r="S394" i="38"/>
  <c r="Y384" i="38"/>
  <c r="N360" i="38"/>
  <c r="R354" i="38"/>
  <c r="U348" i="38"/>
  <c r="K378" i="38"/>
  <c r="R372" i="38"/>
  <c r="U366" i="38"/>
  <c r="X380" i="38"/>
  <c r="V336" i="38"/>
  <c r="L319" i="38"/>
  <c r="N323" i="38"/>
  <c r="R326" i="38"/>
  <c r="U295" i="38"/>
  <c r="O376" i="38"/>
  <c r="Y370" i="38"/>
  <c r="V364" i="38"/>
  <c r="L379" i="38"/>
  <c r="N336" i="38"/>
  <c r="R318" i="38"/>
  <c r="U322" i="38"/>
  <c r="X300" i="38"/>
  <c r="M295" i="38"/>
  <c r="K289" i="38"/>
  <c r="R353" i="38"/>
  <c r="O375" i="38"/>
  <c r="Y369" i="38"/>
  <c r="V363" i="38"/>
  <c r="V343" i="38"/>
  <c r="V331" i="38"/>
  <c r="L317" i="38"/>
  <c r="N321" i="38"/>
  <c r="R299" i="38"/>
  <c r="U293" i="38"/>
  <c r="X287" i="38"/>
  <c r="R377" i="38"/>
  <c r="U371" i="38"/>
  <c r="X365" i="38"/>
  <c r="M380" i="38"/>
  <c r="Y334" i="38"/>
  <c r="V317" i="38"/>
  <c r="L322" i="38"/>
  <c r="N300" i="38"/>
  <c r="R294" i="38"/>
  <c r="U288" i="38"/>
  <c r="X289" i="38"/>
  <c r="U532" i="38"/>
  <c r="M479" i="38"/>
  <c r="Y409" i="38"/>
  <c r="K538" i="38"/>
  <c r="S534" i="38"/>
  <c r="L480" i="38"/>
  <c r="S462" i="38"/>
  <c r="Y410" i="38"/>
  <c r="Y408" i="38"/>
  <c r="V405" i="38"/>
  <c r="V353" i="38"/>
  <c r="O440" i="38"/>
  <c r="V452" i="38"/>
  <c r="N394" i="38"/>
  <c r="R359" i="38"/>
  <c r="X347" i="38"/>
  <c r="L442" i="38"/>
  <c r="R430" i="38"/>
  <c r="X396" i="38"/>
  <c r="Y361" i="38"/>
  <c r="L350" i="38"/>
  <c r="V373" i="38"/>
  <c r="N382" i="38"/>
  <c r="O332" i="38"/>
  <c r="V324" i="38"/>
  <c r="O378" i="38"/>
  <c r="S366" i="38"/>
  <c r="Y337" i="38"/>
  <c r="L314" i="38"/>
  <c r="R296" i="38"/>
  <c r="X284" i="38"/>
  <c r="K371" i="38"/>
  <c r="O379" i="38"/>
  <c r="O318" i="38"/>
  <c r="V300" i="38"/>
  <c r="N289" i="38"/>
  <c r="L373" i="38"/>
  <c r="R381" i="38"/>
  <c r="S319" i="38"/>
  <c r="Y326" i="38"/>
  <c r="L290" i="38"/>
  <c r="Y280" i="38"/>
  <c r="R273" i="38"/>
  <c r="K309" i="38"/>
  <c r="S303" i="38"/>
  <c r="S266" i="38"/>
  <c r="S253" i="38"/>
  <c r="O247" i="38"/>
  <c r="Y256" i="38"/>
  <c r="Y236" i="38"/>
  <c r="U282" i="38"/>
  <c r="Y356" i="38"/>
  <c r="R412" i="38"/>
  <c r="V441" i="38"/>
  <c r="L436" i="38"/>
  <c r="N430" i="38"/>
  <c r="R448" i="38"/>
  <c r="U396" i="38"/>
  <c r="U386" i="38"/>
  <c r="R360" i="38"/>
  <c r="U354" i="38"/>
  <c r="M423" i="38"/>
  <c r="M444" i="38"/>
  <c r="S438" i="38"/>
  <c r="O432" i="38"/>
  <c r="Y450" i="38"/>
  <c r="V455" i="38"/>
  <c r="L392" i="38"/>
  <c r="U388" i="38"/>
  <c r="N357" i="38"/>
  <c r="R351" i="38"/>
  <c r="V400" i="38"/>
  <c r="O406" i="38"/>
  <c r="V439" i="38"/>
  <c r="L434" i="38"/>
  <c r="W73" i="38"/>
  <c r="U515" i="38"/>
  <c r="N461" i="38"/>
  <c r="X437" i="38"/>
  <c r="K553" i="38"/>
  <c r="Y514" i="38"/>
  <c r="M470" i="38"/>
  <c r="R481" i="38"/>
  <c r="L418" i="38"/>
  <c r="U431" i="38"/>
  <c r="K449" i="38"/>
  <c r="O421" i="38"/>
  <c r="K436" i="38"/>
  <c r="O448" i="38"/>
  <c r="L385" i="38"/>
  <c r="L355" i="38"/>
  <c r="R420" i="38"/>
  <c r="Y437" i="38"/>
  <c r="L450" i="38"/>
  <c r="R391" i="38"/>
  <c r="S357" i="38"/>
  <c r="Y377" i="38"/>
  <c r="O369" i="38"/>
  <c r="L342" i="38"/>
  <c r="K316" i="38"/>
  <c r="O298" i="38"/>
  <c r="U373" i="38"/>
  <c r="M382" i="38"/>
  <c r="S333" i="38"/>
  <c r="Y325" i="38"/>
  <c r="L292" i="38"/>
  <c r="M347" i="38"/>
  <c r="X366" i="38"/>
  <c r="X337" i="38"/>
  <c r="K314" i="38"/>
  <c r="O296" i="38"/>
  <c r="V349" i="38"/>
  <c r="Y368" i="38"/>
  <c r="Y340" i="38"/>
  <c r="M315" i="38"/>
  <c r="S297" i="38"/>
  <c r="Y285" i="38"/>
  <c r="N279" i="38"/>
  <c r="O270" i="38"/>
  <c r="Y307" i="38"/>
  <c r="V301" i="38"/>
  <c r="V264" i="38"/>
  <c r="V251" i="38"/>
  <c r="L246" i="38"/>
  <c r="N255" i="38"/>
  <c r="N241" i="38"/>
  <c r="Y387" i="38"/>
  <c r="S456" i="38"/>
  <c r="V406" i="38"/>
  <c r="R440" i="38"/>
  <c r="U434" i="38"/>
  <c r="X452" i="38"/>
  <c r="M447" i="38"/>
  <c r="K394" i="38"/>
  <c r="K384" i="38"/>
  <c r="M359" i="38"/>
  <c r="K353" i="38"/>
  <c r="K417" i="38"/>
  <c r="Y442" i="38"/>
  <c r="V436" i="38"/>
  <c r="L431" i="38"/>
  <c r="N449" i="38"/>
  <c r="R454" i="38"/>
  <c r="X385" i="38"/>
  <c r="U361" i="38"/>
  <c r="X355" i="38"/>
  <c r="M350" i="38"/>
  <c r="X424" i="38"/>
  <c r="K444" i="38"/>
  <c r="R438" i="38"/>
  <c r="U432" i="38"/>
  <c r="X450" i="38"/>
  <c r="M445" i="38"/>
  <c r="K392" i="38"/>
  <c r="K388" i="38"/>
  <c r="L358" i="38"/>
  <c r="N352" i="38"/>
  <c r="R378" i="38"/>
  <c r="L376" i="38"/>
  <c r="N370" i="38"/>
  <c r="K492" i="38"/>
  <c r="V555" i="38"/>
  <c r="S475" i="38"/>
  <c r="R419" i="38"/>
  <c r="U355" i="38"/>
  <c r="M442" i="38"/>
  <c r="Y396" i="38"/>
  <c r="N349" i="38"/>
  <c r="V431" i="38"/>
  <c r="V388" i="38"/>
  <c r="S375" i="38"/>
  <c r="M331" i="38"/>
  <c r="O349" i="38"/>
  <c r="O340" i="38"/>
  <c r="V297" i="38"/>
  <c r="U372" i="38"/>
  <c r="M332" i="38"/>
  <c r="Y290" i="38"/>
  <c r="V382" i="38"/>
  <c r="K325" i="38"/>
  <c r="K282" i="38"/>
  <c r="U310" i="38"/>
  <c r="X261" i="38"/>
  <c r="M249" i="38"/>
  <c r="K238" i="38"/>
  <c r="O358" i="38"/>
  <c r="S443" i="38"/>
  <c r="Y431" i="38"/>
  <c r="L455" i="38"/>
  <c r="V361" i="38"/>
  <c r="L428" i="38"/>
  <c r="X439" i="38"/>
  <c r="K452" i="38"/>
  <c r="O393" i="38"/>
  <c r="Y358" i="38"/>
  <c r="L347" i="38"/>
  <c r="S441" i="38"/>
  <c r="Y429" i="38"/>
  <c r="R446" i="38"/>
  <c r="V385" i="38"/>
  <c r="M361" i="38"/>
  <c r="Y353" i="38"/>
  <c r="N351" i="38"/>
  <c r="K373" i="38"/>
  <c r="V365" i="38"/>
  <c r="L380" i="38"/>
  <c r="U337" i="38"/>
  <c r="X319" i="38"/>
  <c r="M314" i="38"/>
  <c r="K324" i="38"/>
  <c r="S296" i="38"/>
  <c r="N377" i="38"/>
  <c r="R371" i="38"/>
  <c r="U365" i="38"/>
  <c r="X379" i="38"/>
  <c r="O334" i="38"/>
  <c r="Y317" i="38"/>
  <c r="V321" i="38"/>
  <c r="L300" i="38"/>
  <c r="N294" i="38"/>
  <c r="R288" i="38"/>
  <c r="N350" i="38"/>
  <c r="X374" i="38"/>
  <c r="M369" i="38"/>
  <c r="K363" i="38"/>
  <c r="K343" i="38"/>
  <c r="Y332" i="38"/>
  <c r="V314" i="38"/>
  <c r="L325" i="38"/>
  <c r="N297" i="38"/>
  <c r="R291" i="38"/>
  <c r="V350" i="38"/>
  <c r="N375" i="38"/>
  <c r="R369" i="38"/>
  <c r="U363" i="38"/>
  <c r="U343" i="38"/>
  <c r="M334" i="38"/>
  <c r="K317" i="38"/>
  <c r="S321" i="38"/>
  <c r="O299" i="38"/>
  <c r="Y293" i="38"/>
  <c r="V287" i="38"/>
  <c r="R285" i="38"/>
  <c r="O278" i="38"/>
  <c r="Y272" i="38"/>
  <c r="V309" i="38"/>
  <c r="L304" i="38"/>
  <c r="L261" i="38"/>
  <c r="L233" i="38"/>
  <c r="N248" i="38"/>
  <c r="R257" i="38"/>
  <c r="R237" i="38"/>
  <c r="S283" i="38"/>
  <c r="O277" i="38"/>
  <c r="Y271" i="38"/>
  <c r="V362" i="38"/>
  <c r="K400" i="38"/>
  <c r="K406" i="38"/>
  <c r="L440" i="38"/>
  <c r="N434" i="38"/>
  <c r="R452" i="38"/>
  <c r="U446" i="38"/>
  <c r="X393" i="38"/>
  <c r="N387" i="38"/>
  <c r="U358" i="38"/>
  <c r="X352" i="38"/>
  <c r="R416" i="38"/>
  <c r="S442" i="38"/>
  <c r="O436" i="38"/>
  <c r="Y430" i="38"/>
  <c r="V448" i="38"/>
  <c r="L454" i="38"/>
  <c r="R385" i="38"/>
  <c r="N361" i="38"/>
  <c r="R355" i="38"/>
  <c r="U349" i="38"/>
  <c r="K421" i="38"/>
  <c r="V443" i="38"/>
  <c r="L438" i="38"/>
  <c r="N432" i="38"/>
  <c r="R450" i="38"/>
  <c r="U455" i="38"/>
  <c r="X391" i="38"/>
  <c r="O388" i="38"/>
  <c r="Y357" i="38"/>
  <c r="V351" i="38"/>
  <c r="L378" i="38"/>
  <c r="Y375" i="38"/>
  <c r="V369" i="38"/>
  <c r="L364" i="38"/>
  <c r="R342" i="38"/>
  <c r="S331" i="38"/>
  <c r="O316" i="38"/>
  <c r="Y320" i="38"/>
  <c r="V298" i="38"/>
  <c r="O350" i="38"/>
  <c r="M374" i="38"/>
  <c r="K368" i="38"/>
  <c r="S382" i="38"/>
  <c r="V340" i="38"/>
  <c r="N332" i="38"/>
  <c r="R314" i="38"/>
  <c r="U324" i="38"/>
  <c r="X296" i="38"/>
  <c r="M291" i="38"/>
  <c r="K285" i="38"/>
  <c r="S377" i="38"/>
  <c r="O371" i="38"/>
  <c r="Y365" i="38"/>
  <c r="V379" i="38"/>
  <c r="N334" i="38"/>
  <c r="R317" i="38"/>
  <c r="U321" i="38"/>
  <c r="X299" i="38"/>
  <c r="M294" i="38"/>
  <c r="K288" i="38"/>
  <c r="X377" i="38"/>
  <c r="M372" i="38"/>
  <c r="K366" i="38"/>
  <c r="S380" i="38"/>
  <c r="L336" i="38"/>
  <c r="N318" i="38"/>
  <c r="R322" i="38"/>
  <c r="U300" i="38"/>
  <c r="X294" i="38"/>
  <c r="M289" i="38"/>
  <c r="O290" i="38"/>
  <c r="U279" i="38"/>
  <c r="X273" i="38"/>
  <c r="M311" i="38"/>
  <c r="V427" i="38"/>
  <c r="X481" i="38"/>
  <c r="O540" i="38"/>
  <c r="N462" i="38"/>
  <c r="X410" i="38"/>
  <c r="S454" i="38"/>
  <c r="Y434" i="38"/>
  <c r="U384" i="38"/>
  <c r="U414" i="38"/>
  <c r="U448" i="38"/>
  <c r="V355" i="38"/>
  <c r="L368" i="38"/>
  <c r="Y314" i="38"/>
  <c r="K372" i="38"/>
  <c r="V319" i="38"/>
  <c r="U290" i="38"/>
  <c r="S365" i="38"/>
  <c r="Y322" i="38"/>
  <c r="U347" i="38"/>
  <c r="K337" i="38"/>
  <c r="V295" i="38"/>
  <c r="S276" i="38"/>
  <c r="N306" i="38"/>
  <c r="N232" i="38"/>
  <c r="U259" i="38"/>
  <c r="Y288" i="38"/>
  <c r="S423" i="38"/>
  <c r="M439" i="38"/>
  <c r="S451" i="38"/>
  <c r="Y392" i="38"/>
  <c r="O357" i="38"/>
  <c r="S411" i="38"/>
  <c r="R435" i="38"/>
  <c r="X447" i="38"/>
  <c r="S386" i="38"/>
  <c r="S354" i="38"/>
  <c r="L416" i="38"/>
  <c r="M437" i="38"/>
  <c r="N452" i="38"/>
  <c r="O454" i="38"/>
  <c r="R386" i="38"/>
  <c r="O359" i="38"/>
  <c r="X350" i="38"/>
  <c r="S347" i="38"/>
  <c r="Y371" i="38"/>
  <c r="R364" i="38"/>
  <c r="X342" i="38"/>
  <c r="K336" i="38"/>
  <c r="S318" i="38"/>
  <c r="O322" i="38"/>
  <c r="Y300" i="38"/>
  <c r="V294" i="38"/>
  <c r="X375" i="38"/>
  <c r="M370" i="38"/>
  <c r="K364" i="38"/>
  <c r="O342" i="38"/>
  <c r="L331" i="38"/>
  <c r="N316" i="38"/>
  <c r="R320" i="38"/>
  <c r="U298" i="38"/>
  <c r="X292" i="38"/>
  <c r="M287" i="38"/>
  <c r="M348" i="38"/>
  <c r="S373" i="38"/>
  <c r="O367" i="38"/>
  <c r="Y381" i="38"/>
  <c r="L337" i="38"/>
  <c r="N319" i="38"/>
  <c r="R323" i="38"/>
  <c r="U326" i="38"/>
  <c r="X295" i="38"/>
  <c r="M290" i="38"/>
  <c r="X348" i="38"/>
  <c r="X373" i="38"/>
  <c r="M368" i="38"/>
  <c r="K382" i="38"/>
  <c r="M340" i="38"/>
  <c r="O333" i="38"/>
  <c r="Y315" i="38"/>
  <c r="V325" i="38"/>
  <c r="L298" i="38"/>
  <c r="N292" i="38"/>
  <c r="R286" i="38"/>
  <c r="V282" i="38"/>
  <c r="L277" i="38"/>
  <c r="N271" i="38"/>
  <c r="R308" i="38"/>
  <c r="U302" i="38"/>
  <c r="U265" i="38"/>
  <c r="U252" i="38"/>
  <c r="X246" i="38"/>
  <c r="M256" i="38"/>
  <c r="M236" i="38"/>
  <c r="V281" i="38"/>
  <c r="L276" i="38"/>
  <c r="N270" i="38"/>
  <c r="M360" i="38"/>
  <c r="U422" i="38"/>
  <c r="L404" i="38"/>
  <c r="U438" i="38"/>
  <c r="X432" i="38"/>
  <c r="M451" i="38"/>
  <c r="K445" i="38"/>
  <c r="S392" i="38"/>
  <c r="Y388" i="38"/>
  <c r="K357" i="38"/>
  <c r="S351" i="38"/>
  <c r="U410" i="38"/>
  <c r="V440" i="38"/>
  <c r="L435" i="38"/>
  <c r="N429" i="38"/>
  <c r="R447" i="38"/>
  <c r="U394" i="38"/>
  <c r="M386" i="38"/>
  <c r="X359" i="38"/>
  <c r="M354" i="38"/>
  <c r="K348" i="38"/>
  <c r="S415" i="38"/>
  <c r="R442" i="38"/>
  <c r="U436" i="38"/>
  <c r="X430" i="38"/>
  <c r="M449" i="38"/>
  <c r="K454" i="38"/>
  <c r="O385" i="38"/>
  <c r="L362" i="38"/>
  <c r="N356" i="38"/>
  <c r="R350" i="38"/>
  <c r="U350" i="38"/>
  <c r="N374" i="38"/>
  <c r="R368" i="38"/>
  <c r="V494" i="38"/>
  <c r="N447" i="38"/>
  <c r="Y523" i="38"/>
  <c r="M468" i="38"/>
  <c r="V446" i="38"/>
  <c r="V409" i="38"/>
  <c r="L447" i="38"/>
  <c r="U353" i="38"/>
  <c r="N436" i="38"/>
  <c r="K385" i="38"/>
  <c r="R349" i="38"/>
  <c r="X340" i="38"/>
  <c r="L297" i="38"/>
  <c r="O380" i="38"/>
  <c r="N324" i="38"/>
  <c r="M377" i="38"/>
  <c r="S336" i="38"/>
  <c r="L295" i="38"/>
  <c r="N367" i="38"/>
  <c r="O323" i="38"/>
  <c r="N284" i="38"/>
  <c r="L269" i="38"/>
  <c r="N263" i="38"/>
  <c r="R250" i="38"/>
  <c r="U239" i="38"/>
  <c r="S360" i="38"/>
  <c r="X404" i="38"/>
  <c r="K433" i="38"/>
  <c r="O445" i="38"/>
  <c r="S388" i="38"/>
  <c r="Y351" i="38"/>
  <c r="N441" i="38"/>
  <c r="U429" i="38"/>
  <c r="M396" i="38"/>
  <c r="K360" i="38"/>
  <c r="O348" i="38"/>
  <c r="X442" i="38"/>
  <c r="K431" i="38"/>
  <c r="V447" i="38"/>
  <c r="U393" i="38"/>
  <c r="M481" i="38"/>
  <c r="V360" i="38"/>
  <c r="Y363" i="38"/>
  <c r="N286" i="38"/>
  <c r="X332" i="38"/>
  <c r="X233" i="38"/>
  <c r="O437" i="38"/>
  <c r="U406" i="38"/>
  <c r="V352" i="38"/>
  <c r="L396" i="38"/>
  <c r="K355" i="38"/>
  <c r="U374" i="38"/>
  <c r="O381" i="38"/>
  <c r="N333" i="38"/>
  <c r="U325" i="38"/>
  <c r="N347" i="38"/>
  <c r="L367" i="38"/>
  <c r="M337" i="38"/>
  <c r="S323" i="38"/>
  <c r="Y295" i="38"/>
  <c r="L284" i="38"/>
  <c r="R370" i="38"/>
  <c r="U342" i="38"/>
  <c r="S316" i="38"/>
  <c r="Y298" i="38"/>
  <c r="L287" i="38"/>
  <c r="V370" i="38"/>
  <c r="N379" i="38"/>
  <c r="U318" i="38"/>
  <c r="M326" i="38"/>
  <c r="S289" i="38"/>
  <c r="M280" i="38"/>
  <c r="S311" i="38"/>
  <c r="O262" i="38"/>
  <c r="Y249" i="38"/>
  <c r="V238" i="38"/>
  <c r="M279" i="38"/>
  <c r="S310" i="38"/>
  <c r="Y411" i="38"/>
  <c r="Y435" i="38"/>
  <c r="L448" i="38"/>
  <c r="N386" i="38"/>
  <c r="N354" i="38"/>
  <c r="L546" i="38"/>
  <c r="M416" i="38"/>
  <c r="O443" i="38"/>
  <c r="S320" i="38"/>
  <c r="M381" i="38"/>
  <c r="O291" i="38"/>
  <c r="K258" i="38"/>
  <c r="V449" i="38"/>
  <c r="M434" i="38"/>
  <c r="M411" i="38"/>
  <c r="M384" i="38"/>
  <c r="S349" i="38"/>
  <c r="X368" i="38"/>
  <c r="S343" i="38"/>
  <c r="V316" i="38"/>
  <c r="N299" i="38"/>
  <c r="S374" i="38"/>
  <c r="Y382" i="38"/>
  <c r="U332" i="38"/>
  <c r="M325" i="38"/>
  <c r="S291" i="38"/>
  <c r="N378" i="38"/>
  <c r="L366" i="38"/>
  <c r="U334" i="38"/>
  <c r="M322" i="38"/>
  <c r="S294" i="38"/>
  <c r="M378" i="38"/>
  <c r="O366" i="38"/>
  <c r="V337" i="38"/>
  <c r="N314" i="38"/>
  <c r="U296" i="38"/>
  <c r="M285" i="38"/>
  <c r="U275" i="38"/>
  <c r="M307" i="38"/>
  <c r="K264" i="38"/>
  <c r="S245" i="38"/>
  <c r="K290" i="38"/>
  <c r="U274" i="38"/>
  <c r="K358" i="38"/>
  <c r="M443" i="38"/>
  <c r="S431" i="38"/>
  <c r="Y454" i="38"/>
  <c r="O361" i="38"/>
  <c r="V523" i="38"/>
  <c r="S430" i="38"/>
  <c r="O351" i="38"/>
  <c r="O315" i="38"/>
  <c r="O374" i="38"/>
  <c r="X304" i="38"/>
  <c r="N418" i="38"/>
  <c r="L356" i="38"/>
  <c r="K387" i="38"/>
  <c r="S449" i="38"/>
  <c r="U356" i="38"/>
  <c r="O377" i="38"/>
  <c r="M363" i="38"/>
  <c r="Y331" i="38"/>
  <c r="L321" i="38"/>
  <c r="X353" i="38"/>
  <c r="O368" i="38"/>
  <c r="L343" i="38"/>
  <c r="X314" i="38"/>
  <c r="K297" i="38"/>
  <c r="O285" i="38"/>
  <c r="V371" i="38"/>
  <c r="N380" i="38"/>
  <c r="X317" i="38"/>
  <c r="K300" i="38"/>
  <c r="O288" i="38"/>
  <c r="S372" i="38"/>
  <c r="Y380" i="38"/>
  <c r="L332" i="38"/>
  <c r="R324" i="38"/>
  <c r="X290" i="38"/>
  <c r="R281" i="38"/>
  <c r="X269" i="38"/>
  <c r="K301" i="38"/>
  <c r="K251" i="38"/>
  <c r="O254" i="38"/>
  <c r="R280" i="38"/>
  <c r="X311" i="38"/>
  <c r="O417" i="38"/>
  <c r="K437" i="38"/>
  <c r="O449" i="38"/>
  <c r="Y385" i="38"/>
  <c r="Y355" i="38"/>
  <c r="R405" i="38"/>
  <c r="U433" i="38"/>
  <c r="M446" i="38"/>
  <c r="O387" i="38"/>
  <c r="O352" i="38"/>
  <c r="N410" i="38"/>
  <c r="K435" i="38"/>
  <c r="O447" i="38"/>
  <c r="L386" i="38"/>
  <c r="X354" i="38"/>
  <c r="S378" i="38"/>
  <c r="M367" i="38"/>
  <c r="Y379" i="38"/>
  <c r="V332" i="38"/>
  <c r="U323" i="38"/>
  <c r="S300" i="38"/>
  <c r="Y378" i="38"/>
  <c r="L371" i="38"/>
  <c r="X363" i="38"/>
  <c r="U336" i="38"/>
  <c r="S317" i="38"/>
  <c r="L320" i="38"/>
  <c r="S295" i="38"/>
  <c r="L288" i="38"/>
  <c r="Y347" i="38"/>
  <c r="L370" i="38"/>
  <c r="X382" i="38"/>
  <c r="Y336" i="38"/>
  <c r="M316" i="38"/>
  <c r="Y324" i="38"/>
  <c r="R295" i="38"/>
  <c r="L353" i="38"/>
  <c r="V374" i="38"/>
  <c r="U367" i="38"/>
  <c r="Y342" i="38"/>
  <c r="K333" i="38"/>
  <c r="V323" i="38"/>
  <c r="K299" i="38"/>
  <c r="V291" i="38"/>
  <c r="U284" i="38"/>
  <c r="K278" i="38"/>
  <c r="V270" i="38"/>
  <c r="X367" i="38"/>
  <c r="N391" i="38"/>
  <c r="V347" i="38"/>
  <c r="X297" i="38"/>
  <c r="O326" i="38"/>
  <c r="K331" i="38"/>
  <c r="L365" i="38"/>
  <c r="N291" i="38"/>
  <c r="V258" i="38"/>
  <c r="O441" i="38"/>
  <c r="S427" i="38"/>
  <c r="M438" i="38"/>
  <c r="O455" i="38"/>
  <c r="S358" i="38"/>
  <c r="M427" i="38"/>
  <c r="Y433" i="38"/>
  <c r="Y394" i="38"/>
  <c r="K359" i="38"/>
  <c r="K377" i="38"/>
  <c r="U382" i="38"/>
  <c r="X334" i="38"/>
  <c r="K322" i="38"/>
  <c r="M296" i="38"/>
  <c r="O372" i="38"/>
  <c r="V380" i="38"/>
  <c r="Y333" i="38"/>
  <c r="O321" i="38"/>
  <c r="V293" i="38"/>
  <c r="K354" i="38"/>
  <c r="M373" i="38"/>
  <c r="S381" i="38"/>
  <c r="S332" i="38"/>
  <c r="K320" i="38"/>
  <c r="O292" i="38"/>
  <c r="L348" i="38"/>
  <c r="L369" i="38"/>
  <c r="N343" i="38"/>
  <c r="X316" i="38"/>
  <c r="L324" i="38"/>
  <c r="R290" i="38"/>
  <c r="O282" i="38"/>
  <c r="S272" i="38"/>
  <c r="U306" i="38"/>
  <c r="U263" i="38"/>
  <c r="U232" i="38"/>
  <c r="X250" i="38"/>
  <c r="M245" i="38"/>
  <c r="K254" i="38"/>
  <c r="R289" i="38"/>
  <c r="X440" i="38"/>
  <c r="O394" i="38"/>
  <c r="X420" i="38"/>
  <c r="U449" i="38"/>
  <c r="K356" i="38"/>
  <c r="X438" i="38"/>
  <c r="O392" i="38"/>
  <c r="X378" i="38"/>
  <c r="M379" i="38"/>
  <c r="L326" i="38"/>
  <c r="O364" i="38"/>
  <c r="N322" i="38"/>
  <c r="Y352" i="38"/>
  <c r="O343" i="38"/>
  <c r="L299" i="38"/>
  <c r="N371" i="38"/>
  <c r="M319" i="38"/>
  <c r="Y289" i="38"/>
  <c r="Y311" i="38"/>
  <c r="L250" i="38"/>
  <c r="N282" i="38"/>
  <c r="N274" i="38"/>
  <c r="U309" i="38"/>
  <c r="X303" i="38"/>
  <c r="X266" i="38"/>
  <c r="X253" i="38"/>
  <c r="M248" i="38"/>
  <c r="K257" i="38"/>
  <c r="L289" i="38"/>
  <c r="N281" i="38"/>
  <c r="R275" i="38"/>
  <c r="U269" i="38"/>
  <c r="X306" i="38"/>
  <c r="M301" i="38"/>
  <c r="S264" i="38"/>
  <c r="Y251" i="38"/>
  <c r="V245" i="38"/>
  <c r="L255" i="38"/>
  <c r="R241" i="38"/>
  <c r="Y425" i="38"/>
  <c r="S324" i="38"/>
  <c r="S446" i="38"/>
  <c r="S367" i="38"/>
  <c r="V372" i="38"/>
  <c r="V289" i="38"/>
  <c r="O320" i="38"/>
  <c r="R336" i="38"/>
  <c r="K274" i="38"/>
  <c r="N285" i="38"/>
  <c r="V429" i="38"/>
  <c r="N422" i="38"/>
  <c r="K432" i="38"/>
  <c r="K393" i="38"/>
  <c r="V356" i="38"/>
  <c r="O405" i="38"/>
  <c r="S429" i="38"/>
  <c r="N393" i="38"/>
  <c r="S353" i="38"/>
  <c r="X372" i="38"/>
  <c r="K381" i="38"/>
  <c r="R319" i="38"/>
  <c r="N325" i="38"/>
  <c r="O294" i="38"/>
  <c r="U369" i="38"/>
  <c r="R379" i="38"/>
  <c r="X318" i="38"/>
  <c r="K326" i="38"/>
  <c r="R292" i="38"/>
  <c r="X349" i="38"/>
  <c r="U368" i="38"/>
  <c r="N342" i="38"/>
  <c r="V318" i="38"/>
  <c r="N326" i="38"/>
  <c r="L291" i="38"/>
  <c r="S376" i="38"/>
  <c r="Y364" i="38"/>
  <c r="O337" i="38"/>
  <c r="S315" i="38"/>
  <c r="Y297" i="38"/>
  <c r="O287" i="38"/>
  <c r="L281" i="38"/>
  <c r="R269" i="38"/>
  <c r="K305" i="38"/>
  <c r="K262" i="38"/>
  <c r="K231" i="38"/>
  <c r="S249" i="38"/>
  <c r="O258" i="38"/>
  <c r="O238" i="38"/>
  <c r="R384" i="38"/>
  <c r="M435" i="38"/>
  <c r="O384" i="38"/>
  <c r="L443" i="38"/>
  <c r="X454" i="38"/>
  <c r="S350" i="38"/>
  <c r="M433" i="38"/>
  <c r="X387" i="38"/>
  <c r="R376" i="38"/>
  <c r="O336" i="38"/>
  <c r="N295" i="38"/>
  <c r="V342" i="38"/>
  <c r="R300" i="38"/>
  <c r="K375" i="38"/>
  <c r="O331" i="38"/>
  <c r="N293" i="38"/>
  <c r="R365" i="38"/>
  <c r="K323" i="38"/>
  <c r="M292" i="38"/>
  <c r="V305" i="38"/>
  <c r="N259" i="38"/>
  <c r="L280" i="38"/>
  <c r="R272" i="38"/>
  <c r="N455" i="38"/>
  <c r="M284" i="38"/>
  <c r="R362" i="38"/>
  <c r="R315" i="38"/>
  <c r="K319" i="38"/>
  <c r="U364" i="38"/>
  <c r="Y376" i="38"/>
  <c r="K295" i="38"/>
  <c r="O231" i="38"/>
  <c r="M356" i="38"/>
  <c r="L360" i="38"/>
  <c r="R439" i="38"/>
  <c r="S450" i="38"/>
  <c r="Y362" i="38"/>
  <c r="Y460" i="38"/>
  <c r="O439" i="38"/>
  <c r="L446" i="38"/>
  <c r="U360" i="38"/>
  <c r="O347" i="38"/>
  <c r="O365" i="38"/>
  <c r="N337" i="38"/>
  <c r="L315" i="38"/>
  <c r="R297" i="38"/>
  <c r="R375" i="38"/>
  <c r="N365" i="38"/>
  <c r="K334" i="38"/>
  <c r="M323" i="38"/>
  <c r="N298" i="38"/>
  <c r="U286" i="38"/>
  <c r="R374" i="38"/>
  <c r="N364" i="38"/>
  <c r="X333" i="38"/>
  <c r="L323" i="38"/>
  <c r="V296" i="38"/>
  <c r="K350" i="38"/>
  <c r="O370" i="38"/>
  <c r="X381" i="38"/>
  <c r="Y319" i="38"/>
  <c r="O325" i="38"/>
  <c r="S293" i="38"/>
  <c r="O284" i="38"/>
  <c r="N275" i="38"/>
  <c r="L308" i="38"/>
  <c r="N302" i="38"/>
  <c r="N265" i="38"/>
  <c r="N252" i="38"/>
  <c r="R246" i="38"/>
  <c r="U255" i="38"/>
  <c r="U241" i="38"/>
  <c r="S407" i="38"/>
  <c r="S447" i="38"/>
  <c r="O353" i="38"/>
  <c r="R431" i="38"/>
  <c r="M362" i="38"/>
  <c r="S444" i="38"/>
  <c r="S445" i="38"/>
  <c r="U352" i="38"/>
  <c r="X364" i="38"/>
  <c r="V322" i="38"/>
  <c r="S370" i="38"/>
  <c r="L318" i="38"/>
  <c r="X288" i="38"/>
  <c r="O363" i="38"/>
  <c r="V320" i="38"/>
  <c r="L377" i="38"/>
  <c r="X336" i="38"/>
  <c r="O295" i="38"/>
  <c r="O274" i="38"/>
  <c r="V231" i="38"/>
  <c r="O286" i="38"/>
  <c r="R276" i="38"/>
  <c r="R311" i="38"/>
  <c r="N305" i="38"/>
  <c r="N262" i="38"/>
  <c r="N231" i="38"/>
  <c r="R249" i="38"/>
  <c r="U258" i="38"/>
  <c r="U238" i="38"/>
  <c r="Y282" i="38"/>
  <c r="V276" i="38"/>
  <c r="L271" i="38"/>
  <c r="N308" i="38"/>
  <c r="R302" i="38"/>
  <c r="X265" i="38"/>
  <c r="K253" i="38"/>
  <c r="S247" i="38"/>
  <c r="O256" i="38"/>
  <c r="V236" i="38"/>
  <c r="M288" i="38"/>
  <c r="K310" i="38"/>
  <c r="Y250" i="38"/>
  <c r="O240" i="38"/>
  <c r="U227" i="38"/>
  <c r="U220" i="38"/>
  <c r="M212" i="38"/>
  <c r="M193" i="38"/>
  <c r="K185" i="38"/>
  <c r="S179" i="38"/>
  <c r="O173" i="38"/>
  <c r="S281" i="38"/>
  <c r="O302" i="38"/>
  <c r="X258" i="38"/>
  <c r="R226" i="38"/>
  <c r="X217" i="38"/>
  <c r="M220" i="38"/>
  <c r="S204" i="38"/>
  <c r="S199" i="38"/>
  <c r="Y194" i="38"/>
  <c r="V184" i="38"/>
  <c r="L179" i="38"/>
  <c r="N173" i="38"/>
  <c r="R187" i="38"/>
  <c r="S269" i="38"/>
  <c r="V252" i="38"/>
  <c r="Y242" i="38"/>
  <c r="K228" i="38"/>
  <c r="O218" i="38"/>
  <c r="O212" i="38"/>
  <c r="V193" i="38"/>
  <c r="V191" i="38"/>
  <c r="L197" i="38"/>
  <c r="N180" i="38"/>
  <c r="R174" i="38"/>
  <c r="U188" i="38"/>
  <c r="N311" i="38"/>
  <c r="S257" i="38"/>
  <c r="X230" i="38"/>
  <c r="X215" i="38"/>
  <c r="X211" i="38"/>
  <c r="M202" i="38"/>
  <c r="M196" i="38"/>
  <c r="K182" i="38"/>
  <c r="S176" i="38"/>
  <c r="O170" i="38"/>
  <c r="Y167" i="38"/>
  <c r="L169" i="38"/>
  <c r="V358" i="38"/>
  <c r="L432" i="38"/>
  <c r="N362" i="38"/>
  <c r="K440" i="38"/>
  <c r="V393" i="38"/>
  <c r="R347" i="38"/>
  <c r="L430" i="38"/>
  <c r="S361" i="38"/>
  <c r="O373" i="38"/>
  <c r="U333" i="38"/>
  <c r="R348" i="38"/>
  <c r="K340" i="38"/>
  <c r="O297" i="38"/>
  <c r="N372" i="38"/>
  <c r="U319" i="38"/>
  <c r="S290" i="38"/>
  <c r="O382" i="38"/>
  <c r="N320" i="38"/>
  <c r="N283" i="38"/>
  <c r="M303" i="38"/>
  <c r="S256" i="38"/>
  <c r="S279" i="38"/>
  <c r="S271" i="38"/>
  <c r="R307" i="38"/>
  <c r="U301" i="38"/>
  <c r="U264" i="38"/>
  <c r="U251" i="38"/>
  <c r="X245" i="38"/>
  <c r="M255" i="38"/>
  <c r="L285" i="38"/>
  <c r="L279" i="38"/>
  <c r="N273" i="38"/>
  <c r="R310" i="38"/>
  <c r="U304" i="38"/>
  <c r="M262" i="38"/>
  <c r="S231" i="38"/>
  <c r="S223" i="38"/>
  <c r="K202" i="38"/>
  <c r="Y210" i="38"/>
  <c r="U215" i="38"/>
  <c r="N230" i="38"/>
  <c r="M237" i="38"/>
  <c r="K232" i="38"/>
  <c r="X274" i="38"/>
  <c r="S171" i="38"/>
  <c r="K177" i="38"/>
  <c r="M183" i="38"/>
  <c r="X196" i="38"/>
  <c r="X202" i="38"/>
  <c r="R210" i="38"/>
  <c r="N216" i="38"/>
  <c r="N225" i="38"/>
  <c r="N256" i="38"/>
  <c r="V302" i="38"/>
  <c r="R282" i="38"/>
  <c r="Y240" i="38"/>
  <c r="S254" i="38"/>
  <c r="K245" i="38"/>
  <c r="M251" i="38"/>
  <c r="L265" i="38"/>
  <c r="K303" i="38"/>
  <c r="V311" i="38"/>
  <c r="K276" i="38"/>
  <c r="R283" i="38"/>
  <c r="R256" i="38"/>
  <c r="Y248" i="38"/>
  <c r="M232" i="38"/>
  <c r="L303" i="38"/>
  <c r="Y310" i="38"/>
  <c r="K277" i="38"/>
  <c r="K247" i="38"/>
  <c r="U271" i="38"/>
  <c r="R298" i="38"/>
  <c r="S368" i="38"/>
  <c r="M324" i="38"/>
  <c r="R366" i="38"/>
  <c r="S325" i="38"/>
  <c r="R367" i="38"/>
  <c r="X315" i="38"/>
  <c r="S348" i="38"/>
  <c r="R396" i="38"/>
  <c r="V413" i="38"/>
  <c r="Y446" i="38"/>
  <c r="L465" i="38"/>
  <c r="N450" i="38"/>
  <c r="Y154" i="38"/>
  <c r="N186" i="38"/>
  <c r="L189" i="38"/>
  <c r="X177" i="38"/>
  <c r="L185" i="38"/>
  <c r="O205" i="38"/>
  <c r="N209" i="38"/>
  <c r="V227" i="38"/>
  <c r="S237" i="38"/>
  <c r="S273" i="38"/>
  <c r="O171" i="38"/>
  <c r="X178" i="38"/>
  <c r="O195" i="38"/>
  <c r="U202" i="38"/>
  <c r="L220" i="38"/>
  <c r="U229" i="38"/>
  <c r="L254" i="38"/>
  <c r="N307" i="38"/>
  <c r="V188" i="38"/>
  <c r="K176" i="38"/>
  <c r="R183" i="38"/>
  <c r="M205" i="38"/>
  <c r="N211" i="38"/>
  <c r="S216" i="38"/>
  <c r="S214" i="38"/>
  <c r="N240" i="38"/>
  <c r="Y233" i="38"/>
  <c r="N276" i="38"/>
  <c r="M175" i="38"/>
  <c r="N182" i="38"/>
  <c r="O192" i="38"/>
  <c r="R208" i="38"/>
  <c r="O215" i="38"/>
  <c r="M226" i="38"/>
  <c r="O232" i="38"/>
  <c r="L278" i="38"/>
  <c r="S238" i="38"/>
  <c r="X248" i="38"/>
  <c r="N261" i="38"/>
  <c r="Y309" i="38"/>
  <c r="S278" i="38"/>
  <c r="N254" i="38"/>
  <c r="V250" i="38"/>
  <c r="Y263" i="38"/>
  <c r="U270" i="38"/>
  <c r="S280" i="38"/>
  <c r="Y316" i="38"/>
  <c r="K376" i="38"/>
  <c r="K451" i="38"/>
  <c r="S359" i="38"/>
  <c r="L257" i="38"/>
  <c r="Y303" i="38"/>
  <c r="N296" i="38"/>
  <c r="R373" i="38"/>
  <c r="U340" i="38"/>
  <c r="Y299" i="38"/>
  <c r="V376" i="38"/>
  <c r="S371" i="38"/>
  <c r="M441" i="38"/>
  <c r="X443" i="38"/>
  <c r="X322" i="38"/>
  <c r="L340" i="38"/>
  <c r="W366" i="38"/>
  <c r="P114" i="38"/>
  <c r="P364" i="38"/>
  <c r="W29" i="38"/>
  <c r="M540" i="38"/>
  <c r="O517" i="38"/>
  <c r="O472" i="38"/>
  <c r="O471" i="38"/>
  <c r="M472" i="38"/>
  <c r="M422" i="38"/>
  <c r="K419" i="38"/>
  <c r="L417" i="38"/>
  <c r="Y432" i="38"/>
  <c r="V354" i="38"/>
  <c r="K533" i="38"/>
  <c r="R531" i="38"/>
  <c r="L564" i="38"/>
  <c r="U529" i="38"/>
  <c r="M516" i="38"/>
  <c r="X512" i="38"/>
  <c r="O512" i="38"/>
  <c r="L476" i="38"/>
  <c r="N481" i="38"/>
  <c r="Y481" i="38"/>
  <c r="K470" i="38"/>
  <c r="Y418" i="38"/>
  <c r="X418" i="38"/>
  <c r="Y416" i="38"/>
  <c r="V430" i="38"/>
  <c r="K556" i="38"/>
  <c r="N556" i="38"/>
  <c r="M549" i="38"/>
  <c r="N535" i="38"/>
  <c r="Y564" i="38"/>
  <c r="M556" i="38"/>
  <c r="N547" i="38"/>
  <c r="M535" i="38"/>
  <c r="Y563" i="38"/>
  <c r="M555" i="38"/>
  <c r="K549" i="38"/>
  <c r="S543" i="38"/>
  <c r="K540" i="38"/>
  <c r="N529" i="38"/>
  <c r="R514" i="38"/>
  <c r="R521" i="38"/>
  <c r="L505" i="38"/>
  <c r="X502" i="38"/>
  <c r="L517" i="38"/>
  <c r="N511" i="38"/>
  <c r="N524" i="38"/>
  <c r="N508" i="38"/>
  <c r="R493" i="38"/>
  <c r="X516" i="38"/>
  <c r="M511" i="38"/>
  <c r="S524" i="38"/>
  <c r="O508" i="38"/>
  <c r="O493" i="38"/>
  <c r="M518" i="38"/>
  <c r="K512" i="38"/>
  <c r="O510" i="38"/>
  <c r="S507" i="38"/>
  <c r="L491" i="38"/>
  <c r="U496" i="38"/>
  <c r="K477" i="38"/>
  <c r="S471" i="38"/>
  <c r="O483" i="38"/>
  <c r="L461" i="38"/>
  <c r="N486" i="38"/>
  <c r="N473" i="38"/>
  <c r="R479" i="38"/>
  <c r="U462" i="38"/>
  <c r="X456" i="38"/>
  <c r="S495" i="38"/>
  <c r="K475" i="38"/>
  <c r="S481" i="38"/>
  <c r="O484" i="38"/>
  <c r="S463" i="38"/>
  <c r="O496" i="38"/>
  <c r="L477" i="38"/>
  <c r="N471" i="38"/>
  <c r="R483" i="38"/>
  <c r="U460" i="38"/>
  <c r="X402" i="38"/>
  <c r="O428" i="38"/>
  <c r="Y422" i="38"/>
  <c r="V416" i="38"/>
  <c r="W532" i="38"/>
  <c r="W242" i="38"/>
  <c r="V535" i="38"/>
  <c r="N517" i="38"/>
  <c r="O465" i="38"/>
  <c r="L486" i="38"/>
  <c r="X411" i="38"/>
  <c r="U404" i="38"/>
  <c r="M440" i="38"/>
  <c r="R559" i="38"/>
  <c r="S549" i="38"/>
  <c r="X536" i="38"/>
  <c r="S513" i="38"/>
  <c r="V507" i="38"/>
  <c r="K529" i="38"/>
  <c r="S479" i="38"/>
  <c r="Y453" i="38"/>
  <c r="R477" i="38"/>
  <c r="R411" i="38"/>
  <c r="O402" i="38"/>
  <c r="U439" i="38"/>
  <c r="V548" i="38"/>
  <c r="V551" i="38"/>
  <c r="K543" i="38"/>
  <c r="N563" i="38"/>
  <c r="U551" i="38"/>
  <c r="R536" i="38"/>
  <c r="S559" i="38"/>
  <c r="L552" i="38"/>
  <c r="X544" i="38"/>
  <c r="R533" i="38"/>
  <c r="S517" i="38"/>
  <c r="V522" i="38"/>
  <c r="O506" i="38"/>
  <c r="L534" i="38"/>
  <c r="Y512" i="38"/>
  <c r="X525" i="38"/>
  <c r="O502" i="38"/>
  <c r="N518" i="38"/>
  <c r="Y522" i="38"/>
  <c r="U505" i="38"/>
  <c r="M491" i="38"/>
  <c r="O516" i="38"/>
  <c r="R522" i="38"/>
  <c r="V505" i="38"/>
  <c r="U493" i="38"/>
  <c r="V486" i="38"/>
  <c r="X472" i="38"/>
  <c r="L482" i="38"/>
  <c r="S496" i="38"/>
  <c r="Y474" i="38"/>
  <c r="M478" i="38"/>
  <c r="Y464" i="38"/>
  <c r="X496" i="38"/>
  <c r="Y473" i="38"/>
  <c r="R478" i="38"/>
  <c r="X464" i="38"/>
  <c r="L495" i="38"/>
  <c r="K474" i="38"/>
  <c r="V478" i="38"/>
  <c r="K464" i="38"/>
  <c r="U402" i="38"/>
  <c r="K424" i="38"/>
  <c r="R415" i="38"/>
  <c r="U409" i="38"/>
  <c r="X444" i="38"/>
  <c r="U428" i="38"/>
  <c r="X422" i="38"/>
  <c r="M417" i="38"/>
  <c r="K411" i="38"/>
  <c r="S405" i="38"/>
  <c r="M428" i="38"/>
  <c r="K422" i="38"/>
  <c r="S416" i="38"/>
  <c r="O410" i="38"/>
  <c r="R424" i="38"/>
  <c r="Y404" i="38"/>
  <c r="N439" i="38"/>
  <c r="R433" i="38"/>
  <c r="U451" i="38"/>
  <c r="X445" i="38"/>
  <c r="M393" i="38"/>
  <c r="M561" i="38"/>
  <c r="S554" i="38"/>
  <c r="O548" i="38"/>
  <c r="Y537" i="38"/>
  <c r="V533" i="38"/>
  <c r="L561" i="38"/>
  <c r="R554" i="38"/>
  <c r="U548" i="38"/>
  <c r="X537" i="38"/>
  <c r="U533" i="38"/>
  <c r="V562" i="38"/>
  <c r="U555" i="38"/>
  <c r="X549" i="38"/>
  <c r="M544" i="38"/>
  <c r="O539" i="38"/>
  <c r="S563" i="38"/>
  <c r="L556" i="38"/>
  <c r="N550" i="38"/>
  <c r="R544" i="38"/>
  <c r="L539" i="38"/>
  <c r="K530" i="38"/>
  <c r="O515" i="38"/>
  <c r="O522" i="38"/>
  <c r="Y525" i="38"/>
  <c r="V503" i="38"/>
  <c r="K518" i="38"/>
  <c r="S512" i="38"/>
  <c r="S510" i="38"/>
  <c r="K507" i="38"/>
  <c r="O494" i="38"/>
  <c r="V517" i="38"/>
  <c r="L512" i="38"/>
  <c r="R510" i="38"/>
  <c r="R507" i="38"/>
  <c r="U494" i="38"/>
  <c r="U534" i="38"/>
  <c r="N513" i="38"/>
  <c r="U519" i="38"/>
  <c r="N506" i="38"/>
  <c r="M502" i="38"/>
  <c r="X494" i="38"/>
  <c r="L487" i="38"/>
  <c r="R472" i="38"/>
  <c r="U478" i="38"/>
  <c r="K462" i="38"/>
  <c r="O497" i="38"/>
  <c r="S474" i="38"/>
  <c r="O480" i="38"/>
  <c r="V468" i="38"/>
  <c r="V465" i="38"/>
  <c r="R496" i="38"/>
  <c r="N476" i="38"/>
  <c r="R470" i="38"/>
  <c r="U482" i="38"/>
  <c r="R464" i="38"/>
  <c r="U492" i="38"/>
  <c r="M487" i="38"/>
  <c r="S472" i="38"/>
  <c r="O478" i="38"/>
  <c r="Y461" i="38"/>
  <c r="V453" i="38"/>
  <c r="U400" i="38"/>
  <c r="X423" i="38"/>
  <c r="M418" i="38"/>
  <c r="K412" i="38"/>
  <c r="S406" i="38"/>
  <c r="K402" i="38"/>
  <c r="S425" i="38"/>
  <c r="O419" i="38"/>
  <c r="Y413" i="38"/>
  <c r="V407" i="38"/>
  <c r="O401" i="38"/>
  <c r="Y424" i="38"/>
  <c r="V418" i="38"/>
  <c r="L413" i="38"/>
  <c r="N407" i="38"/>
  <c r="X412" i="38"/>
  <c r="X441" i="38"/>
  <c r="M436" i="38"/>
  <c r="K430" i="38"/>
  <c r="S448" i="38"/>
  <c r="O396" i="38"/>
  <c r="O386" i="38"/>
  <c r="L361" i="38"/>
  <c r="R357" i="38"/>
  <c r="X416" i="38"/>
  <c r="U442" i="38"/>
  <c r="X436" i="38"/>
  <c r="W381" i="38"/>
  <c r="X341" i="38"/>
  <c r="K486" i="38"/>
  <c r="N482" i="38"/>
  <c r="N400" i="38"/>
  <c r="S424" i="38"/>
  <c r="Y393" i="38"/>
  <c r="L558" i="38"/>
  <c r="S555" i="38"/>
  <c r="K503" i="38"/>
  <c r="R504" i="38"/>
  <c r="R461" i="38"/>
  <c r="N468" i="38"/>
  <c r="R427" i="38"/>
  <c r="M424" i="38"/>
  <c r="S393" i="38"/>
  <c r="X554" i="38"/>
  <c r="N539" i="38"/>
  <c r="R557" i="38"/>
  <c r="S544" i="38"/>
  <c r="V557" i="38"/>
  <c r="Y547" i="38"/>
  <c r="Y538" i="38"/>
  <c r="V515" i="38"/>
  <c r="O524" i="38"/>
  <c r="N530" i="38"/>
  <c r="U522" i="38"/>
  <c r="X506" i="38"/>
  <c r="M534" i="38"/>
  <c r="N521" i="38"/>
  <c r="L504" i="38"/>
  <c r="N534" i="38"/>
  <c r="M521" i="38"/>
  <c r="X503" i="38"/>
  <c r="K495" i="38"/>
  <c r="V481" i="38"/>
  <c r="O462" i="38"/>
  <c r="K476" i="38"/>
  <c r="O482" i="38"/>
  <c r="S453" i="38"/>
  <c r="U476" i="38"/>
  <c r="M483" i="38"/>
  <c r="R453" i="38"/>
  <c r="U475" i="38"/>
  <c r="M482" i="38"/>
  <c r="N456" i="38"/>
  <c r="U425" i="38"/>
  <c r="M414" i="38"/>
  <c r="Y406" i="38"/>
  <c r="L401" i="38"/>
  <c r="S421" i="38"/>
  <c r="L414" i="38"/>
  <c r="X406" i="38"/>
  <c r="O426" i="38"/>
  <c r="N419" i="38"/>
  <c r="M412" i="38"/>
  <c r="U418" i="38"/>
  <c r="K442" i="38"/>
  <c r="V434" i="38"/>
  <c r="K450" i="38"/>
  <c r="V396" i="38"/>
  <c r="S562" i="38"/>
  <c r="V552" i="38"/>
  <c r="U545" i="38"/>
  <c r="Y539" i="38"/>
  <c r="X558" i="38"/>
  <c r="O551" i="38"/>
  <c r="N544" i="38"/>
  <c r="K532" i="38"/>
  <c r="O558" i="38"/>
  <c r="N551" i="38"/>
  <c r="O537" i="38"/>
  <c r="N532" i="38"/>
  <c r="O557" i="38"/>
  <c r="X548" i="38"/>
  <c r="O536" i="38"/>
  <c r="U531" i="38"/>
  <c r="L514" i="38"/>
  <c r="U510" i="38"/>
  <c r="S508" i="38"/>
  <c r="Y516" i="38"/>
  <c r="N522" i="38"/>
  <c r="Y505" i="38"/>
  <c r="L493" i="38"/>
  <c r="M515" i="38"/>
  <c r="Q145" i="38"/>
  <c r="W412" i="38"/>
  <c r="V539" i="38"/>
  <c r="U495" i="38"/>
  <c r="U465" i="38"/>
  <c r="O404" i="38"/>
  <c r="X409" i="38"/>
  <c r="R388" i="38"/>
  <c r="L537" i="38"/>
  <c r="L548" i="38"/>
  <c r="L519" i="38"/>
  <c r="R524" i="38"/>
  <c r="K487" i="38"/>
  <c r="V491" i="38"/>
  <c r="K404" i="38"/>
  <c r="M408" i="38"/>
  <c r="K564" i="38"/>
  <c r="R550" i="38"/>
  <c r="Y540" i="38"/>
  <c r="L553" i="38"/>
  <c r="W25" i="38"/>
  <c r="P322" i="38"/>
  <c r="X534" i="38"/>
  <c r="U497" i="38"/>
  <c r="M465" i="38"/>
  <c r="V411" i="38"/>
  <c r="M448" i="38"/>
  <c r="R543" i="38"/>
  <c r="L549" i="38"/>
  <c r="R523" i="38"/>
  <c r="Y524" i="38"/>
  <c r="N490" i="38"/>
  <c r="M477" i="38"/>
  <c r="K453" i="38"/>
  <c r="O411" i="38"/>
  <c r="U447" i="38"/>
  <c r="X562" i="38"/>
  <c r="U544" i="38"/>
  <c r="V558" i="38"/>
  <c r="X545" i="38"/>
  <c r="K531" i="38"/>
  <c r="U550" i="38"/>
  <c r="R535" i="38"/>
  <c r="X518" i="38"/>
  <c r="M519" i="38"/>
  <c r="N504" i="38"/>
  <c r="K514" i="38"/>
  <c r="S505" i="38"/>
  <c r="L530" i="38"/>
  <c r="R512" i="38"/>
  <c r="L507" i="38"/>
  <c r="U530" i="38"/>
  <c r="V520" i="38"/>
  <c r="X508" i="38"/>
  <c r="O491" i="38"/>
  <c r="N474" i="38"/>
  <c r="X468" i="38"/>
  <c r="U477" i="38"/>
  <c r="V480" i="38"/>
  <c r="N463" i="38"/>
  <c r="N487" i="38"/>
  <c r="V479" i="38"/>
  <c r="V456" i="38"/>
  <c r="S487" i="38"/>
  <c r="S480" i="38"/>
  <c r="Y465" i="38"/>
  <c r="L427" i="38"/>
  <c r="S418" i="38"/>
  <c r="K408" i="38"/>
  <c r="S402" i="38"/>
  <c r="N424" i="38"/>
  <c r="O415" i="38"/>
  <c r="N408" i="38"/>
  <c r="R400" i="38"/>
  <c r="Y420" i="38"/>
  <c r="R413" i="38"/>
  <c r="N401" i="38"/>
  <c r="U443" i="38"/>
  <c r="S436" i="38"/>
  <c r="L429" i="38"/>
  <c r="S455" i="38"/>
  <c r="X563" i="38"/>
  <c r="X555" i="38"/>
  <c r="L547" i="38"/>
  <c r="N538" i="38"/>
  <c r="R562" i="38"/>
  <c r="M553" i="38"/>
  <c r="Y545" i="38"/>
  <c r="U539" i="38"/>
  <c r="O561" i="38"/>
  <c r="Y552" i="38"/>
  <c r="R545" i="38"/>
  <c r="Y533" i="38"/>
  <c r="M559" i="38"/>
  <c r="Y551" i="38"/>
  <c r="M543" i="38"/>
  <c r="L533" i="38"/>
  <c r="M517" i="38"/>
  <c r="L521" i="38"/>
  <c r="V506" i="38"/>
  <c r="R534" i="38"/>
  <c r="Y520" i="38"/>
  <c r="R525" i="38"/>
  <c r="K502" i="38"/>
  <c r="R516" i="38"/>
  <c r="S522" i="38"/>
  <c r="M506" i="38"/>
  <c r="K493" i="38"/>
  <c r="K516" i="38"/>
  <c r="L522" i="38"/>
  <c r="X484" i="38"/>
  <c r="K552" i="38"/>
  <c r="Y502" i="38"/>
  <c r="R408" i="38"/>
  <c r="K550" i="38"/>
  <c r="O553" i="38"/>
  <c r="O530" i="38"/>
  <c r="M508" i="38"/>
  <c r="Y510" i="38"/>
  <c r="V513" i="38"/>
  <c r="L492" i="38"/>
  <c r="U525" i="38"/>
  <c r="Y475" i="38"/>
  <c r="V497" i="38"/>
  <c r="K461" i="38"/>
  <c r="X470" i="38"/>
  <c r="X486" i="38"/>
  <c r="L462" i="38"/>
  <c r="X419" i="38"/>
  <c r="M460" i="38"/>
  <c r="R418" i="38"/>
  <c r="V401" i="38"/>
  <c r="V414" i="38"/>
  <c r="Y407" i="38"/>
  <c r="O430" i="38"/>
  <c r="O391" i="38"/>
  <c r="M550" i="38"/>
  <c r="V563" i="38"/>
  <c r="K547" i="38"/>
  <c r="S564" i="38"/>
  <c r="V546" i="38"/>
  <c r="U561" i="38"/>
  <c r="V545" i="38"/>
  <c r="R518" i="38"/>
  <c r="R505" i="38"/>
  <c r="X513" i="38"/>
  <c r="U503" i="38"/>
  <c r="X520" i="38"/>
  <c r="V508" i="38"/>
  <c r="V529" i="38"/>
  <c r="O520" i="38"/>
  <c r="Y507" i="38"/>
  <c r="N493" i="38"/>
  <c r="O486" i="38"/>
  <c r="M471" i="38"/>
  <c r="Y484" i="38"/>
  <c r="M496" i="38"/>
  <c r="V472" i="38"/>
  <c r="U483" i="38"/>
  <c r="S464" i="38"/>
  <c r="M495" i="38"/>
  <c r="S473" i="38"/>
  <c r="L478" i="38"/>
  <c r="M463" i="38"/>
  <c r="Y497" i="38"/>
  <c r="X473" i="38"/>
  <c r="L483" i="38"/>
  <c r="X463" i="38"/>
  <c r="M402" i="38"/>
  <c r="S422" i="38"/>
  <c r="L415" i="38"/>
  <c r="X407" i="38"/>
  <c r="Y400" i="38"/>
  <c r="R422" i="38"/>
  <c r="K415" i="38"/>
  <c r="R406" i="38"/>
  <c r="U427" i="38"/>
  <c r="S420" i="38"/>
  <c r="U411" i="38"/>
  <c r="Y423" i="38"/>
  <c r="N443" i="38"/>
  <c r="O434" i="38"/>
  <c r="N451" i="38"/>
  <c r="M455" i="38"/>
  <c r="L384" i="38"/>
  <c r="X361" i="38"/>
  <c r="V421" i="38"/>
  <c r="K441" i="38"/>
  <c r="V433" i="38"/>
  <c r="L452" i="38"/>
  <c r="N446" i="38"/>
  <c r="R393" i="38"/>
  <c r="U387" i="38"/>
  <c r="N358" i="38"/>
  <c r="R352" i="38"/>
  <c r="Y415" i="38"/>
  <c r="P98" i="38"/>
  <c r="Y482" i="38"/>
  <c r="S556" i="38"/>
  <c r="K468" i="38"/>
  <c r="K535" i="38"/>
  <c r="K539" i="38"/>
  <c r="N546" i="38"/>
  <c r="M513" i="38"/>
  <c r="O518" i="38"/>
  <c r="M504" i="38"/>
  <c r="X510" i="38"/>
  <c r="L515" i="38"/>
  <c r="S502" i="38"/>
  <c r="R480" i="38"/>
  <c r="X471" i="38"/>
  <c r="Y492" i="38"/>
  <c r="Y462" i="38"/>
  <c r="Y472" i="38"/>
  <c r="U464" i="38"/>
  <c r="O412" i="38"/>
  <c r="K427" i="38"/>
  <c r="U412" i="38"/>
  <c r="L425" i="38"/>
  <c r="L409" i="38"/>
  <c r="Y440" i="38"/>
  <c r="Y448" i="38"/>
  <c r="Y558" i="38"/>
  <c r="K544" i="38"/>
  <c r="S557" i="38"/>
  <c r="S536" i="38"/>
  <c r="L557" i="38"/>
  <c r="L536" i="38"/>
  <c r="U554" i="38"/>
  <c r="L535" i="38"/>
  <c r="U512" i="38"/>
  <c r="R502" i="38"/>
  <c r="X519" i="38"/>
  <c r="X529" i="38"/>
  <c r="V519" i="38"/>
  <c r="Y503" i="38"/>
  <c r="U517" i="38"/>
  <c r="K510" i="38"/>
  <c r="V504" i="38"/>
  <c r="X490" i="38"/>
  <c r="X476" i="38"/>
  <c r="O481" i="38"/>
  <c r="R468" i="38"/>
  <c r="V487" i="38"/>
  <c r="R471" i="38"/>
  <c r="K482" i="38"/>
  <c r="R456" i="38"/>
  <c r="S486" i="38"/>
  <c r="V471" i="38"/>
  <c r="K484" i="38"/>
  <c r="O456" i="38"/>
  <c r="R486" i="38"/>
  <c r="V470" i="38"/>
  <c r="U484" i="38"/>
  <c r="S465" i="38"/>
  <c r="K428" i="38"/>
  <c r="V420" i="38"/>
  <c r="U413" i="38"/>
  <c r="V404" i="38"/>
  <c r="N428" i="38"/>
  <c r="M421" i="38"/>
  <c r="N412" i="38"/>
  <c r="M405" i="38"/>
  <c r="K426" i="38"/>
  <c r="R417" i="38"/>
  <c r="K410" i="38"/>
  <c r="V417" i="38"/>
  <c r="S440" i="38"/>
  <c r="L433" i="38"/>
  <c r="X449" i="38"/>
  <c r="L394" i="38"/>
  <c r="L388" i="38"/>
  <c r="U359" i="38"/>
  <c r="L408" i="38"/>
  <c r="Y439" i="38"/>
  <c r="R432" i="38"/>
  <c r="U450" i="38"/>
  <c r="X455" i="38"/>
  <c r="M392" i="38"/>
  <c r="U362" i="38"/>
  <c r="X356" i="38"/>
  <c r="V540" i="38"/>
  <c r="K409" i="38"/>
  <c r="X530" i="38"/>
  <c r="L426" i="38"/>
  <c r="L531" i="38"/>
  <c r="R556" i="38"/>
  <c r="M532" i="38"/>
  <c r="L523" i="38"/>
  <c r="K521" i="38"/>
  <c r="S515" i="38"/>
  <c r="U502" i="38"/>
  <c r="L524" i="38"/>
  <c r="R487" i="38"/>
  <c r="N492" i="38"/>
  <c r="L484" i="38"/>
  <c r="N472" i="38"/>
  <c r="M493" i="38"/>
  <c r="S468" i="38"/>
  <c r="N421" i="38"/>
  <c r="N405" i="38"/>
  <c r="V419" i="38"/>
  <c r="K463" i="38"/>
  <c r="X417" i="38"/>
  <c r="O413" i="38"/>
  <c r="M432" i="38"/>
  <c r="R394" i="38"/>
  <c r="R551" i="38"/>
  <c r="R532" i="38"/>
  <c r="L550" i="38"/>
  <c r="Y530" i="38"/>
  <c r="S548" i="38"/>
  <c r="X564" i="38"/>
  <c r="S547" i="38"/>
  <c r="K534" i="38"/>
  <c r="K524" i="38"/>
  <c r="N515" i="38"/>
  <c r="U508" i="38"/>
  <c r="O513" i="38"/>
  <c r="O525" i="38"/>
  <c r="Y490" i="38"/>
  <c r="X511" i="38"/>
  <c r="N525" i="38"/>
  <c r="Y494" i="38"/>
  <c r="X497" i="38"/>
  <c r="V473" i="38"/>
  <c r="K483" i="38"/>
  <c r="V490" i="38"/>
  <c r="X475" i="38"/>
  <c r="L479" i="38"/>
  <c r="X460" i="38"/>
  <c r="M492" i="38"/>
  <c r="X474" i="38"/>
  <c r="O479" i="38"/>
  <c r="V460" i="38"/>
  <c r="K496" i="38"/>
  <c r="N475" i="38"/>
  <c r="M480" i="38"/>
  <c r="N460" i="38"/>
  <c r="V463" i="38"/>
  <c r="N425" i="38"/>
  <c r="O416" i="38"/>
  <c r="N409" i="38"/>
  <c r="N464" i="38"/>
  <c r="V423" i="38"/>
  <c r="U416" i="38"/>
  <c r="S409" i="38"/>
  <c r="L400" i="38"/>
  <c r="X421" i="38"/>
  <c r="O414" i="38"/>
  <c r="O400" i="38"/>
  <c r="M404" i="38"/>
  <c r="R437" i="38"/>
  <c r="Y452" i="38"/>
  <c r="R445" i="38"/>
  <c r="K391" i="38"/>
  <c r="V386" i="38"/>
  <c r="R428" i="38"/>
  <c r="V444" i="38"/>
  <c r="S435" i="38"/>
  <c r="O429" i="38"/>
  <c r="Y447" i="38"/>
  <c r="V394" i="38"/>
  <c r="V384" i="38"/>
  <c r="Y359" i="38"/>
  <c r="R561" i="38"/>
  <c r="S539" i="38"/>
  <c r="M546" i="38"/>
  <c r="Y554" i="38"/>
  <c r="Y562" i="38"/>
  <c r="N385" i="38"/>
  <c r="K446" i="38"/>
  <c r="R429" i="38"/>
  <c r="Y436" i="38"/>
  <c r="L405" i="38"/>
  <c r="N402" i="38"/>
  <c r="X413" i="38"/>
  <c r="O422" i="38"/>
  <c r="X400" i="38"/>
  <c r="U408" i="38"/>
  <c r="S417" i="38"/>
  <c r="U424" i="38"/>
  <c r="X465" i="38"/>
  <c r="M410" i="38"/>
  <c r="N417" i="38"/>
  <c r="O424" i="38"/>
  <c r="S460" i="38"/>
  <c r="M461" i="38"/>
  <c r="N479" i="38"/>
  <c r="M476" i="38"/>
  <c r="V496" i="38"/>
  <c r="K460" i="38"/>
  <c r="N480" i="38"/>
  <c r="O475" i="38"/>
  <c r="K490" i="38"/>
  <c r="O461" i="38"/>
  <c r="X479" i="38"/>
  <c r="L475" i="38"/>
  <c r="Y493" i="38"/>
  <c r="V483" i="38"/>
  <c r="K473" i="38"/>
  <c r="O495" i="38"/>
  <c r="R491" i="38"/>
  <c r="O505" i="38"/>
  <c r="L511" i="38"/>
  <c r="S518" i="38"/>
  <c r="S491" i="38"/>
  <c r="N523" i="38"/>
  <c r="S511" i="38"/>
  <c r="U518" i="38"/>
  <c r="S504" i="38"/>
  <c r="U524" i="38"/>
  <c r="L513" i="38"/>
  <c r="Y531" i="38"/>
  <c r="M525" i="38"/>
  <c r="N520" i="38"/>
  <c r="V534" i="38"/>
  <c r="X539" i="38"/>
  <c r="K545" i="38"/>
  <c r="V553" i="38"/>
  <c r="U562" i="38"/>
  <c r="X538" i="38"/>
  <c r="U547" i="38"/>
  <c r="V554" i="38"/>
  <c r="U563" i="38"/>
  <c r="U535" i="38"/>
  <c r="V547" i="38"/>
  <c r="K555" i="38"/>
  <c r="U564" i="38"/>
  <c r="M537" i="38"/>
  <c r="N549" i="38"/>
  <c r="M558" i="38"/>
  <c r="Y427" i="38"/>
  <c r="Y360" i="38"/>
  <c r="N392" i="38"/>
  <c r="O446" i="38"/>
  <c r="X429" i="38"/>
  <c r="O438" i="38"/>
  <c r="X405" i="38"/>
  <c r="U453" i="38"/>
  <c r="U415" i="38"/>
  <c r="V422" i="38"/>
  <c r="K401" i="38"/>
  <c r="R410" i="38"/>
  <c r="Y417" i="38"/>
  <c r="M425" i="38"/>
  <c r="L444" i="38"/>
  <c r="S410" i="38"/>
  <c r="L419" i="38"/>
  <c r="X427" i="38"/>
  <c r="O453" i="38"/>
  <c r="X462" i="38"/>
  <c r="O470" i="38"/>
  <c r="X477" i="38"/>
  <c r="Y402" i="38"/>
  <c r="U468" i="38"/>
  <c r="L470" i="38"/>
  <c r="S477" i="38"/>
  <c r="L456" i="38"/>
  <c r="O468" i="38"/>
  <c r="U481" i="38"/>
  <c r="O487" i="38"/>
  <c r="O485" i="38"/>
  <c r="L472" i="38"/>
  <c r="Y521" i="38"/>
  <c r="R520" i="38"/>
  <c r="M512" i="38"/>
  <c r="U516" i="38"/>
  <c r="N561" i="38"/>
  <c r="O562" i="38"/>
  <c r="L562" i="38"/>
  <c r="V564" i="38"/>
  <c r="Q28" i="38"/>
  <c r="Q29" i="38"/>
  <c r="W40" i="38"/>
  <c r="W200" i="38"/>
  <c r="W365" i="38"/>
  <c r="P150" i="38"/>
  <c r="W283" i="38"/>
  <c r="P231" i="38"/>
  <c r="W306" i="38"/>
  <c r="W386" i="38"/>
  <c r="W436" i="38"/>
  <c r="L19" i="38"/>
  <c r="Q371" i="38"/>
  <c r="Q450" i="38"/>
  <c r="Q323" i="38"/>
  <c r="Q224" i="38"/>
  <c r="P460" i="38"/>
  <c r="P314" i="38"/>
  <c r="Q186" i="38"/>
  <c r="Q127" i="38"/>
  <c r="Q67" i="38"/>
  <c r="M21" i="38"/>
  <c r="P457" i="38"/>
  <c r="P395" i="38"/>
  <c r="P326" i="38"/>
  <c r="P275" i="38"/>
  <c r="Q212" i="38"/>
  <c r="Q181" i="38"/>
  <c r="Q163" i="38"/>
  <c r="Q143" i="38"/>
  <c r="Q122" i="38"/>
  <c r="Q109" i="38"/>
  <c r="Q92" i="38"/>
  <c r="Q74" i="38"/>
  <c r="Q59" i="38"/>
  <c r="Q46" i="38"/>
  <c r="Q30" i="38"/>
  <c r="W544" i="38"/>
  <c r="W513" i="38"/>
  <c r="W476" i="38"/>
  <c r="W450" i="38"/>
  <c r="W422" i="38"/>
  <c r="W387" i="38"/>
  <c r="W358" i="38"/>
  <c r="W333" i="38"/>
  <c r="W296" i="38"/>
  <c r="W268" i="38"/>
  <c r="W236" i="38"/>
  <c r="W197" i="38"/>
  <c r="W170" i="38"/>
  <c r="W139" i="38"/>
  <c r="W103" i="38"/>
  <c r="W72" i="38"/>
  <c r="M23" i="38"/>
  <c r="P454" i="38"/>
  <c r="P396" i="38"/>
  <c r="Q540" i="38"/>
  <c r="P436" i="38"/>
  <c r="P376" i="38"/>
  <c r="P316" i="38"/>
  <c r="P247" i="38"/>
  <c r="P200" i="38"/>
  <c r="P175" i="38"/>
  <c r="P147" i="38"/>
  <c r="P126" i="38"/>
  <c r="P103" i="38"/>
  <c r="P76" i="38"/>
  <c r="P55" i="38"/>
  <c r="P34" i="38"/>
  <c r="W538" i="38"/>
  <c r="K22" i="38"/>
  <c r="Q518" i="38"/>
  <c r="P458" i="38"/>
  <c r="P426" i="38"/>
  <c r="P392" i="38"/>
  <c r="P358" i="38"/>
  <c r="P323" i="38"/>
  <c r="P288" i="38"/>
  <c r="P254" i="38"/>
  <c r="P217" i="38"/>
  <c r="Q192" i="38"/>
  <c r="P174" i="38"/>
  <c r="P155" i="38"/>
  <c r="P138" i="38"/>
  <c r="P121" i="38"/>
  <c r="P102" i="38"/>
  <c r="P84" i="38"/>
  <c r="P67" i="38"/>
  <c r="P50" i="38"/>
  <c r="P33" i="38"/>
  <c r="W545" i="38"/>
  <c r="W518" i="38"/>
  <c r="W493" i="38"/>
  <c r="W470" i="38"/>
  <c r="W447" i="38"/>
  <c r="W425" i="38"/>
  <c r="V24" i="38"/>
  <c r="Q251" i="38"/>
  <c r="Q343" i="38"/>
  <c r="Q209" i="38"/>
  <c r="P371" i="38"/>
  <c r="Q217" i="38"/>
  <c r="Q116" i="38"/>
  <c r="Q33" i="38"/>
  <c r="P462" i="38"/>
  <c r="P373" i="38"/>
  <c r="P303" i="38"/>
  <c r="P230" i="38"/>
  <c r="Q179" i="38"/>
  <c r="Q152" i="38"/>
  <c r="Q128" i="38"/>
  <c r="Q103" i="38"/>
  <c r="Q82" i="38"/>
  <c r="Q63" i="38"/>
  <c r="Q40" i="38"/>
  <c r="W561" i="38"/>
  <c r="W521" i="38"/>
  <c r="W472" i="38"/>
  <c r="W434" i="38"/>
  <c r="W402" i="38"/>
  <c r="W354" i="38"/>
  <c r="W313" i="38"/>
  <c r="W272" i="38"/>
  <c r="W227" i="38"/>
  <c r="W187" i="38"/>
  <c r="W143" i="38"/>
  <c r="W99" i="38"/>
  <c r="S18" i="38"/>
  <c r="Q473" i="38"/>
  <c r="P387" i="38"/>
  <c r="P470" i="38"/>
  <c r="P385" i="38"/>
  <c r="P290" i="38"/>
  <c r="P218" i="38"/>
  <c r="P179" i="38"/>
  <c r="P143" i="38"/>
  <c r="P113" i="38"/>
  <c r="P85" i="38"/>
  <c r="P51" i="38"/>
  <c r="W555" i="38"/>
  <c r="V19" i="38"/>
  <c r="Q501" i="38"/>
  <c r="P442" i="38"/>
  <c r="P402" i="38"/>
  <c r="P350" i="38"/>
  <c r="P304" i="38"/>
  <c r="P263" i="38"/>
  <c r="Q210" i="38"/>
  <c r="P182" i="38"/>
  <c r="P159" i="38"/>
  <c r="P134" i="38"/>
  <c r="P112" i="38"/>
  <c r="P88" i="38"/>
  <c r="P62" i="38"/>
  <c r="P41" i="38"/>
  <c r="W553" i="38"/>
  <c r="W512" i="38"/>
  <c r="W481" i="38"/>
  <c r="W452" i="38"/>
  <c r="W420" i="38"/>
  <c r="W399" i="38"/>
  <c r="W373" i="38"/>
  <c r="W352" i="38"/>
  <c r="W330" i="38"/>
  <c r="W303" i="38"/>
  <c r="W282" i="38"/>
  <c r="W259" i="38"/>
  <c r="W234" i="38"/>
  <c r="W209" i="38"/>
  <c r="W184" i="38"/>
  <c r="W159" i="38"/>
  <c r="W137" i="38"/>
  <c r="W114" i="38"/>
  <c r="W88" i="38"/>
  <c r="Q549" i="38"/>
  <c r="P362" i="38"/>
  <c r="P292" i="38"/>
  <c r="P220" i="38"/>
  <c r="P176" i="38"/>
  <c r="P140" i="38"/>
  <c r="P104" i="38"/>
  <c r="P69" i="38"/>
  <c r="P35" i="38"/>
  <c r="W524" i="38"/>
  <c r="W492" i="38"/>
  <c r="W461" i="38"/>
  <c r="W432" i="38"/>
  <c r="W394" i="38"/>
  <c r="W364" i="38"/>
  <c r="W334" i="38"/>
  <c r="W301" i="38"/>
  <c r="W273" i="38"/>
  <c r="W239" i="38"/>
  <c r="W205" i="38"/>
  <c r="W174" i="38"/>
  <c r="W141" i="38"/>
  <c r="W111" i="38"/>
  <c r="W78" i="38"/>
  <c r="W56" i="38"/>
  <c r="W35" i="38"/>
  <c r="P432" i="38"/>
  <c r="P339" i="38"/>
  <c r="P270" i="38"/>
  <c r="P203" i="38"/>
  <c r="P163" i="38"/>
  <c r="P128" i="38"/>
  <c r="P92" i="38"/>
  <c r="P57" i="38"/>
  <c r="W559" i="38"/>
  <c r="W515" i="38"/>
  <c r="W482" i="38"/>
  <c r="W451" i="38"/>
  <c r="W423" i="38"/>
  <c r="W384" i="38"/>
  <c r="W355" i="38"/>
  <c r="W324" i="38"/>
  <c r="W291" i="38"/>
  <c r="W262" i="38"/>
  <c r="W230" i="38"/>
  <c r="W195" i="38"/>
  <c r="W163" i="38"/>
  <c r="W132" i="38"/>
  <c r="W100" i="38"/>
  <c r="W70" i="38"/>
  <c r="W51" i="38"/>
  <c r="W34" i="38"/>
  <c r="W32" i="38"/>
  <c r="P456" i="38"/>
  <c r="P354" i="38"/>
  <c r="P284" i="38"/>
  <c r="P213" i="38"/>
  <c r="P172" i="38"/>
  <c r="P136" i="38"/>
  <c r="P100" i="38"/>
  <c r="P65" i="38"/>
  <c r="P31" i="38"/>
  <c r="W520" i="38"/>
  <c r="W488" i="38"/>
  <c r="W456" i="38"/>
  <c r="W428" i="38"/>
  <c r="W400" i="38"/>
  <c r="W367" i="38"/>
  <c r="W338" i="38"/>
  <c r="W305" i="38"/>
  <c r="W275" i="38"/>
  <c r="W244" i="38"/>
  <c r="W210" i="38"/>
  <c r="W177" i="38"/>
  <c r="W145" i="38"/>
  <c r="W115" i="38"/>
  <c r="W81" i="38"/>
  <c r="W58" i="38"/>
  <c r="W41" i="38"/>
  <c r="V14" i="38"/>
  <c r="P416" i="38"/>
  <c r="P331" i="38"/>
  <c r="P261" i="38"/>
  <c r="Q196" i="38"/>
  <c r="P158" i="38"/>
  <c r="P124" i="38"/>
  <c r="P87" i="38"/>
  <c r="P53" i="38"/>
  <c r="W551" i="38"/>
  <c r="W511" i="38"/>
  <c r="W478" i="38"/>
  <c r="W448" i="38"/>
  <c r="Q476" i="38"/>
  <c r="Q418" i="38"/>
  <c r="Q258" i="38"/>
  <c r="P342" i="38"/>
  <c r="Q161" i="38"/>
  <c r="Q45" i="38"/>
  <c r="P441" i="38"/>
  <c r="P353" i="38"/>
  <c r="P234" i="38"/>
  <c r="Q175" i="38"/>
  <c r="Q135" i="38"/>
  <c r="Q111" i="38"/>
  <c r="Q80" i="38"/>
  <c r="Q51" i="38"/>
  <c r="W565" i="38"/>
  <c r="W504" i="38"/>
  <c r="W454" i="38"/>
  <c r="W406" i="38"/>
  <c r="W341" i="38"/>
  <c r="W288" i="38"/>
  <c r="W245" i="38"/>
  <c r="W175" i="38"/>
  <c r="W122" i="38"/>
  <c r="W68" i="38"/>
  <c r="P438" i="38"/>
  <c r="V23" i="38"/>
  <c r="P412" i="38"/>
  <c r="P282" i="38"/>
  <c r="P194" i="38"/>
  <c r="P156" i="38"/>
  <c r="P109" i="38"/>
  <c r="P68" i="38"/>
  <c r="W564" i="38"/>
  <c r="O24" i="38"/>
  <c r="P468" i="38"/>
  <c r="P410" i="38"/>
  <c r="P341" i="38"/>
  <c r="P280" i="38"/>
  <c r="P227" i="38"/>
  <c r="P178" i="38"/>
  <c r="P146" i="38"/>
  <c r="P116" i="38"/>
  <c r="P79" i="38"/>
  <c r="P54" i="38"/>
  <c r="W562" i="38"/>
  <c r="W506" i="38"/>
  <c r="W464" i="38"/>
  <c r="W431" i="38"/>
  <c r="W391" i="38"/>
  <c r="W363" i="38"/>
  <c r="W335" i="38"/>
  <c r="W298" i="38"/>
  <c r="W271" i="38"/>
  <c r="W241" i="38"/>
  <c r="W203" i="38"/>
  <c r="W173" i="38"/>
  <c r="W142" i="38"/>
  <c r="W108" i="38"/>
  <c r="W77" i="38"/>
  <c r="P378" i="38"/>
  <c r="P276" i="38"/>
  <c r="P195" i="38"/>
  <c r="P148" i="38"/>
  <c r="P95" i="38"/>
  <c r="P52" i="38"/>
  <c r="W533" i="38"/>
  <c r="W483" i="38"/>
  <c r="W445" i="38"/>
  <c r="W403" i="38"/>
  <c r="W356" i="38"/>
  <c r="W317" i="38"/>
  <c r="W279" i="38"/>
  <c r="W232" i="38"/>
  <c r="W188" i="38"/>
  <c r="W150" i="38"/>
  <c r="W102" i="38"/>
  <c r="W66" i="38"/>
  <c r="W43" i="38"/>
  <c r="P400" i="38"/>
  <c r="P302" i="38"/>
  <c r="Q215" i="38"/>
  <c r="P154" i="38"/>
  <c r="P111" i="38"/>
  <c r="P66" i="38"/>
  <c r="W543" i="38"/>
  <c r="W497" i="38"/>
  <c r="W460" i="38"/>
  <c r="W408" i="38"/>
  <c r="W369" i="38"/>
  <c r="W332" i="38"/>
  <c r="W285" i="38"/>
  <c r="W246" i="38"/>
  <c r="W204" i="38"/>
  <c r="W155" i="38"/>
  <c r="W116" i="38"/>
  <c r="W75" i="38"/>
  <c r="W46" i="38"/>
  <c r="W57" i="38"/>
  <c r="Q514" i="38"/>
  <c r="P337" i="38"/>
  <c r="P250" i="38"/>
  <c r="P180" i="38"/>
  <c r="P127" i="38"/>
  <c r="P81" i="38"/>
  <c r="P39" i="38"/>
  <c r="W514" i="38"/>
  <c r="W473" i="38"/>
  <c r="W435" i="38"/>
  <c r="W390" i="38"/>
  <c r="W353" i="38"/>
  <c r="W311" i="38"/>
  <c r="W269" i="38"/>
  <c r="W228" i="38"/>
  <c r="W185" i="38"/>
  <c r="W138" i="38"/>
  <c r="W98" i="38"/>
  <c r="W62" i="38"/>
  <c r="W37" i="38"/>
  <c r="Q495" i="38"/>
  <c r="P348" i="38"/>
  <c r="P242" i="38"/>
  <c r="P177" i="38"/>
  <c r="P132" i="38"/>
  <c r="P78" i="38"/>
  <c r="P36" i="38"/>
  <c r="W519" i="38"/>
  <c r="W471" i="38"/>
  <c r="W433" i="38"/>
  <c r="W405" i="38"/>
  <c r="W372" i="38"/>
  <c r="W343" i="38"/>
  <c r="W310" i="38"/>
  <c r="W281" i="38"/>
  <c r="W251" i="38"/>
  <c r="W217" i="38"/>
  <c r="W182" i="38"/>
  <c r="W151" i="38"/>
  <c r="W121" i="38"/>
  <c r="W87" i="38"/>
  <c r="W61" i="38"/>
  <c r="W36" i="38"/>
  <c r="T162" i="38"/>
  <c r="Q162" i="38"/>
  <c r="S15" i="38"/>
  <c r="W64" i="38"/>
  <c r="W162" i="38"/>
  <c r="L15" i="38"/>
  <c r="P248" i="38"/>
  <c r="Q248" i="38"/>
  <c r="T322" i="38"/>
  <c r="P28" i="38"/>
  <c r="W225" i="38"/>
  <c r="T315" i="38"/>
  <c r="M341" i="38"/>
  <c r="Y341" i="38"/>
  <c r="V341" i="38"/>
  <c r="R563" i="38"/>
  <c r="V556" i="38"/>
  <c r="L551" i="38"/>
  <c r="N545" i="38"/>
  <c r="U538" i="38"/>
  <c r="O563" i="38"/>
  <c r="M557" i="38"/>
  <c r="K551" i="38"/>
  <c r="S545" i="38"/>
  <c r="O538" i="38"/>
  <c r="S530" i="38"/>
  <c r="K558" i="38"/>
  <c r="S552" i="38"/>
  <c r="O546" i="38"/>
  <c r="Y535" i="38"/>
  <c r="V531" i="38"/>
  <c r="U558" i="38"/>
  <c r="X552" i="38"/>
  <c r="M547" i="38"/>
  <c r="K536" i="38"/>
  <c r="Y532" i="38"/>
  <c r="L518" i="38"/>
  <c r="N512" i="38"/>
  <c r="N510" i="38"/>
  <c r="N507" i="38"/>
  <c r="S529" i="38"/>
  <c r="V514" i="38"/>
  <c r="V521" i="38"/>
  <c r="L525" i="38"/>
  <c r="N503" i="38"/>
  <c r="R529" i="38"/>
  <c r="U514" i="38"/>
  <c r="M522" i="38"/>
  <c r="K525" i="38"/>
  <c r="S503" i="38"/>
  <c r="S490" i="38"/>
  <c r="X515" i="38"/>
  <c r="K520" i="38"/>
  <c r="S523" i="38"/>
  <c r="O504" i="38"/>
  <c r="V492" i="38"/>
  <c r="R497" i="38"/>
  <c r="M475" i="38"/>
  <c r="K481" i="38"/>
  <c r="S484" i="38"/>
  <c r="M490" i="38"/>
  <c r="V476" i="38"/>
  <c r="L471" i="38"/>
  <c r="N483" i="38"/>
  <c r="R460" i="38"/>
  <c r="L494" i="38"/>
  <c r="M486" i="38"/>
  <c r="M473" i="38"/>
  <c r="K479" i="38"/>
  <c r="M462" i="38"/>
  <c r="K456" i="38"/>
  <c r="S497" i="38"/>
  <c r="V474" i="38"/>
  <c r="L481" i="38"/>
  <c r="N484" i="38"/>
  <c r="R463" i="38"/>
  <c r="M456" i="38"/>
  <c r="S426" i="38"/>
  <c r="O420" i="38"/>
  <c r="N413" i="38"/>
  <c r="R407" i="38"/>
  <c r="O463" i="38"/>
  <c r="R426" i="38"/>
  <c r="U420" i="38"/>
  <c r="X414" i="38"/>
  <c r="M409" i="38"/>
  <c r="Y456" i="38"/>
  <c r="X425" i="38"/>
  <c r="M420" i="38"/>
  <c r="K414" i="38"/>
  <c r="S408" i="38"/>
  <c r="M415" i="38"/>
  <c r="V442" i="38"/>
  <c r="L437" i="38"/>
  <c r="N431" i="38"/>
  <c r="R449" i="38"/>
  <c r="U454" i="38"/>
  <c r="U385" i="38"/>
  <c r="K362" i="38"/>
  <c r="K345" i="38"/>
  <c r="S356" i="38"/>
  <c r="S345" i="38"/>
  <c r="L563" i="38"/>
  <c r="O556" i="38"/>
  <c r="Y550" i="38"/>
  <c r="V544" i="38"/>
  <c r="M539" i="38"/>
  <c r="K563" i="38"/>
  <c r="U556" i="38"/>
  <c r="X550" i="38"/>
  <c r="M545" i="38"/>
  <c r="V538" i="38"/>
  <c r="M530" i="38"/>
  <c r="X557" i="38"/>
  <c r="M552" i="38"/>
  <c r="K546" i="38"/>
  <c r="S535" i="38"/>
  <c r="O531" i="38"/>
  <c r="N558" i="38"/>
  <c r="R552" i="38"/>
  <c r="U546" i="38"/>
  <c r="X535" i="38"/>
  <c r="S532" i="38"/>
  <c r="Y517" i="38"/>
  <c r="V511" i="38"/>
  <c r="V524" i="38"/>
  <c r="U507" i="38"/>
  <c r="M529" i="38"/>
  <c r="O514" i="38"/>
  <c r="O521" i="38"/>
  <c r="M505" i="38"/>
  <c r="V502" i="38"/>
  <c r="L529" i="38"/>
  <c r="N514" i="38"/>
  <c r="U521" i="38"/>
  <c r="N505" i="38"/>
  <c r="M503" i="38"/>
  <c r="M531" i="38"/>
  <c r="R515" i="38"/>
  <c r="X522" i="38"/>
  <c r="M523" i="38"/>
  <c r="K504" i="38"/>
  <c r="O492" i="38"/>
  <c r="L497" i="38"/>
  <c r="U474" i="38"/>
  <c r="X480" i="38"/>
  <c r="M484" i="38"/>
  <c r="Y496" i="38"/>
  <c r="O476" i="38"/>
  <c r="Y470" i="38"/>
  <c r="V482" i="38"/>
  <c r="L460" i="38"/>
  <c r="S493" i="38"/>
  <c r="U487" i="38"/>
  <c r="U472" i="38"/>
  <c r="X478" i="38"/>
  <c r="U461" i="38"/>
  <c r="X453" i="38"/>
  <c r="M497" i="38"/>
  <c r="O474" i="38"/>
  <c r="Y480" i="38"/>
  <c r="Y468" i="38"/>
  <c r="L463" i="38"/>
  <c r="N453" i="38"/>
  <c r="M426" i="38"/>
  <c r="K420" i="38"/>
  <c r="S414" i="38"/>
  <c r="O408" i="38"/>
  <c r="Y443" i="38"/>
  <c r="O427" i="38"/>
  <c r="Y421" i="38"/>
  <c r="V415" i="38"/>
  <c r="L410" i="38"/>
  <c r="N404" i="38"/>
  <c r="V426" i="38"/>
  <c r="L421" i="38"/>
  <c r="N415" i="38"/>
  <c r="R409" i="38"/>
  <c r="S419" i="38"/>
  <c r="O444" i="38"/>
  <c r="K438" i="38"/>
  <c r="S432" i="38"/>
  <c r="O450" i="38"/>
  <c r="Y455" i="38"/>
  <c r="V391" i="38"/>
  <c r="X388" i="38"/>
  <c r="L559" i="38"/>
  <c r="N553" i="38"/>
  <c r="R547" i="38"/>
  <c r="U536" i="38"/>
  <c r="X532" i="38"/>
  <c r="K559" i="38"/>
  <c r="S553" i="38"/>
  <c r="O547" i="38"/>
  <c r="Y536" i="38"/>
  <c r="O532" i="38"/>
  <c r="V561" i="38"/>
  <c r="O554" i="38"/>
  <c r="Y548" i="38"/>
  <c r="V537" i="38"/>
  <c r="U540" i="38"/>
  <c r="N562" i="38"/>
  <c r="T454" i="38"/>
  <c r="P532" i="38"/>
  <c r="Q366" i="38"/>
  <c r="Q189" i="38"/>
  <c r="P269" i="38"/>
  <c r="Q138" i="38"/>
  <c r="W558" i="38"/>
  <c r="P421" i="38"/>
  <c r="P321" i="38"/>
  <c r="Q203" i="38"/>
  <c r="Q166" i="38"/>
  <c r="Q130" i="38"/>
  <c r="Q99" i="38"/>
  <c r="Q72" i="38"/>
  <c r="Q49" i="38"/>
  <c r="W548" i="38"/>
  <c r="W494" i="38"/>
  <c r="W442" i="38"/>
  <c r="W382" i="38"/>
  <c r="W337" i="38"/>
  <c r="W284" i="38"/>
  <c r="W216" i="38"/>
  <c r="W160" i="38"/>
  <c r="W117" i="38"/>
  <c r="X20" i="38"/>
  <c r="P430" i="38"/>
  <c r="Q505" i="38"/>
  <c r="P360" i="38"/>
  <c r="P274" i="38"/>
  <c r="P183" i="38"/>
  <c r="P139" i="38"/>
  <c r="P94" i="38"/>
  <c r="P59" i="38"/>
  <c r="W547" i="38"/>
  <c r="Q553" i="38"/>
  <c r="P450" i="38"/>
  <c r="P382" i="38"/>
  <c r="P333" i="38"/>
  <c r="P272" i="38"/>
  <c r="P204" i="38"/>
  <c r="P169" i="38"/>
  <c r="P142" i="38"/>
  <c r="P488" i="38"/>
  <c r="P435" i="38"/>
  <c r="Q79" i="38"/>
  <c r="P369" i="38"/>
  <c r="P192" i="38"/>
  <c r="Q117" i="38"/>
  <c r="Q57" i="38"/>
  <c r="W525" i="38"/>
  <c r="W410" i="38"/>
  <c r="W304" i="38"/>
  <c r="W193" i="38"/>
  <c r="W80" i="38"/>
  <c r="Q21" i="38"/>
  <c r="P325" i="38"/>
  <c r="P160" i="38"/>
  <c r="P72" i="38"/>
  <c r="Q17" i="38"/>
  <c r="P418" i="38"/>
  <c r="P296" i="38"/>
  <c r="P186" i="38"/>
  <c r="P125" i="38"/>
  <c r="P75" i="38"/>
  <c r="P37" i="38"/>
  <c r="W523" i="38"/>
  <c r="W457" i="38"/>
  <c r="W409" i="38"/>
  <c r="W368" i="38"/>
  <c r="W321" i="38"/>
  <c r="W287" i="38"/>
  <c r="W247" i="38"/>
  <c r="W196" i="38"/>
  <c r="W154" i="38"/>
  <c r="W120" i="38"/>
  <c r="K18" i="38"/>
  <c r="P329" i="38"/>
  <c r="P208" i="38"/>
  <c r="P131" i="38"/>
  <c r="P77" i="38"/>
  <c r="W549" i="38"/>
  <c r="W477" i="38"/>
  <c r="W417" i="38"/>
  <c r="W371" i="38"/>
  <c r="W307" i="38"/>
  <c r="W256" i="38"/>
  <c r="W198" i="38"/>
  <c r="W134" i="38"/>
  <c r="W86" i="38"/>
  <c r="W48" i="38"/>
  <c r="P372" i="38"/>
  <c r="P252" i="38"/>
  <c r="P173" i="38"/>
  <c r="P101" i="38"/>
  <c r="P40" i="38"/>
  <c r="W507" i="38"/>
  <c r="W444" i="38"/>
  <c r="W393" i="38"/>
  <c r="W339" i="38"/>
  <c r="W278" i="38"/>
  <c r="W219" i="38"/>
  <c r="W172" i="38"/>
  <c r="W110" i="38"/>
  <c r="W59" i="38"/>
  <c r="W30" i="38"/>
  <c r="P424" i="38"/>
  <c r="P300" i="38"/>
  <c r="P188" i="38"/>
  <c r="P119" i="38"/>
  <c r="P56" i="38"/>
  <c r="W529" i="38"/>
  <c r="W465" i="38"/>
  <c r="W413" i="38"/>
  <c r="W360" i="38"/>
  <c r="W297" i="38"/>
  <c r="W252" i="38"/>
  <c r="W194" i="38"/>
  <c r="W129" i="38"/>
  <c r="W74" i="38"/>
  <c r="W45" i="38"/>
  <c r="P448" i="38"/>
  <c r="P294" i="38"/>
  <c r="P185" i="38"/>
  <c r="P115" i="38"/>
  <c r="P61" i="38"/>
  <c r="W528" i="38"/>
  <c r="W462" i="38"/>
  <c r="T215" i="38"/>
  <c r="Q286" i="38"/>
  <c r="P246" i="38"/>
  <c r="Q551" i="38"/>
  <c r="P283" i="38"/>
  <c r="Q156" i="38"/>
  <c r="Q94" i="38"/>
  <c r="Q38" i="38"/>
  <c r="W490" i="38"/>
  <c r="W374" i="38"/>
  <c r="W263" i="38"/>
  <c r="W152" i="38"/>
  <c r="Q528" i="38"/>
  <c r="P461" i="38"/>
  <c r="P238" i="38"/>
  <c r="P130" i="38"/>
  <c r="P42" i="38"/>
  <c r="Q536" i="38"/>
  <c r="P374" i="38"/>
  <c r="P245" i="38"/>
  <c r="P165" i="38"/>
  <c r="P108" i="38"/>
  <c r="P71" i="38"/>
  <c r="P27" i="38"/>
  <c r="W501" i="38"/>
  <c r="W441" i="38"/>
  <c r="W404" i="38"/>
  <c r="W357" i="38"/>
  <c r="W316" i="38"/>
  <c r="W277" i="38"/>
  <c r="W229" i="38"/>
  <c r="W189" i="38"/>
  <c r="W148" i="38"/>
  <c r="W101" i="38"/>
  <c r="Q477" i="38"/>
  <c r="P308" i="38"/>
  <c r="P184" i="38"/>
  <c r="P123" i="38"/>
  <c r="P60" i="38"/>
  <c r="W516" i="38"/>
  <c r="W469" i="38"/>
  <c r="W411" i="38"/>
  <c r="W349" i="38"/>
  <c r="W294" i="38"/>
  <c r="W249" i="38"/>
  <c r="W181" i="38"/>
  <c r="W127" i="38"/>
  <c r="W71" i="38"/>
  <c r="O20" i="38"/>
  <c r="P356" i="38"/>
  <c r="P233" i="38"/>
  <c r="P145" i="38"/>
  <c r="P82" i="38"/>
  <c r="P32" i="38"/>
  <c r="W491" i="38"/>
  <c r="W437" i="38"/>
  <c r="W376" i="38"/>
  <c r="W314" i="38"/>
  <c r="W270" i="38"/>
  <c r="W212" i="38"/>
  <c r="W146" i="38"/>
  <c r="W92" i="38"/>
  <c r="W55" i="38"/>
  <c r="W44" i="38"/>
  <c r="P390" i="38"/>
  <c r="P268" i="38"/>
  <c r="P161" i="38"/>
  <c r="P110" i="38"/>
  <c r="P48" i="38"/>
  <c r="W505" i="38"/>
  <c r="W449" i="38"/>
  <c r="W407" i="38"/>
  <c r="W344" i="38"/>
  <c r="W290" i="38"/>
  <c r="W237" i="38"/>
  <c r="W169" i="38"/>
  <c r="W123" i="38"/>
  <c r="W69" i="38"/>
  <c r="W33" i="38"/>
  <c r="P380" i="38"/>
  <c r="P278" i="38"/>
  <c r="P168" i="38"/>
  <c r="P105" i="38"/>
  <c r="P44" i="38"/>
  <c r="W503" i="38"/>
  <c r="Q309" i="38"/>
  <c r="Q520" i="38"/>
  <c r="Q91" i="38"/>
  <c r="P413" i="38"/>
  <c r="Q194" i="38"/>
  <c r="Q120" i="38"/>
  <c r="Q68" i="38"/>
  <c r="W539" i="38"/>
  <c r="W426" i="38"/>
  <c r="W318" i="38"/>
  <c r="W211" i="38"/>
  <c r="W90" i="38"/>
  <c r="P406" i="38"/>
  <c r="P343" i="38"/>
  <c r="P166" i="38"/>
  <c r="P90" i="38"/>
  <c r="M14" i="38"/>
  <c r="P434" i="38"/>
  <c r="P313" i="38"/>
  <c r="P198" i="38"/>
  <c r="P129" i="38"/>
  <c r="P93" i="38"/>
  <c r="P45" i="38"/>
  <c r="W530" i="38"/>
  <c r="W475" i="38"/>
  <c r="W415" i="38"/>
  <c r="W379" i="38"/>
  <c r="W340" i="38"/>
  <c r="W293" i="38"/>
  <c r="W253" i="38"/>
  <c r="W215" i="38"/>
  <c r="W167" i="38"/>
  <c r="W125" i="38"/>
  <c r="W82" i="38"/>
  <c r="P346" i="38"/>
  <c r="P240" i="38"/>
  <c r="P157" i="38"/>
  <c r="P86" i="38"/>
  <c r="P25" i="38"/>
  <c r="W502" i="38"/>
  <c r="W439" i="38"/>
  <c r="W377" i="38"/>
  <c r="W325" i="38"/>
  <c r="W264" i="38"/>
  <c r="W213" i="38"/>
  <c r="W157" i="38"/>
  <c r="W93" i="38"/>
  <c r="W52" i="38"/>
  <c r="P465" i="38"/>
  <c r="P286" i="38"/>
  <c r="P181" i="38"/>
  <c r="P120" i="38"/>
  <c r="P49" i="38"/>
  <c r="W522" i="38"/>
  <c r="W466" i="38"/>
  <c r="W401" i="38"/>
  <c r="W348" i="38"/>
  <c r="Q507" i="38"/>
  <c r="Q34" i="38"/>
  <c r="W126" i="38"/>
  <c r="P122" i="38"/>
  <c r="P236" i="38"/>
  <c r="W536" i="38"/>
  <c r="W347" i="38"/>
  <c r="W178" i="38"/>
  <c r="P258" i="38"/>
  <c r="W510" i="38"/>
  <c r="W286" i="38"/>
  <c r="W60" i="38"/>
  <c r="P137" i="38"/>
  <c r="W429" i="38"/>
  <c r="W255" i="38"/>
  <c r="W140" i="38"/>
  <c r="W42" i="38"/>
  <c r="P370" i="38"/>
  <c r="P153" i="38"/>
  <c r="W557" i="38"/>
  <c r="W443" i="38"/>
  <c r="W331" i="38"/>
  <c r="W218" i="38"/>
  <c r="W105" i="38"/>
  <c r="W27" i="38"/>
  <c r="P224" i="38"/>
  <c r="P97" i="38"/>
  <c r="W495" i="38"/>
  <c r="W427" i="38"/>
  <c r="W388" i="38"/>
  <c r="W351" i="38"/>
  <c r="W302" i="38"/>
  <c r="W266" i="38"/>
  <c r="W226" i="38"/>
  <c r="W176" i="38"/>
  <c r="W136" i="38"/>
  <c r="W97" i="38"/>
  <c r="W53" i="38"/>
  <c r="W39" i="38"/>
  <c r="V15" i="38"/>
  <c r="U15" i="38"/>
  <c r="X15" i="38"/>
  <c r="W15" i="38"/>
  <c r="Q225" i="38"/>
  <c r="Q171" i="38"/>
  <c r="W322" i="38"/>
  <c r="T248" i="38"/>
  <c r="W171" i="38"/>
  <c r="K341" i="38"/>
  <c r="S341" i="38"/>
  <c r="X559" i="38"/>
  <c r="O552" i="38"/>
  <c r="X543" i="38"/>
  <c r="O533" i="38"/>
  <c r="R558" i="38"/>
  <c r="Y549" i="38"/>
  <c r="R537" i="38"/>
  <c r="X531" i="38"/>
  <c r="Y556" i="38"/>
  <c r="R549" i="38"/>
  <c r="K537" i="38"/>
  <c r="R564" i="38"/>
  <c r="Y555" i="38"/>
  <c r="R548" i="38"/>
  <c r="M538" i="38"/>
  <c r="R530" i="38"/>
  <c r="Y513" i="38"/>
  <c r="X523" i="38"/>
  <c r="O503" i="38"/>
  <c r="S516" i="38"/>
  <c r="R519" i="38"/>
  <c r="O507" i="38"/>
  <c r="S531" i="38"/>
  <c r="K513" i="38"/>
  <c r="L510" i="38"/>
  <c r="X504" i="38"/>
  <c r="O529" i="38"/>
  <c r="V512" i="38"/>
  <c r="X524" i="38"/>
  <c r="L503" i="38"/>
  <c r="S492" i="38"/>
  <c r="R476" i="38"/>
  <c r="Y479" i="38"/>
  <c r="T143" i="38"/>
  <c r="P257" i="38"/>
  <c r="W468" i="38"/>
  <c r="Q510" i="38"/>
  <c r="P38" i="38"/>
  <c r="P151" i="38"/>
  <c r="W487" i="38"/>
  <c r="W309" i="38"/>
  <c r="W131" i="38"/>
  <c r="P167" i="38"/>
  <c r="W453" i="38"/>
  <c r="W224" i="38"/>
  <c r="Q532" i="38"/>
  <c r="P74" i="38"/>
  <c r="W361" i="38"/>
  <c r="W238" i="38"/>
  <c r="W124" i="38"/>
  <c r="W38" i="38"/>
  <c r="P318" i="38"/>
  <c r="P144" i="38"/>
  <c r="W540" i="38"/>
  <c r="W421" i="38"/>
  <c r="W320" i="38"/>
  <c r="W201" i="38"/>
  <c r="W91" i="38"/>
  <c r="X24" i="38"/>
  <c r="P209" i="38"/>
  <c r="P70" i="38"/>
  <c r="W486" i="38"/>
  <c r="W419" i="38"/>
  <c r="W380" i="38"/>
  <c r="W336" i="38"/>
  <c r="W295" i="38"/>
  <c r="W257" i="38"/>
  <c r="W208" i="38"/>
  <c r="W168" i="38"/>
  <c r="W128" i="38"/>
  <c r="W79" i="38"/>
  <c r="W49" i="38"/>
  <c r="W31" i="38"/>
  <c r="P29" i="38"/>
  <c r="P162" i="38"/>
  <c r="M15" i="38"/>
  <c r="Q15" i="38"/>
  <c r="P171" i="38"/>
  <c r="Q315" i="38"/>
  <c r="W28" i="38"/>
  <c r="T225" i="38"/>
  <c r="T366" i="38"/>
  <c r="O341" i="38"/>
  <c r="R341" i="38"/>
  <c r="R328" i="38"/>
  <c r="S558" i="38"/>
  <c r="U549" i="38"/>
  <c r="S537" i="38"/>
  <c r="L532" i="38"/>
  <c r="O555" i="38"/>
  <c r="N548" i="38"/>
  <c r="M536" i="38"/>
  <c r="M564" i="38"/>
  <c r="N555" i="38"/>
  <c r="M548" i="38"/>
  <c r="R538" i="38"/>
  <c r="M563" i="38"/>
  <c r="N554" i="38"/>
  <c r="O545" i="38"/>
  <c r="R539" i="38"/>
  <c r="O534" i="38"/>
  <c r="U520" i="38"/>
  <c r="S525" i="38"/>
  <c r="L502" i="38"/>
  <c r="R513" i="38"/>
  <c r="M510" i="38"/>
  <c r="Y504" i="38"/>
  <c r="Y534" i="38"/>
  <c r="Y511" i="38"/>
  <c r="U523" i="38"/>
  <c r="Y491" i="38"/>
  <c r="Y518" i="38"/>
  <c r="R511" i="38"/>
  <c r="K505" i="38"/>
  <c r="X491" i="38"/>
  <c r="V495" i="38"/>
  <c r="O473" i="38"/>
  <c r="N478" i="38"/>
  <c r="R494" i="38"/>
  <c r="Q174" i="38"/>
  <c r="Q85" i="38"/>
  <c r="W250" i="38"/>
  <c r="Q205" i="38"/>
  <c r="P366" i="38"/>
  <c r="P58" i="38"/>
  <c r="W385" i="38"/>
  <c r="W221" i="38"/>
  <c r="P440" i="38"/>
  <c r="P43" i="38"/>
  <c r="W342" i="38"/>
  <c r="W119" i="38"/>
  <c r="P189" i="38"/>
  <c r="W474" i="38"/>
  <c r="W299" i="38"/>
  <c r="W180" i="38"/>
  <c r="W65" i="38"/>
  <c r="S22" i="38"/>
  <c r="Q201" i="38"/>
  <c r="P73" i="38"/>
  <c r="W479" i="38"/>
  <c r="W375" i="38"/>
  <c r="W261" i="38"/>
  <c r="W153" i="38"/>
  <c r="W50" i="38"/>
  <c r="P310" i="38"/>
  <c r="P141" i="38"/>
  <c r="W534" i="38"/>
  <c r="W440" i="38"/>
  <c r="W395" i="38"/>
  <c r="W359" i="38"/>
  <c r="W319" i="38"/>
  <c r="W274" i="38"/>
  <c r="W233" i="38"/>
  <c r="W192" i="38"/>
  <c r="W144" i="38"/>
  <c r="W104" i="38"/>
  <c r="W67" i="38"/>
  <c r="W26" i="38"/>
  <c r="P15" i="38"/>
  <c r="N15" i="38"/>
  <c r="R15" i="38"/>
  <c r="Q64" i="38"/>
  <c r="K15" i="38"/>
  <c r="P225" i="38"/>
  <c r="Q322" i="38"/>
  <c r="T171" i="38"/>
  <c r="W248" i="38"/>
  <c r="L341" i="38"/>
  <c r="N341" i="38"/>
  <c r="N328" i="38"/>
  <c r="M562" i="38"/>
  <c r="M554" i="38"/>
  <c r="Y546" i="38"/>
  <c r="L540" i="38"/>
  <c r="V559" i="38"/>
  <c r="U552" i="38"/>
  <c r="V543" i="38"/>
  <c r="N533" i="38"/>
  <c r="U559" i="38"/>
  <c r="V550" i="38"/>
  <c r="U543" i="38"/>
  <c r="S533" i="38"/>
  <c r="K557" i="38"/>
  <c r="V549" i="38"/>
  <c r="U537" i="38"/>
  <c r="N531" i="38"/>
  <c r="K515" i="38"/>
  <c r="Y519" i="38"/>
  <c r="Y508" i="38"/>
  <c r="X517" i="38"/>
  <c r="S520" i="38"/>
  <c r="L506" i="38"/>
  <c r="K494" i="38"/>
  <c r="L516" i="38"/>
  <c r="O519" i="38"/>
  <c r="X507" i="38"/>
  <c r="X492" i="38"/>
  <c r="S514" i="38"/>
  <c r="N519" i="38"/>
  <c r="L508" i="38"/>
  <c r="R490" i="38"/>
  <c r="V477" i="38"/>
  <c r="U470" i="38"/>
  <c r="L468" i="38"/>
  <c r="K497" i="38"/>
  <c r="N564" i="38"/>
  <c r="L543" i="38"/>
  <c r="S550" i="38"/>
  <c r="U557" i="38"/>
  <c r="S387" i="38"/>
  <c r="S383" i="38"/>
  <c r="X394" i="38"/>
  <c r="X389" i="38"/>
  <c r="L449" i="38"/>
  <c r="X433" i="38"/>
  <c r="L441" i="38"/>
  <c r="N414" i="38"/>
  <c r="V410" i="38"/>
  <c r="K418" i="38"/>
  <c r="R425" i="38"/>
  <c r="Y405" i="38"/>
  <c r="M413" i="38"/>
  <c r="N420" i="38"/>
  <c r="M400" i="38"/>
  <c r="U405" i="38"/>
  <c r="V412" i="38"/>
  <c r="U421" i="38"/>
  <c r="V428" i="38"/>
  <c r="U456" i="38"/>
  <c r="S482" i="38"/>
  <c r="U471" i="38"/>
  <c r="Y487" i="38"/>
  <c r="Y485" i="38"/>
  <c r="N465" i="38"/>
  <c r="N459" i="38"/>
  <c r="V484" i="38"/>
  <c r="K471" i="38"/>
  <c r="N497" i="38"/>
  <c r="K465" i="38"/>
  <c r="K459" i="38"/>
  <c r="R484" i="38"/>
  <c r="K472" i="38"/>
  <c r="U486" i="38"/>
  <c r="V462" i="38"/>
  <c r="N470" i="38"/>
  <c r="O477" i="38"/>
  <c r="L490" i="38"/>
  <c r="R508" i="38"/>
  <c r="V510" i="38"/>
  <c r="M514" i="38"/>
  <c r="R492" i="38"/>
  <c r="K508" i="38"/>
  <c r="K519" i="38"/>
  <c r="Y515" i="38"/>
  <c r="X493" i="38"/>
  <c r="R506" i="38"/>
  <c r="R500" i="38"/>
  <c r="M520" i="38"/>
  <c r="R517" i="38"/>
  <c r="U504" i="38"/>
  <c r="S519" i="38"/>
  <c r="X514" i="38"/>
  <c r="V530" i="38"/>
  <c r="N537" i="38"/>
  <c r="O549" i="38"/>
  <c r="X556" i="38"/>
  <c r="M533" i="38"/>
  <c r="N543" i="38"/>
  <c r="O550" i="38"/>
  <c r="N559" i="38"/>
  <c r="V532" i="38"/>
  <c r="O543" i="38"/>
  <c r="N552" i="38"/>
  <c r="O559" i="38"/>
  <c r="R540" i="38"/>
  <c r="S546" i="38"/>
  <c r="U553" i="38"/>
  <c r="Y561" i="38"/>
  <c r="X357" i="38"/>
  <c r="M387" i="38"/>
  <c r="M383" i="38"/>
  <c r="K396" i="38"/>
  <c r="K389" i="38"/>
  <c r="V450" i="38"/>
  <c r="K434" i="38"/>
  <c r="R441" i="38"/>
  <c r="L420" i="38"/>
  <c r="N411" i="38"/>
  <c r="O418" i="38"/>
  <c r="N427" i="38"/>
  <c r="L406" i="38"/>
  <c r="S413" i="38"/>
  <c r="L422" i="38"/>
  <c r="S400" i="38"/>
  <c r="M406" i="38"/>
  <c r="Y414" i="38"/>
  <c r="R423" i="38"/>
  <c r="Y401" i="38"/>
  <c r="V464" i="38"/>
  <c r="K478" i="38"/>
  <c r="R473" i="38"/>
  <c r="X495" i="38"/>
  <c r="L464" i="38"/>
  <c r="Y483" i="38"/>
  <c r="R474" i="38"/>
  <c r="L496" i="38"/>
  <c r="M464" i="38"/>
  <c r="Y478" i="38"/>
  <c r="M474" i="38"/>
  <c r="X461" i="38"/>
  <c r="S494" i="38"/>
  <c r="N494" i="38"/>
  <c r="U491" i="38"/>
  <c r="X505" i="38"/>
  <c r="L544" i="38"/>
  <c r="L545" i="38"/>
  <c r="X546" i="38"/>
  <c r="K548" i="38"/>
  <c r="U341" i="38"/>
  <c r="U328" i="38"/>
  <c r="P315" i="38"/>
  <c r="P64" i="38"/>
  <c r="W112" i="38"/>
  <c r="W289" i="38"/>
  <c r="W455" i="38"/>
  <c r="W54" i="38"/>
  <c r="W496" i="38"/>
  <c r="W84" i="38"/>
  <c r="P320" i="38"/>
  <c r="W95" i="38"/>
  <c r="Q481" i="38"/>
  <c r="Q274" i="38"/>
  <c r="Y557" i="38"/>
  <c r="X540" i="38"/>
  <c r="O544" i="38"/>
  <c r="X551" i="38"/>
  <c r="S561" i="38"/>
  <c r="S560" i="38"/>
  <c r="X384" i="38"/>
  <c r="N454" i="38"/>
  <c r="M452" i="38"/>
  <c r="N435" i="38"/>
  <c r="O442" i="38"/>
  <c r="K425" i="38"/>
  <c r="S412" i="38"/>
  <c r="U419" i="38"/>
  <c r="S428" i="38"/>
  <c r="K407" i="38"/>
  <c r="R414" i="38"/>
  <c r="K423" i="38"/>
  <c r="R401" i="38"/>
  <c r="L407" i="38"/>
  <c r="X415" i="38"/>
  <c r="L423" i="38"/>
  <c r="S401" i="38"/>
  <c r="O464" i="38"/>
  <c r="X483" i="38"/>
  <c r="L473" i="38"/>
  <c r="R495" i="38"/>
  <c r="Y463" i="38"/>
  <c r="S483" i="38"/>
  <c r="L474" i="38"/>
  <c r="Y495" i="38"/>
  <c r="U463" i="38"/>
  <c r="S478" i="38"/>
  <c r="U473" i="38"/>
  <c r="N495" i="38"/>
  <c r="R482" i="38"/>
  <c r="Y471" i="38"/>
  <c r="X487" i="38"/>
  <c r="X485" i="38"/>
  <c r="M494" i="38"/>
  <c r="M507" i="38"/>
  <c r="S521" i="38"/>
  <c r="V516" i="38"/>
  <c r="V493" i="38"/>
  <c r="Y506" i="38"/>
  <c r="L520" i="38"/>
  <c r="K517" i="38"/>
  <c r="N491" i="38"/>
  <c r="K523" i="38"/>
  <c r="U511" i="38"/>
  <c r="V518" i="38"/>
  <c r="K506" i="38"/>
  <c r="X521" i="38"/>
  <c r="N516" i="38"/>
  <c r="X533" i="38"/>
  <c r="Y543" i="38"/>
  <c r="M551" i="38"/>
  <c r="Y559" i="38"/>
  <c r="N540" i="38"/>
  <c r="Y544" i="38"/>
  <c r="R553" i="38"/>
  <c r="K562" i="38"/>
  <c r="S540" i="38"/>
  <c r="R546" i="38"/>
  <c r="Y553" i="38"/>
  <c r="X561" i="38"/>
  <c r="X560" i="38"/>
  <c r="O535" i="38"/>
  <c r="X547" i="38"/>
  <c r="L555" i="38"/>
  <c r="O564" i="38"/>
  <c r="O560" i="38"/>
  <c r="N359" i="38"/>
  <c r="K386" i="38"/>
  <c r="K383" i="38"/>
  <c r="L445" i="38"/>
  <c r="S452" i="38"/>
  <c r="U435" i="38"/>
  <c r="Y444" i="38"/>
  <c r="X428" i="38"/>
  <c r="Y412" i="38"/>
  <c r="R421" i="38"/>
  <c r="Y428" i="38"/>
  <c r="O407" i="38"/>
  <c r="N416" i="38"/>
  <c r="O423" i="38"/>
  <c r="X401" i="38"/>
  <c r="V408" i="38"/>
  <c r="U417" i="38"/>
  <c r="V424" i="38"/>
  <c r="L402" i="38"/>
  <c r="S461" i="38"/>
  <c r="S459" i="38"/>
  <c r="U479" i="38"/>
  <c r="S476" i="38"/>
  <c r="O490" i="38"/>
  <c r="O460" i="38"/>
  <c r="U480" i="38"/>
  <c r="V475" i="38"/>
  <c r="U490" i="38"/>
  <c r="V461" i="38"/>
  <c r="K480" i="38"/>
  <c r="R475" i="38"/>
  <c r="X482" i="38"/>
  <c r="U506" i="38"/>
  <c r="S506" i="38"/>
  <c r="O523" i="38"/>
  <c r="K522" i="38"/>
  <c r="S551" i="38"/>
  <c r="X553" i="38"/>
  <c r="L554" i="38"/>
  <c r="R555" i="38"/>
  <c r="W315" i="38"/>
  <c r="Y15" i="38"/>
  <c r="O15" i="38"/>
  <c r="W158" i="38"/>
  <c r="W326" i="38"/>
  <c r="P26" i="38"/>
  <c r="W161" i="38"/>
  <c r="P91" i="38"/>
  <c r="W186" i="38"/>
  <c r="W165" i="38"/>
  <c r="W265" i="38"/>
  <c r="P428" i="38"/>
  <c r="AG363" i="38"/>
  <c r="AC375" i="38"/>
  <c r="AC377" i="38"/>
  <c r="AP377" i="38"/>
  <c r="AO347" i="38"/>
  <c r="AK355" i="38"/>
  <c r="AO355" i="38"/>
  <c r="T266" i="38"/>
  <c r="P508" i="38"/>
  <c r="Q447" i="38"/>
  <c r="P559" i="38"/>
  <c r="Q382" i="38"/>
  <c r="Q302" i="38"/>
  <c r="Q240" i="38"/>
  <c r="X22" i="38"/>
  <c r="P407" i="38"/>
  <c r="P289" i="38"/>
  <c r="P202" i="38"/>
  <c r="Q151" i="38"/>
  <c r="Q102" i="38"/>
  <c r="Q56" i="38"/>
  <c r="W537" i="38"/>
  <c r="Q488" i="38"/>
  <c r="P437" i="38"/>
  <c r="P391" i="38"/>
  <c r="P344" i="38"/>
  <c r="P299" i="38"/>
  <c r="P253" i="38"/>
  <c r="P206" i="38"/>
  <c r="Q187" i="38"/>
  <c r="Q170" i="38"/>
  <c r="Q154" i="38"/>
  <c r="Q139" i="38"/>
  <c r="Q126" i="38"/>
  <c r="Q113" i="38"/>
  <c r="Q101" i="38"/>
  <c r="Q90" i="38"/>
  <c r="Q76" i="38"/>
  <c r="Q66" i="38"/>
  <c r="Q55" i="38"/>
  <c r="Q42" i="38"/>
  <c r="Q32" i="38"/>
  <c r="W556" i="38"/>
  <c r="W531" i="38"/>
  <c r="W508" i="38"/>
  <c r="W484" i="38"/>
  <c r="W458" i="38"/>
  <c r="W438" i="38"/>
  <c r="W418" i="38"/>
  <c r="W392" i="38"/>
  <c r="W370" i="38"/>
  <c r="W350" i="38"/>
  <c r="W323" i="38"/>
  <c r="W300" i="38"/>
  <c r="W280" i="38"/>
  <c r="W254" i="38"/>
  <c r="W231" i="38"/>
  <c r="W206" i="38"/>
  <c r="W179" i="38"/>
  <c r="W156" i="38"/>
  <c r="W135" i="38"/>
  <c r="W109" i="38"/>
  <c r="W85" i="38"/>
  <c r="W63" i="38"/>
  <c r="Q545" i="38"/>
  <c r="P463" i="38"/>
  <c r="P422" i="38"/>
  <c r="M19" i="38"/>
  <c r="Q522" i="38"/>
  <c r="P452" i="38"/>
  <c r="P394" i="38"/>
  <c r="P352" i="38"/>
  <c r="P306" i="38"/>
  <c r="P256" i="38"/>
  <c r="P212" i="38"/>
  <c r="P187" i="38"/>
  <c r="P170" i="38"/>
  <c r="P152" i="38"/>
  <c r="P135" i="38"/>
  <c r="P117" i="38"/>
  <c r="P99" i="38"/>
  <c r="P80" i="38"/>
  <c r="P63" i="38"/>
  <c r="P46" i="38"/>
  <c r="P30" i="38"/>
  <c r="T134" i="38"/>
  <c r="AA218" i="38"/>
  <c r="AC218" i="38"/>
  <c r="AM499" i="38"/>
  <c r="AK340" i="38"/>
  <c r="AC367" i="38"/>
  <c r="AO353" i="38"/>
  <c r="AG357" i="38"/>
  <c r="AK360" i="38"/>
  <c r="AO387" i="38"/>
  <c r="AK386" i="38"/>
  <c r="AP386" i="38"/>
  <c r="AG392" i="38"/>
  <c r="AP392" i="38"/>
  <c r="AK367" i="38"/>
  <c r="AG378" i="38"/>
  <c r="AG350" i="38"/>
  <c r="AC354" i="38"/>
  <c r="AG360" i="38"/>
  <c r="AB383" i="38"/>
  <c r="AC383" i="38"/>
  <c r="AG391" i="38"/>
  <c r="AN383" i="38"/>
  <c r="AO383" i="38"/>
  <c r="Q137" i="38"/>
  <c r="Q147" i="38"/>
  <c r="Q160" i="38"/>
  <c r="Q173" i="38"/>
  <c r="Q183" i="38"/>
  <c r="P201" i="38"/>
  <c r="P216" i="38"/>
  <c r="P239" i="38"/>
  <c r="P266" i="38"/>
  <c r="P287" i="38"/>
  <c r="P307" i="38"/>
  <c r="P336" i="38"/>
  <c r="P357" i="38"/>
  <c r="P377" i="38"/>
  <c r="P405" i="38"/>
  <c r="P425" i="38"/>
  <c r="P445" i="38"/>
  <c r="Q471" i="38"/>
  <c r="Q516" i="38"/>
  <c r="Q559" i="38"/>
  <c r="X18" i="38"/>
  <c r="W542" i="38"/>
  <c r="W541" i="38"/>
  <c r="W563" i="38"/>
  <c r="Q37" i="38"/>
  <c r="Q48" i="38"/>
  <c r="Q58" i="38"/>
  <c r="Q71" i="38"/>
  <c r="Q81" i="38"/>
  <c r="Q93" i="38"/>
  <c r="Q108" i="38"/>
  <c r="Q119" i="38"/>
  <c r="Q129" i="38"/>
  <c r="Q142" i="38"/>
  <c r="Q153" i="38"/>
  <c r="Q165" i="38"/>
  <c r="Q178" i="38"/>
  <c r="Q188" i="38"/>
  <c r="P205" i="38"/>
  <c r="P228" i="38"/>
  <c r="P251" i="38"/>
  <c r="P273" i="38"/>
  <c r="P297" i="38"/>
  <c r="P319" i="38"/>
  <c r="P351" i="38"/>
  <c r="P384" i="38"/>
  <c r="P411" i="38"/>
  <c r="P439" i="38"/>
  <c r="Q475" i="38"/>
  <c r="Q538" i="38"/>
  <c r="V21" i="38"/>
  <c r="Q195" i="38"/>
  <c r="Q211" i="38"/>
  <c r="Q229" i="38"/>
  <c r="Q247" i="38"/>
  <c r="Q261" i="38"/>
  <c r="Q276" i="38"/>
  <c r="Q292" i="38"/>
  <c r="Q306" i="38"/>
  <c r="Q325" i="38"/>
  <c r="Q350" i="38"/>
  <c r="Q368" i="38"/>
  <c r="Q392" i="38"/>
  <c r="Q428" i="38"/>
  <c r="Q452" i="38"/>
  <c r="P503" i="38"/>
  <c r="Y18" i="38"/>
  <c r="Q269" i="38"/>
  <c r="Q319" i="38"/>
  <c r="Q388" i="38"/>
  <c r="Q455" i="38"/>
  <c r="Y24" i="38"/>
  <c r="Q513" i="38"/>
  <c r="K23" i="38"/>
  <c r="P525" i="38"/>
  <c r="T372" i="38"/>
  <c r="T364" i="38"/>
  <c r="T224" i="38"/>
  <c r="T245" i="38"/>
  <c r="T69" i="38"/>
  <c r="AH350" i="38"/>
  <c r="AK350" i="38"/>
  <c r="Q26" i="43"/>
  <c r="P42" i="43"/>
  <c r="Q42" i="43"/>
  <c r="I222" i="38"/>
  <c r="P219" i="38"/>
  <c r="P249" i="38"/>
  <c r="P271" i="38"/>
  <c r="P291" i="38"/>
  <c r="P317" i="38"/>
  <c r="P340" i="38"/>
  <c r="P361" i="38"/>
  <c r="P386" i="38"/>
  <c r="P409" i="38"/>
  <c r="P429" i="38"/>
  <c r="P453" i="38"/>
  <c r="Q479" i="38"/>
  <c r="Q524" i="38"/>
  <c r="Q23" i="38"/>
  <c r="V17" i="38"/>
  <c r="W546" i="38"/>
  <c r="Q27" i="38"/>
  <c r="Q39" i="38"/>
  <c r="Q50" i="38"/>
  <c r="Q62" i="38"/>
  <c r="Q73" i="38"/>
  <c r="Q84" i="38"/>
  <c r="Q98" i="38"/>
  <c r="Q110" i="38"/>
  <c r="Q121" i="38"/>
  <c r="Q134" i="38"/>
  <c r="Q144" i="38"/>
  <c r="Q155" i="38"/>
  <c r="Q169" i="38"/>
  <c r="Q180" i="38"/>
  <c r="P193" i="38"/>
  <c r="P211" i="38"/>
  <c r="P232" i="38"/>
  <c r="P255" i="38"/>
  <c r="P281" i="38"/>
  <c r="P301" i="38"/>
  <c r="P324" i="38"/>
  <c r="P359" i="38"/>
  <c r="P388" i="38"/>
  <c r="P419" i="38"/>
  <c r="P451" i="38"/>
  <c r="Q483" i="38"/>
  <c r="Q547" i="38"/>
  <c r="O18" i="38"/>
  <c r="Q200" i="38"/>
  <c r="Q213" i="38"/>
  <c r="Q233" i="38"/>
  <c r="Q250" i="38"/>
  <c r="Q265" i="38"/>
  <c r="Q282" i="38"/>
  <c r="Q294" i="38"/>
  <c r="Q308" i="38"/>
  <c r="Q335" i="38"/>
  <c r="Q354" i="38"/>
  <c r="Q370" i="38"/>
  <c r="Q402" i="38"/>
  <c r="Q434" i="38"/>
  <c r="Q461" i="38"/>
  <c r="P524" i="38"/>
  <c r="U16" i="38"/>
  <c r="Q277" i="38"/>
  <c r="Q347" i="38"/>
  <c r="Q415" i="38"/>
  <c r="Q464" i="38"/>
  <c r="P20" i="38"/>
  <c r="Q523" i="38"/>
  <c r="O19" i="38"/>
  <c r="U23" i="38"/>
  <c r="T141" i="38"/>
  <c r="T66" i="38"/>
  <c r="T554" i="38"/>
  <c r="T472" i="38"/>
  <c r="T65" i="38"/>
  <c r="AM357" i="38"/>
  <c r="AO357" i="38"/>
  <c r="AB357" i="38"/>
  <c r="AC357" i="38"/>
  <c r="F357" i="38"/>
  <c r="J357" i="38"/>
  <c r="D100" i="27"/>
  <c r="Z322" i="38"/>
  <c r="Z312" i="38"/>
  <c r="F252" i="38"/>
  <c r="J252" i="38"/>
  <c r="AA252" i="38"/>
  <c r="AC252" i="38"/>
  <c r="T346" i="38"/>
  <c r="T564" i="38"/>
  <c r="T533" i="38"/>
  <c r="T518" i="38"/>
  <c r="T395" i="38"/>
  <c r="T483" i="38"/>
  <c r="T255" i="38"/>
  <c r="T209" i="38"/>
  <c r="W16" i="38"/>
  <c r="P558" i="38"/>
  <c r="P490" i="38"/>
  <c r="S21" i="38"/>
  <c r="Q546" i="38"/>
  <c r="Q498" i="38"/>
  <c r="L18" i="38"/>
  <c r="P549" i="38"/>
  <c r="P477" i="38"/>
  <c r="Q439" i="38"/>
  <c r="Q399" i="38"/>
  <c r="Q363" i="38"/>
  <c r="Q330" i="38"/>
  <c r="Q293" i="38"/>
  <c r="Q259" i="38"/>
  <c r="Q221" i="38"/>
  <c r="R23" i="38"/>
  <c r="P520" i="38"/>
  <c r="P483" i="38"/>
  <c r="Q458" i="38"/>
  <c r="Q442" i="38"/>
  <c r="Q426" i="38"/>
  <c r="Q404" i="38"/>
  <c r="Q385" i="38"/>
  <c r="Q374" i="38"/>
  <c r="Q362" i="38"/>
  <c r="Q352" i="38"/>
  <c r="Q341" i="38"/>
  <c r="Q329" i="38"/>
  <c r="Q316" i="38"/>
  <c r="Q304" i="38"/>
  <c r="Q296" i="38"/>
  <c r="Q288" i="38"/>
  <c r="Q280" i="38"/>
  <c r="Q272" i="38"/>
  <c r="Q263" i="38"/>
  <c r="Q254" i="38"/>
  <c r="Q245" i="38"/>
  <c r="Q236" i="38"/>
  <c r="Q227" i="38"/>
  <c r="Q216" i="38"/>
  <c r="Q206" i="38"/>
  <c r="Q197" i="38"/>
  <c r="K16" i="38"/>
  <c r="S20" i="38"/>
  <c r="Q564" i="38"/>
  <c r="Q530" i="38"/>
  <c r="Q493" i="38"/>
  <c r="P464" i="38"/>
  <c r="P447" i="38"/>
  <c r="P431" i="38"/>
  <c r="P415" i="38"/>
  <c r="P399" i="38"/>
  <c r="P379" i="38"/>
  <c r="P363" i="38"/>
  <c r="P347" i="38"/>
  <c r="P330" i="38"/>
  <c r="T455" i="38"/>
  <c r="T334" i="38"/>
  <c r="T20" i="38"/>
  <c r="T431" i="38"/>
  <c r="T377" i="38"/>
  <c r="T492" i="38"/>
  <c r="P542" i="38"/>
  <c r="P541" i="38"/>
  <c r="K17" i="38"/>
  <c r="Q556" i="38"/>
  <c r="Q487" i="38"/>
  <c r="U22" i="38"/>
  <c r="P495" i="38"/>
  <c r="Q431" i="38"/>
  <c r="Q379" i="38"/>
  <c r="Q338" i="38"/>
  <c r="Q285" i="38"/>
  <c r="Q241" i="38"/>
  <c r="N21" i="38"/>
  <c r="P507" i="38"/>
  <c r="Q468" i="38"/>
  <c r="Q444" i="38"/>
  <c r="Q420" i="38"/>
  <c r="Q394" i="38"/>
  <c r="Q376" i="38"/>
  <c r="Q360" i="38"/>
  <c r="Q346" i="38"/>
  <c r="Q333" i="38"/>
  <c r="Q313" i="38"/>
  <c r="Q300" i="38"/>
  <c r="Q290" i="38"/>
  <c r="Q278" i="38"/>
  <c r="Q268" i="38"/>
  <c r="Q256" i="38"/>
  <c r="Q242" i="38"/>
  <c r="Q231" i="38"/>
  <c r="Q218" i="38"/>
  <c r="Q204" i="38"/>
  <c r="Q193" i="38"/>
  <c r="Q19" i="38"/>
  <c r="Q555" i="38"/>
  <c r="Q512" i="38"/>
  <c r="P469" i="38"/>
  <c r="P443" i="38"/>
  <c r="P423" i="38"/>
  <c r="P403" i="38"/>
  <c r="P375" i="38"/>
  <c r="P355" i="38"/>
  <c r="P334" i="38"/>
  <c r="P309" i="38"/>
  <c r="P293" i="38"/>
  <c r="P277" i="38"/>
  <c r="P259" i="38"/>
  <c r="P241" i="38"/>
  <c r="P221" i="38"/>
  <c r="Q208" i="38"/>
  <c r="P196" i="38"/>
  <c r="Q184" i="38"/>
  <c r="Q176" i="38"/>
  <c r="Q167" i="38"/>
  <c r="Q157" i="38"/>
  <c r="Q148" i="38"/>
  <c r="Q140" i="38"/>
  <c r="Q131" i="38"/>
  <c r="Q123" i="38"/>
  <c r="Q114" i="38"/>
  <c r="Q104" i="38"/>
  <c r="Q95" i="38"/>
  <c r="Q86" i="38"/>
  <c r="Q77" i="38"/>
  <c r="Q69" i="38"/>
  <c r="Q60" i="38"/>
  <c r="Q52" i="38"/>
  <c r="Q43" i="38"/>
  <c r="Q35" i="38"/>
  <c r="Q25" i="38"/>
  <c r="W550" i="38"/>
  <c r="Q14" i="38"/>
  <c r="K20" i="38"/>
  <c r="S24" i="38"/>
  <c r="Q534" i="38"/>
  <c r="Q497" i="38"/>
  <c r="P466" i="38"/>
  <c r="P449" i="38"/>
  <c r="P433" i="38"/>
  <c r="P417" i="38"/>
  <c r="P401" i="38"/>
  <c r="P381" i="38"/>
  <c r="P365" i="38"/>
  <c r="P349" i="38"/>
  <c r="P332" i="38"/>
  <c r="P311" i="38"/>
  <c r="P295" i="38"/>
  <c r="P279" i="38"/>
  <c r="P262" i="38"/>
  <c r="P244" i="38"/>
  <c r="P226" i="38"/>
  <c r="P210" i="38"/>
  <c r="P197" i="38"/>
  <c r="Q185" i="38"/>
  <c r="Q177" i="38"/>
  <c r="Q168" i="38"/>
  <c r="Q158" i="38"/>
  <c r="Q150" i="38"/>
  <c r="Q141" i="38"/>
  <c r="Q132" i="38"/>
  <c r="Q124" i="38"/>
  <c r="Q115" i="38"/>
  <c r="Q105" i="38"/>
  <c r="Q97" i="38"/>
  <c r="Q87" i="38"/>
  <c r="Q78" i="38"/>
  <c r="Q70" i="38"/>
  <c r="Q61" i="38"/>
  <c r="Q53" i="38"/>
  <c r="Q44" i="38"/>
  <c r="Q36" i="38"/>
  <c r="Q26" i="38"/>
  <c r="W552" i="38"/>
  <c r="W535" i="38"/>
  <c r="W517" i="38"/>
  <c r="W498" i="38"/>
  <c r="W480" i="38"/>
  <c r="W463" i="38"/>
  <c r="W446" i="38"/>
  <c r="W430" i="38"/>
  <c r="W414" i="38"/>
  <c r="W396" i="38"/>
  <c r="W378" i="38"/>
  <c r="W362" i="38"/>
  <c r="W346" i="38"/>
  <c r="W329" i="38"/>
  <c r="W308" i="38"/>
  <c r="W292" i="38"/>
  <c r="W276" i="38"/>
  <c r="W258" i="38"/>
  <c r="W240" i="38"/>
  <c r="W220" i="38"/>
  <c r="W202" i="38"/>
  <c r="W183" i="38"/>
  <c r="W166" i="38"/>
  <c r="W147" i="38"/>
  <c r="W130" i="38"/>
  <c r="W113" i="38"/>
  <c r="W94" i="38"/>
  <c r="W76" i="38"/>
  <c r="O16" i="38"/>
  <c r="Q562" i="38"/>
  <c r="Q491" i="38"/>
  <c r="P446" i="38"/>
  <c r="P414" i="38"/>
  <c r="X16" i="38"/>
  <c r="Q557" i="38"/>
  <c r="Q486" i="38"/>
  <c r="P444" i="38"/>
  <c r="P404" i="38"/>
  <c r="P368" i="38"/>
  <c r="P335" i="38"/>
  <c r="P298" i="38"/>
  <c r="P265" i="38"/>
  <c r="P229" i="38"/>
  <c r="F404" i="38"/>
  <c r="J404" i="38"/>
  <c r="Z412" i="38"/>
  <c r="AC412" i="38"/>
  <c r="AP412" i="38"/>
  <c r="F412" i="38"/>
  <c r="H412" i="38"/>
  <c r="AA146" i="38"/>
  <c r="AC146" i="38"/>
  <c r="F146" i="38"/>
  <c r="J146" i="38"/>
  <c r="G526" i="38"/>
  <c r="G327" i="38"/>
  <c r="Q543" i="38"/>
  <c r="O22" i="38"/>
  <c r="S16" i="38"/>
  <c r="W554" i="38"/>
  <c r="Q31" i="38"/>
  <c r="Q41" i="38"/>
  <c r="Q54" i="38"/>
  <c r="Q65" i="38"/>
  <c r="Q75" i="38"/>
  <c r="Q88" i="38"/>
  <c r="Q100" i="38"/>
  <c r="Q112" i="38"/>
  <c r="Q125" i="38"/>
  <c r="Q136" i="38"/>
  <c r="Q146" i="38"/>
  <c r="Q159" i="38"/>
  <c r="Q172" i="38"/>
  <c r="Q182" i="38"/>
  <c r="Q198" i="38"/>
  <c r="P215" i="38"/>
  <c r="P237" i="38"/>
  <c r="P264" i="38"/>
  <c r="P285" i="38"/>
  <c r="P305" i="38"/>
  <c r="P338" i="38"/>
  <c r="P367" i="38"/>
  <c r="P393" i="38"/>
  <c r="P427" i="38"/>
  <c r="P455" i="38"/>
  <c r="Q503" i="38"/>
  <c r="K24" i="38"/>
  <c r="M17" i="38"/>
  <c r="Q202" i="38"/>
  <c r="Q220" i="38"/>
  <c r="Q238" i="38"/>
  <c r="Q252" i="38"/>
  <c r="Q270" i="38"/>
  <c r="Q284" i="38"/>
  <c r="Q298" i="38"/>
  <c r="Q318" i="38"/>
  <c r="Q337" i="38"/>
  <c r="Q358" i="38"/>
  <c r="Q378" i="38"/>
  <c r="Q410" i="38"/>
  <c r="Q436" i="38"/>
  <c r="P471" i="38"/>
  <c r="P543" i="38"/>
  <c r="Q232" i="38"/>
  <c r="Q301" i="38"/>
  <c r="Q355" i="38"/>
  <c r="Q423" i="38"/>
  <c r="P514" i="38"/>
  <c r="W14" i="38"/>
  <c r="Q535" i="38"/>
  <c r="P472" i="38"/>
  <c r="P21" i="38"/>
  <c r="T460" i="38"/>
  <c r="T129" i="38"/>
  <c r="T92" i="38"/>
  <c r="Z28" i="38"/>
  <c r="D54" i="27"/>
  <c r="AA152" i="38"/>
  <c r="AC152" i="38"/>
  <c r="AA422" i="38"/>
  <c r="AC422" i="38"/>
  <c r="AP422" i="38"/>
  <c r="AA518" i="38"/>
  <c r="AA315" i="38"/>
  <c r="AC315" i="38"/>
  <c r="F315" i="38"/>
  <c r="J315" i="38"/>
  <c r="P25" i="43"/>
  <c r="Q25" i="43"/>
  <c r="T15" i="38"/>
  <c r="Z162" i="38"/>
  <c r="AC162" i="38"/>
  <c r="F405" i="38"/>
  <c r="H405" i="38"/>
  <c r="Q407" i="38"/>
  <c r="G12" i="38"/>
  <c r="P408" i="38"/>
  <c r="Q412" i="38"/>
  <c r="W416" i="38"/>
  <c r="P420" i="38"/>
  <c r="W424" i="38"/>
  <c r="C55" i="27"/>
  <c r="D67" i="27"/>
  <c r="AG382" i="38"/>
  <c r="AG364" i="38"/>
  <c r="AG333" i="38"/>
  <c r="AG379" i="38"/>
  <c r="AO365" i="38"/>
  <c r="AK351" i="38"/>
  <c r="AC352" i="38"/>
  <c r="AK353" i="38"/>
  <c r="AK358" i="38"/>
  <c r="AA172" i="38"/>
  <c r="AA164" i="38"/>
  <c r="AO380" i="38"/>
  <c r="AG381" i="38"/>
  <c r="AK373" i="38"/>
  <c r="AC374" i="38"/>
  <c r="AO374" i="38"/>
  <c r="AG375" i="38"/>
  <c r="AO378" i="38"/>
  <c r="AC351" i="38"/>
  <c r="AC353" i="38"/>
  <c r="AC358" i="38"/>
  <c r="AK359" i="38"/>
  <c r="AG291" i="38"/>
  <c r="AG279" i="38"/>
  <c r="K416" i="38"/>
  <c r="AK336" i="38"/>
  <c r="S485" i="38"/>
  <c r="F233" i="38"/>
  <c r="H233" i="38"/>
  <c r="AK319" i="38"/>
  <c r="AC316" i="38"/>
  <c r="AC314" i="38"/>
  <c r="AG342" i="38"/>
  <c r="AC365" i="38"/>
  <c r="AK366" i="38"/>
  <c r="AO367" i="38"/>
  <c r="AG368" i="38"/>
  <c r="AC369" i="38"/>
  <c r="AK369" i="38"/>
  <c r="AC372" i="38"/>
  <c r="AK372" i="38"/>
  <c r="AG374" i="38"/>
  <c r="AK374" i="38"/>
  <c r="AK378" i="38"/>
  <c r="AK347" i="38"/>
  <c r="AO356" i="38"/>
  <c r="AC359" i="38"/>
  <c r="AC361" i="38"/>
  <c r="AP361" i="38"/>
  <c r="AJ383" i="38"/>
  <c r="AC384" i="38"/>
  <c r="AP384" i="38"/>
  <c r="AD383" i="38"/>
  <c r="AG383" i="38"/>
  <c r="AC385" i="38"/>
  <c r="AO385" i="38"/>
  <c r="AC391" i="38"/>
  <c r="AK391" i="38"/>
  <c r="AO393" i="38"/>
  <c r="AP393" i="38"/>
  <c r="L383" i="38"/>
  <c r="AG322" i="38"/>
  <c r="AO332" i="38"/>
  <c r="AF345" i="38"/>
  <c r="AG345" i="38"/>
  <c r="AL345" i="38"/>
  <c r="R383" i="38"/>
  <c r="U383" i="38"/>
  <c r="K248" i="38"/>
  <c r="K243" i="38"/>
  <c r="AA248" i="38"/>
  <c r="F171" i="38"/>
  <c r="H171" i="38"/>
  <c r="F192" i="38"/>
  <c r="H192" i="38"/>
  <c r="V485" i="38"/>
  <c r="AK315" i="38"/>
  <c r="F58" i="38"/>
  <c r="H58" i="38"/>
  <c r="F104" i="38"/>
  <c r="H104" i="38"/>
  <c r="F145" i="38"/>
  <c r="H145" i="38"/>
  <c r="AO296" i="38"/>
  <c r="AG326" i="38"/>
  <c r="AO318" i="38"/>
  <c r="AO342" i="38"/>
  <c r="AG366" i="38"/>
  <c r="AO366" i="38"/>
  <c r="AC368" i="38"/>
  <c r="AO370" i="38"/>
  <c r="AG371" i="38"/>
  <c r="AL312" i="38"/>
  <c r="K485" i="38"/>
  <c r="M485" i="38"/>
  <c r="F24" i="38"/>
  <c r="J24" i="38"/>
  <c r="F18" i="38"/>
  <c r="H18" i="38"/>
  <c r="F82" i="38"/>
  <c r="J82" i="38"/>
  <c r="F78" i="38"/>
  <c r="J78" i="38"/>
  <c r="F54" i="38"/>
  <c r="H54" i="38"/>
  <c r="F91" i="38"/>
  <c r="H91" i="38"/>
  <c r="F116" i="38"/>
  <c r="H116" i="38"/>
  <c r="F128" i="38"/>
  <c r="H128" i="38"/>
  <c r="F120" i="38"/>
  <c r="J120" i="38"/>
  <c r="F162" i="38"/>
  <c r="J162" i="38"/>
  <c r="F172" i="38"/>
  <c r="J172" i="38"/>
  <c r="F170" i="38"/>
  <c r="J170" i="38"/>
  <c r="F168" i="38"/>
  <c r="H168" i="38"/>
  <c r="F213" i="38"/>
  <c r="H213" i="38"/>
  <c r="F211" i="38"/>
  <c r="H211" i="38"/>
  <c r="F216" i="38"/>
  <c r="J216" i="38"/>
  <c r="F227" i="38"/>
  <c r="H227" i="38"/>
  <c r="AK279" i="38"/>
  <c r="AG315" i="38"/>
  <c r="AC336" i="38"/>
  <c r="AC380" i="38"/>
  <c r="AG380" i="38"/>
  <c r="AO369" i="38"/>
  <c r="AK371" i="38"/>
  <c r="AO371" i="38"/>
  <c r="AK296" i="38"/>
  <c r="AO323" i="38"/>
  <c r="AG314" i="38"/>
  <c r="AK294" i="38"/>
  <c r="AC295" i="38"/>
  <c r="AG306" i="38"/>
  <c r="K312" i="38"/>
  <c r="AO306" i="38"/>
  <c r="AO278" i="38"/>
  <c r="AG280" i="38"/>
  <c r="AG290" i="38"/>
  <c r="AG293" i="38"/>
  <c r="AO297" i="38"/>
  <c r="AK326" i="38"/>
  <c r="AK322" i="38"/>
  <c r="AC332" i="38"/>
  <c r="AL199" i="38"/>
  <c r="F70" i="38"/>
  <c r="J70" i="38"/>
  <c r="AA267" i="38"/>
  <c r="AF267" i="38"/>
  <c r="AL267" i="38"/>
  <c r="AA260" i="38"/>
  <c r="F497" i="38"/>
  <c r="J497" i="38"/>
  <c r="F503" i="38"/>
  <c r="H503" i="38"/>
  <c r="F525" i="38"/>
  <c r="J525" i="38"/>
  <c r="AG203" i="38"/>
  <c r="AO209" i="38"/>
  <c r="AO215" i="38"/>
  <c r="AG228" i="38"/>
  <c r="AO310" i="38"/>
  <c r="AG276" i="38"/>
  <c r="AC278" i="38"/>
  <c r="AC281" i="38"/>
  <c r="AC282" i="38"/>
  <c r="AG282" i="38"/>
  <c r="AK282" i="38"/>
  <c r="AK286" i="38"/>
  <c r="AG292" i="38"/>
  <c r="AC293" i="38"/>
  <c r="AK293" i="38"/>
  <c r="AO293" i="38"/>
  <c r="AG294" i="38"/>
  <c r="AO295" i="38"/>
  <c r="AK298" i="38"/>
  <c r="AO299" i="38"/>
  <c r="AG300" i="38"/>
  <c r="AK300" i="38"/>
  <c r="AO326" i="38"/>
  <c r="AC325" i="38"/>
  <c r="AK325" i="38"/>
  <c r="AO325" i="38"/>
  <c r="AG320" i="38"/>
  <c r="AK320" i="38"/>
  <c r="AC321" i="38"/>
  <c r="AO321" i="38"/>
  <c r="AO322" i="38"/>
  <c r="AK323" i="38"/>
  <c r="AK314" i="38"/>
  <c r="AE164" i="38"/>
  <c r="AO314" i="38"/>
  <c r="AK316" i="38"/>
  <c r="AK318" i="38"/>
  <c r="AK333" i="38"/>
  <c r="AC331" i="38"/>
  <c r="AG331" i="38"/>
  <c r="AK331" i="38"/>
  <c r="AC334" i="38"/>
  <c r="AO334" i="38"/>
  <c r="AG336" i="38"/>
  <c r="AC337" i="38"/>
  <c r="AO337" i="38"/>
  <c r="AG340" i="38"/>
  <c r="AC343" i="38"/>
  <c r="AC342" i="38"/>
  <c r="AK379" i="38"/>
  <c r="AC381" i="38"/>
  <c r="AK381" i="38"/>
  <c r="AO381" i="38"/>
  <c r="AC363" i="38"/>
  <c r="AO363" i="38"/>
  <c r="AK365" i="38"/>
  <c r="AK368" i="38"/>
  <c r="AC370" i="38"/>
  <c r="AG370" i="38"/>
  <c r="AK370" i="38"/>
  <c r="AG372" i="38"/>
  <c r="AC373" i="38"/>
  <c r="AK375" i="38"/>
  <c r="AO375" i="38"/>
  <c r="AC376" i="38"/>
  <c r="AP376" i="38"/>
  <c r="AC378" i="38"/>
  <c r="AK348" i="38"/>
  <c r="AG349" i="38"/>
  <c r="AO349" i="38"/>
  <c r="AG352" i="38"/>
  <c r="AO352" i="38"/>
  <c r="AG353" i="38"/>
  <c r="AG354" i="38"/>
  <c r="AC356" i="38"/>
  <c r="AG356" i="38"/>
  <c r="AK357" i="38"/>
  <c r="AO360" i="38"/>
  <c r="AK362" i="38"/>
  <c r="AP362" i="38"/>
  <c r="AG388" i="38"/>
  <c r="AP388" i="38"/>
  <c r="AK387" i="38"/>
  <c r="AC387" i="38"/>
  <c r="F493" i="38"/>
  <c r="H493" i="38"/>
  <c r="F123" i="38"/>
  <c r="H123" i="38"/>
  <c r="F121" i="38"/>
  <c r="H121" i="38"/>
  <c r="F144" i="38"/>
  <c r="J144" i="38"/>
  <c r="F142" i="38"/>
  <c r="J142" i="38"/>
  <c r="F140" i="38"/>
  <c r="J140" i="38"/>
  <c r="F138" i="38"/>
  <c r="J138" i="38"/>
  <c r="F136" i="38"/>
  <c r="H136" i="38"/>
  <c r="F163" i="38"/>
  <c r="H163" i="38"/>
  <c r="F161" i="38"/>
  <c r="J161" i="38"/>
  <c r="F159" i="38"/>
  <c r="J159" i="38"/>
  <c r="F156" i="38"/>
  <c r="J156" i="38"/>
  <c r="F154" i="38"/>
  <c r="J154" i="38"/>
  <c r="F152" i="38"/>
  <c r="H152" i="38"/>
  <c r="F189" i="38"/>
  <c r="J189" i="38"/>
  <c r="F187" i="38"/>
  <c r="J187" i="38"/>
  <c r="F185" i="38"/>
  <c r="J185" i="38"/>
  <c r="F183" i="38"/>
  <c r="H183" i="38"/>
  <c r="F181" i="38"/>
  <c r="J181" i="38"/>
  <c r="F179" i="38"/>
  <c r="H179" i="38"/>
  <c r="F177" i="38"/>
  <c r="J177" i="38"/>
  <c r="F175" i="38"/>
  <c r="J175" i="38"/>
  <c r="F173" i="38"/>
  <c r="J173" i="38"/>
  <c r="F169" i="38"/>
  <c r="J169" i="38"/>
  <c r="F167" i="38"/>
  <c r="J167" i="38"/>
  <c r="F198" i="38"/>
  <c r="J198" i="38"/>
  <c r="F196" i="38"/>
  <c r="H196" i="38"/>
  <c r="F194" i="38"/>
  <c r="J194" i="38"/>
  <c r="F212" i="38"/>
  <c r="J212" i="38"/>
  <c r="F210" i="38"/>
  <c r="J210" i="38"/>
  <c r="F221" i="38"/>
  <c r="H221" i="38"/>
  <c r="F219" i="38"/>
  <c r="H219" i="38"/>
  <c r="F217" i="38"/>
  <c r="J217" i="38"/>
  <c r="F234" i="38"/>
  <c r="J234" i="38"/>
  <c r="F232" i="38"/>
  <c r="J232" i="38"/>
  <c r="F230" i="38"/>
  <c r="J230" i="38"/>
  <c r="F40" i="38"/>
  <c r="H40" i="38"/>
  <c r="F204" i="38"/>
  <c r="H204" i="38"/>
  <c r="F228" i="38"/>
  <c r="J228" i="38"/>
  <c r="F226" i="38"/>
  <c r="H226" i="38"/>
  <c r="F449" i="38"/>
  <c r="H449" i="38"/>
  <c r="F462" i="38"/>
  <c r="H462" i="38"/>
  <c r="F479" i="38"/>
  <c r="H479" i="38"/>
  <c r="F471" i="38"/>
  <c r="H471" i="38"/>
  <c r="F473" i="38"/>
  <c r="H473" i="38"/>
  <c r="F477" i="38"/>
  <c r="H477" i="38"/>
  <c r="F496" i="38"/>
  <c r="H496" i="38"/>
  <c r="F494" i="38"/>
  <c r="H494" i="38"/>
  <c r="F508" i="38"/>
  <c r="J508" i="38"/>
  <c r="F522" i="38"/>
  <c r="H522" i="38"/>
  <c r="F512" i="38"/>
  <c r="J512" i="38"/>
  <c r="F531" i="38"/>
  <c r="J531" i="38"/>
  <c r="F546" i="38"/>
  <c r="H546" i="38"/>
  <c r="F550" i="38"/>
  <c r="J550" i="38"/>
  <c r="F554" i="38"/>
  <c r="H554" i="38"/>
  <c r="F556" i="38"/>
  <c r="H556" i="38"/>
  <c r="F558" i="38"/>
  <c r="H558" i="38"/>
  <c r="F26" i="38"/>
  <c r="H26" i="38"/>
  <c r="F20" i="38"/>
  <c r="J20" i="38"/>
  <c r="F76" i="38"/>
  <c r="J76" i="38"/>
  <c r="F68" i="38"/>
  <c r="H68" i="38"/>
  <c r="F64" i="38"/>
  <c r="J64" i="38"/>
  <c r="F52" i="38"/>
  <c r="J52" i="38"/>
  <c r="F93" i="38"/>
  <c r="H93" i="38"/>
  <c r="F102" i="38"/>
  <c r="H102" i="38"/>
  <c r="F98" i="38"/>
  <c r="H98" i="38"/>
  <c r="F112" i="38"/>
  <c r="H112" i="38"/>
  <c r="F132" i="38"/>
  <c r="J132" i="38"/>
  <c r="F126" i="38"/>
  <c r="H126" i="38"/>
  <c r="F135" i="38"/>
  <c r="J135" i="38"/>
  <c r="F155" i="38"/>
  <c r="H155" i="38"/>
  <c r="F188" i="38"/>
  <c r="H188" i="38"/>
  <c r="F184" i="38"/>
  <c r="J184" i="38"/>
  <c r="F176" i="38"/>
  <c r="J176" i="38"/>
  <c r="F37" i="38"/>
  <c r="J37" i="38"/>
  <c r="F203" i="38"/>
  <c r="J203" i="38"/>
  <c r="F195" i="38"/>
  <c r="H195" i="38"/>
  <c r="F79" i="38"/>
  <c r="H79" i="38"/>
  <c r="F77" i="38"/>
  <c r="J77" i="38"/>
  <c r="F69" i="38"/>
  <c r="J69" i="38"/>
  <c r="F111" i="38"/>
  <c r="J111" i="38"/>
  <c r="F205" i="38"/>
  <c r="H205" i="38"/>
  <c r="F366" i="38"/>
  <c r="H366" i="38"/>
  <c r="F352" i="38"/>
  <c r="H352" i="38"/>
  <c r="F354" i="38"/>
  <c r="H354" i="38"/>
  <c r="F356" i="38"/>
  <c r="J356" i="38"/>
  <c r="F359" i="38"/>
  <c r="H359" i="38"/>
  <c r="F361" i="38"/>
  <c r="J361" i="38"/>
  <c r="F385" i="38"/>
  <c r="J385" i="38"/>
  <c r="F416" i="38"/>
  <c r="J416" i="38"/>
  <c r="F424" i="38"/>
  <c r="H424" i="38"/>
  <c r="F562" i="38"/>
  <c r="J562" i="38"/>
  <c r="F564" i="38"/>
  <c r="J564" i="38"/>
  <c r="F45" i="38"/>
  <c r="J45" i="38"/>
  <c r="F43" i="38"/>
  <c r="H43" i="38"/>
  <c r="F41" i="38"/>
  <c r="H41" i="38"/>
  <c r="F39" i="38"/>
  <c r="J39" i="38"/>
  <c r="F35" i="38"/>
  <c r="H35" i="38"/>
  <c r="F33" i="38"/>
  <c r="J33" i="38"/>
  <c r="F31" i="38"/>
  <c r="H31" i="38"/>
  <c r="F29" i="38"/>
  <c r="J29" i="38"/>
  <c r="F360" i="38"/>
  <c r="J360" i="38"/>
  <c r="F400" i="38"/>
  <c r="J400" i="38"/>
  <c r="F481" i="38"/>
  <c r="H481" i="38"/>
  <c r="F492" i="38"/>
  <c r="J492" i="38"/>
  <c r="F506" i="38"/>
  <c r="H506" i="38"/>
  <c r="F524" i="38"/>
  <c r="H524" i="38"/>
  <c r="F519" i="38"/>
  <c r="J519" i="38"/>
  <c r="F514" i="38"/>
  <c r="J514" i="38"/>
  <c r="F516" i="38"/>
  <c r="J516" i="38"/>
  <c r="F529" i="38"/>
  <c r="J529" i="38"/>
  <c r="F533" i="38"/>
  <c r="H533" i="38"/>
  <c r="F539" i="38"/>
  <c r="J539" i="38"/>
  <c r="F535" i="38"/>
  <c r="H535" i="38"/>
  <c r="F537" i="38"/>
  <c r="J537" i="38"/>
  <c r="F544" i="38"/>
  <c r="H544" i="38"/>
  <c r="F548" i="38"/>
  <c r="H548" i="38"/>
  <c r="F552" i="38"/>
  <c r="H552" i="38"/>
  <c r="F565" i="38"/>
  <c r="J565" i="38"/>
  <c r="F46" i="38"/>
  <c r="H46" i="38"/>
  <c r="F22" i="38"/>
  <c r="H22" i="38"/>
  <c r="F16" i="38"/>
  <c r="H16" i="38"/>
  <c r="F80" i="38"/>
  <c r="J80" i="38"/>
  <c r="F74" i="38"/>
  <c r="J74" i="38"/>
  <c r="F72" i="38"/>
  <c r="J72" i="38"/>
  <c r="F66" i="38"/>
  <c r="H66" i="38"/>
  <c r="F62" i="38"/>
  <c r="J62" i="38"/>
  <c r="F60" i="38"/>
  <c r="J60" i="38"/>
  <c r="F56" i="38"/>
  <c r="J56" i="38"/>
  <c r="F50" i="38"/>
  <c r="H50" i="38"/>
  <c r="F88" i="38"/>
  <c r="J88" i="38"/>
  <c r="F86" i="38"/>
  <c r="H86" i="38"/>
  <c r="F95" i="38"/>
  <c r="H95" i="38"/>
  <c r="F100" i="38"/>
  <c r="H100" i="38"/>
  <c r="F114" i="38"/>
  <c r="J114" i="38"/>
  <c r="F110" i="38"/>
  <c r="J110" i="38"/>
  <c r="F130" i="38"/>
  <c r="J130" i="38"/>
  <c r="F124" i="38"/>
  <c r="J124" i="38"/>
  <c r="F122" i="38"/>
  <c r="H122" i="38"/>
  <c r="F147" i="38"/>
  <c r="J147" i="38"/>
  <c r="F143" i="38"/>
  <c r="H143" i="38"/>
  <c r="F141" i="38"/>
  <c r="H141" i="38"/>
  <c r="F139" i="38"/>
  <c r="H139" i="38"/>
  <c r="F137" i="38"/>
  <c r="H137" i="38"/>
  <c r="F157" i="38"/>
  <c r="J157" i="38"/>
  <c r="F153" i="38"/>
  <c r="J153" i="38"/>
  <c r="F151" i="38"/>
  <c r="H151" i="38"/>
  <c r="F186" i="38"/>
  <c r="H186" i="38"/>
  <c r="F180" i="38"/>
  <c r="J180" i="38"/>
  <c r="F178" i="38"/>
  <c r="H178" i="38"/>
  <c r="F174" i="38"/>
  <c r="J174" i="38"/>
  <c r="F166" i="38"/>
  <c r="H166" i="38"/>
  <c r="F197" i="38"/>
  <c r="H197" i="38"/>
  <c r="F206" i="38"/>
  <c r="J206" i="38"/>
  <c r="F202" i="38"/>
  <c r="J202" i="38"/>
  <c r="F209" i="38"/>
  <c r="H209" i="38"/>
  <c r="F220" i="38"/>
  <c r="J220" i="38"/>
  <c r="F218" i="38"/>
  <c r="J218" i="38"/>
  <c r="F231" i="38"/>
  <c r="J231" i="38"/>
  <c r="F229" i="38"/>
  <c r="J229" i="38"/>
  <c r="F225" i="38"/>
  <c r="J225" i="38"/>
  <c r="F201" i="38"/>
  <c r="J201" i="38"/>
  <c r="F299" i="38"/>
  <c r="J299" i="38"/>
  <c r="F555" i="38"/>
  <c r="H555" i="38"/>
  <c r="F23" i="38"/>
  <c r="J23" i="38"/>
  <c r="F21" i="38"/>
  <c r="J21" i="38"/>
  <c r="F19" i="38"/>
  <c r="H19" i="38"/>
  <c r="F81" i="38"/>
  <c r="J81" i="38"/>
  <c r="F71" i="38"/>
  <c r="H71" i="38"/>
  <c r="F67" i="38"/>
  <c r="H67" i="38"/>
  <c r="F59" i="38"/>
  <c r="J59" i="38"/>
  <c r="F87" i="38"/>
  <c r="J87" i="38"/>
  <c r="F105" i="38"/>
  <c r="H105" i="38"/>
  <c r="F101" i="38"/>
  <c r="H101" i="38"/>
  <c r="F113" i="38"/>
  <c r="J113" i="38"/>
  <c r="F109" i="38"/>
  <c r="J109" i="38"/>
  <c r="F148" i="38"/>
  <c r="J148" i="38"/>
  <c r="F326" i="38"/>
  <c r="J326" i="38"/>
  <c r="F325" i="38"/>
  <c r="H325" i="38"/>
  <c r="F314" i="38"/>
  <c r="H314" i="38"/>
  <c r="F333" i="38"/>
  <c r="J333" i="38"/>
  <c r="F334" i="38"/>
  <c r="H334" i="38"/>
  <c r="F337" i="38"/>
  <c r="H337" i="38"/>
  <c r="F381" i="38"/>
  <c r="J381" i="38"/>
  <c r="F373" i="38"/>
  <c r="J373" i="38"/>
  <c r="F386" i="38"/>
  <c r="J386" i="38"/>
  <c r="F430" i="38"/>
  <c r="J430" i="38"/>
  <c r="F461" i="38"/>
  <c r="J461" i="38"/>
  <c r="F491" i="38"/>
  <c r="J491" i="38"/>
  <c r="F511" i="38"/>
  <c r="H511" i="38"/>
  <c r="F515" i="38"/>
  <c r="H515" i="38"/>
  <c r="F543" i="38"/>
  <c r="H543" i="38"/>
  <c r="F549" i="38"/>
  <c r="J549" i="38"/>
  <c r="F551" i="38"/>
  <c r="J551" i="38"/>
  <c r="F553" i="38"/>
  <c r="H553" i="38"/>
  <c r="F563" i="38"/>
  <c r="J563" i="38"/>
  <c r="F44" i="38"/>
  <c r="H44" i="38"/>
  <c r="F36" i="38"/>
  <c r="J36" i="38"/>
  <c r="F30" i="38"/>
  <c r="H30" i="38"/>
  <c r="F25" i="38"/>
  <c r="H25" i="38"/>
  <c r="F15" i="38"/>
  <c r="J15" i="38"/>
  <c r="F65" i="38"/>
  <c r="H65" i="38"/>
  <c r="F63" i="38"/>
  <c r="H63" i="38"/>
  <c r="F53" i="38"/>
  <c r="J53" i="38"/>
  <c r="F51" i="38"/>
  <c r="H51" i="38"/>
  <c r="F92" i="38"/>
  <c r="H92" i="38"/>
  <c r="F117" i="38"/>
  <c r="H117" i="38"/>
  <c r="F115" i="38"/>
  <c r="J115" i="38"/>
  <c r="F125" i="38"/>
  <c r="J125" i="38"/>
  <c r="O383" i="38"/>
  <c r="AE312" i="38"/>
  <c r="AJ312" i="38"/>
  <c r="M312" i="38"/>
  <c r="AD312" i="38"/>
  <c r="AI312" i="38"/>
  <c r="AN312" i="38"/>
  <c r="R207" i="38"/>
  <c r="AI191" i="38"/>
  <c r="AN191" i="38"/>
  <c r="AC229" i="38"/>
  <c r="AG241" i="38"/>
  <c r="F264" i="38"/>
  <c r="J264" i="38"/>
  <c r="AK304" i="38"/>
  <c r="AO309" i="38"/>
  <c r="AK310" i="38"/>
  <c r="AG270" i="38"/>
  <c r="L312" i="38"/>
  <c r="AG225" i="38"/>
  <c r="AH312" i="38"/>
  <c r="AM312" i="38"/>
  <c r="AF207" i="38"/>
  <c r="AL207" i="38"/>
  <c r="AO248" i="38"/>
  <c r="S207" i="38"/>
  <c r="AF214" i="38"/>
  <c r="AD199" i="38"/>
  <c r="AI199" i="38"/>
  <c r="AN199" i="38"/>
  <c r="F284" i="38"/>
  <c r="H284" i="38"/>
  <c r="Y260" i="38"/>
  <c r="O223" i="38"/>
  <c r="V243" i="38"/>
  <c r="M207" i="38"/>
  <c r="X191" i="38"/>
  <c r="AB164" i="38"/>
  <c r="AH164" i="38"/>
  <c r="AM164" i="38"/>
  <c r="AC239" i="38"/>
  <c r="AJ526" i="38"/>
  <c r="AI118" i="38"/>
  <c r="AD243" i="38"/>
  <c r="AI243" i="38"/>
  <c r="AN243" i="38"/>
  <c r="L389" i="38"/>
  <c r="N199" i="38"/>
  <c r="N190" i="38"/>
  <c r="AA235" i="38"/>
  <c r="AO264" i="38"/>
  <c r="F306" i="38"/>
  <c r="J306" i="38"/>
  <c r="AO273" i="38"/>
  <c r="AO287" i="38"/>
  <c r="AG296" i="38"/>
  <c r="AG298" i="38"/>
  <c r="AG324" i="38"/>
  <c r="AG323" i="38"/>
  <c r="AO317" i="38"/>
  <c r="AG318" i="38"/>
  <c r="AO319" i="38"/>
  <c r="AG332" i="38"/>
  <c r="AO333" i="38"/>
  <c r="AO343" i="38"/>
  <c r="AO379" i="38"/>
  <c r="F396" i="38"/>
  <c r="J396" i="38"/>
  <c r="F452" i="38"/>
  <c r="J452" i="38"/>
  <c r="F415" i="38"/>
  <c r="J415" i="38"/>
  <c r="F465" i="38"/>
  <c r="J465" i="38"/>
  <c r="F474" i="38"/>
  <c r="H474" i="38"/>
  <c r="F507" i="38"/>
  <c r="J507" i="38"/>
  <c r="F532" i="38"/>
  <c r="J532" i="38"/>
  <c r="F540" i="38"/>
  <c r="J540" i="38"/>
  <c r="F545" i="38"/>
  <c r="H545" i="38"/>
  <c r="F557" i="38"/>
  <c r="J557" i="38"/>
  <c r="F559" i="38"/>
  <c r="H559" i="38"/>
  <c r="F42" i="38"/>
  <c r="J42" i="38"/>
  <c r="F34" i="38"/>
  <c r="H34" i="38"/>
  <c r="F32" i="38"/>
  <c r="H32" i="38"/>
  <c r="F75" i="38"/>
  <c r="H75" i="38"/>
  <c r="F61" i="38"/>
  <c r="J61" i="38"/>
  <c r="F57" i="38"/>
  <c r="J57" i="38"/>
  <c r="F55" i="38"/>
  <c r="J55" i="38"/>
  <c r="F49" i="38"/>
  <c r="J49" i="38"/>
  <c r="F85" i="38"/>
  <c r="H85" i="38"/>
  <c r="F94" i="38"/>
  <c r="H94" i="38"/>
  <c r="F103" i="38"/>
  <c r="J103" i="38"/>
  <c r="F99" i="38"/>
  <c r="J99" i="38"/>
  <c r="F131" i="38"/>
  <c r="J131" i="38"/>
  <c r="F129" i="38"/>
  <c r="J129" i="38"/>
  <c r="F127" i="38"/>
  <c r="J127" i="38"/>
  <c r="AK305" i="38"/>
  <c r="AK309" i="38"/>
  <c r="AC277" i="38"/>
  <c r="AK283" i="38"/>
  <c r="AC284" i="38"/>
  <c r="Y191" i="38"/>
  <c r="AA83" i="38"/>
  <c r="AF83" i="38"/>
  <c r="AL83" i="38"/>
  <c r="AF118" i="38"/>
  <c r="AK238" i="38"/>
  <c r="AC256" i="38"/>
  <c r="AK277" i="38"/>
  <c r="AK287" i="38"/>
  <c r="AG295" i="38"/>
  <c r="AG325" i="38"/>
  <c r="AO320" i="38"/>
  <c r="AK317" i="38"/>
  <c r="AC318" i="38"/>
  <c r="AG334" i="38"/>
  <c r="AK343" i="38"/>
  <c r="R83" i="38"/>
  <c r="Y207" i="38"/>
  <c r="O243" i="38"/>
  <c r="M223" i="38"/>
  <c r="Y235" i="38"/>
  <c r="L207" i="38"/>
  <c r="M345" i="38"/>
  <c r="Y312" i="38"/>
  <c r="O389" i="38"/>
  <c r="X235" i="38"/>
  <c r="N207" i="38"/>
  <c r="L243" i="38"/>
  <c r="N260" i="38"/>
  <c r="U235" i="38"/>
  <c r="N383" i="38"/>
  <c r="AB214" i="38"/>
  <c r="AH214" i="38"/>
  <c r="AM214" i="38"/>
  <c r="AM191" i="38"/>
  <c r="Z199" i="38"/>
  <c r="AE199" i="38"/>
  <c r="AJ199" i="38"/>
  <c r="AK218" i="38"/>
  <c r="M267" i="38"/>
  <c r="AN207" i="38"/>
  <c r="O207" i="38"/>
  <c r="N312" i="38"/>
  <c r="R191" i="38"/>
  <c r="O260" i="38"/>
  <c r="AH83" i="38"/>
  <c r="AP439" i="38"/>
  <c r="AO240" i="38"/>
  <c r="AO257" i="38"/>
  <c r="AO231" i="38"/>
  <c r="F307" i="38"/>
  <c r="J307" i="38"/>
  <c r="AK269" i="38"/>
  <c r="M89" i="38"/>
  <c r="AF526" i="38"/>
  <c r="S389" i="38"/>
  <c r="M191" i="38"/>
  <c r="X214" i="38"/>
  <c r="Y118" i="38"/>
  <c r="O149" i="38"/>
  <c r="O133" i="38"/>
  <c r="X207" i="38"/>
  <c r="R345" i="38"/>
  <c r="S89" i="38"/>
  <c r="R118" i="38"/>
  <c r="O199" i="38"/>
  <c r="X83" i="38"/>
  <c r="N83" i="38"/>
  <c r="V89" i="38"/>
  <c r="S96" i="38"/>
  <c r="K107" i="38"/>
  <c r="O214" i="38"/>
  <c r="U164" i="38"/>
  <c r="X260" i="38"/>
  <c r="Y345" i="38"/>
  <c r="R312" i="38"/>
  <c r="N389" i="38"/>
  <c r="X223" i="38"/>
  <c r="V199" i="38"/>
  <c r="N235" i="38"/>
  <c r="V312" i="38"/>
  <c r="U389" i="38"/>
  <c r="Y383" i="38"/>
  <c r="L260" i="38"/>
  <c r="Z164" i="38"/>
  <c r="AJ164" i="38"/>
  <c r="L267" i="38"/>
  <c r="V345" i="38"/>
  <c r="F257" i="38"/>
  <c r="J257" i="38"/>
  <c r="F350" i="38"/>
  <c r="J350" i="38"/>
  <c r="F384" i="38"/>
  <c r="J384" i="38"/>
  <c r="F408" i="38"/>
  <c r="H408" i="38"/>
  <c r="F27" i="38"/>
  <c r="J27" i="38"/>
  <c r="F17" i="38"/>
  <c r="H17" i="38"/>
  <c r="Y83" i="38"/>
  <c r="AK509" i="38"/>
  <c r="AG202" i="38"/>
  <c r="AG204" i="38"/>
  <c r="AG212" i="38"/>
  <c r="AC210" i="38"/>
  <c r="AK241" i="38"/>
  <c r="AM235" i="38"/>
  <c r="AG264" i="38"/>
  <c r="AN260" i="38"/>
  <c r="AO302" i="38"/>
  <c r="AO304" i="38"/>
  <c r="AO307" i="38"/>
  <c r="AC308" i="38"/>
  <c r="F309" i="38"/>
  <c r="H309" i="38"/>
  <c r="AG311" i="38"/>
  <c r="AO275" i="38"/>
  <c r="AO285" i="38"/>
  <c r="S133" i="38"/>
  <c r="AN526" i="38"/>
  <c r="AN89" i="38"/>
  <c r="AD133" i="38"/>
  <c r="AI133" i="38"/>
  <c r="AF243" i="38"/>
  <c r="F275" i="38"/>
  <c r="H275" i="38"/>
  <c r="F285" i="38"/>
  <c r="H285" i="38"/>
  <c r="F291" i="38"/>
  <c r="J291" i="38"/>
  <c r="F297" i="38"/>
  <c r="H297" i="38"/>
  <c r="F375" i="38"/>
  <c r="H375" i="38"/>
  <c r="F349" i="38"/>
  <c r="J349" i="38"/>
  <c r="F438" i="38"/>
  <c r="J438" i="38"/>
  <c r="F453" i="38"/>
  <c r="H453" i="38"/>
  <c r="F480" i="38"/>
  <c r="J480" i="38"/>
  <c r="F476" i="38"/>
  <c r="J476" i="38"/>
  <c r="F490" i="38"/>
  <c r="H490" i="38"/>
  <c r="F502" i="38"/>
  <c r="J502" i="38"/>
  <c r="F521" i="38"/>
  <c r="H521" i="38"/>
  <c r="F517" i="38"/>
  <c r="J517" i="38"/>
  <c r="F530" i="38"/>
  <c r="J530" i="38"/>
  <c r="F536" i="38"/>
  <c r="H536" i="38"/>
  <c r="F547" i="38"/>
  <c r="J547" i="38"/>
  <c r="Y149" i="38"/>
  <c r="K89" i="38"/>
  <c r="U260" i="38"/>
  <c r="AP421" i="38"/>
  <c r="AG231" i="38"/>
  <c r="F388" i="38"/>
  <c r="H388" i="38"/>
  <c r="F392" i="38"/>
  <c r="H392" i="38"/>
  <c r="F394" i="38"/>
  <c r="H394" i="38"/>
  <c r="F483" i="38"/>
  <c r="H483" i="38"/>
  <c r="F475" i="38"/>
  <c r="J475" i="38"/>
  <c r="F486" i="38"/>
  <c r="J486" i="38"/>
  <c r="AK239" i="38"/>
  <c r="AC257" i="38"/>
  <c r="AO252" i="38"/>
  <c r="AG233" i="38"/>
  <c r="F464" i="38"/>
  <c r="J464" i="38"/>
  <c r="F482" i="38"/>
  <c r="H482" i="38"/>
  <c r="F478" i="38"/>
  <c r="H478" i="38"/>
  <c r="F470" i="38"/>
  <c r="J470" i="38"/>
  <c r="F472" i="38"/>
  <c r="H472" i="38"/>
  <c r="F487" i="38"/>
  <c r="J487" i="38"/>
  <c r="F495" i="38"/>
  <c r="J495" i="38"/>
  <c r="F504" i="38"/>
  <c r="H504" i="38"/>
  <c r="F505" i="38"/>
  <c r="H505" i="38"/>
  <c r="F523" i="38"/>
  <c r="J523" i="38"/>
  <c r="F520" i="38"/>
  <c r="H520" i="38"/>
  <c r="F513" i="38"/>
  <c r="J513" i="38"/>
  <c r="F534" i="38"/>
  <c r="H534" i="38"/>
  <c r="F538" i="38"/>
  <c r="H538" i="38"/>
  <c r="F38" i="38"/>
  <c r="AC341" i="38"/>
  <c r="R243" i="38"/>
  <c r="U191" i="38"/>
  <c r="X96" i="38"/>
  <c r="X107" i="38"/>
  <c r="V164" i="38"/>
  <c r="L199" i="38"/>
  <c r="U83" i="38"/>
  <c r="AN164" i="38"/>
  <c r="AE235" i="38"/>
  <c r="R96" i="38"/>
  <c r="O312" i="38"/>
  <c r="N107" i="38"/>
  <c r="X243" i="38"/>
  <c r="N243" i="38"/>
  <c r="U312" i="38"/>
  <c r="AC224" i="38"/>
  <c r="AK330" i="38"/>
  <c r="AC485" i="38"/>
  <c r="AP473" i="38"/>
  <c r="AE191" i="38"/>
  <c r="AC204" i="38"/>
  <c r="AC219" i="38"/>
  <c r="AE214" i="38"/>
  <c r="AC217" i="38"/>
  <c r="AO229" i="38"/>
  <c r="AG226" i="38"/>
  <c r="AC242" i="38"/>
  <c r="AO236" i="38"/>
  <c r="AG238" i="38"/>
  <c r="AO239" i="38"/>
  <c r="AC245" i="38"/>
  <c r="AG247" i="38"/>
  <c r="AC264" i="38"/>
  <c r="AJ260" i="38"/>
  <c r="F301" i="38"/>
  <c r="H301" i="38"/>
  <c r="AC304" i="38"/>
  <c r="AK306" i="38"/>
  <c r="AC307" i="38"/>
  <c r="AK307" i="38"/>
  <c r="AG308" i="38"/>
  <c r="AK308" i="38"/>
  <c r="AC309" i="38"/>
  <c r="AC310" i="38"/>
  <c r="AC311" i="38"/>
  <c r="AG269" i="38"/>
  <c r="AC270" i="38"/>
  <c r="AK270" i="38"/>
  <c r="AC271" i="38"/>
  <c r="AK271" i="38"/>
  <c r="AK272" i="38"/>
  <c r="AC273" i="38"/>
  <c r="AG273" i="38"/>
  <c r="AK273" i="38"/>
  <c r="AO274" i="38"/>
  <c r="AC276" i="38"/>
  <c r="AK276" i="38"/>
  <c r="AO276" i="38"/>
  <c r="AC279" i="38"/>
  <c r="AC280" i="38"/>
  <c r="AG283" i="38"/>
  <c r="AC285" i="38"/>
  <c r="AK285" i="38"/>
  <c r="AC286" i="38"/>
  <c r="AC288" i="38"/>
  <c r="AO288" i="38"/>
  <c r="AC289" i="38"/>
  <c r="AC290" i="38"/>
  <c r="AK291" i="38"/>
  <c r="AO292" i="38"/>
  <c r="AC294" i="38"/>
  <c r="AO294" i="38"/>
  <c r="AK295" i="38"/>
  <c r="AC296" i="38"/>
  <c r="AC297" i="38"/>
  <c r="AG297" i="38"/>
  <c r="AK297" i="38"/>
  <c r="AC298" i="38"/>
  <c r="AO298" i="38"/>
  <c r="AC299" i="38"/>
  <c r="AG299" i="38"/>
  <c r="AK299" i="38"/>
  <c r="AC300" i="38"/>
  <c r="AO300" i="38"/>
  <c r="AC326" i="38"/>
  <c r="AC324" i="38"/>
  <c r="AK324" i="38"/>
  <c r="AO324" i="38"/>
  <c r="F317" i="38"/>
  <c r="O267" i="38"/>
  <c r="M260" i="38"/>
  <c r="K260" i="38"/>
  <c r="U107" i="38"/>
  <c r="M149" i="38"/>
  <c r="L214" i="38"/>
  <c r="S260" i="38"/>
  <c r="V235" i="38"/>
  <c r="X267" i="38"/>
  <c r="K191" i="38"/>
  <c r="R199" i="38"/>
  <c r="M235" i="38"/>
  <c r="K235" i="38"/>
  <c r="AG119" i="38"/>
  <c r="U207" i="38"/>
  <c r="U345" i="38"/>
  <c r="AO498" i="38"/>
  <c r="AK14" i="38"/>
  <c r="AC54" i="38"/>
  <c r="AP503" i="38"/>
  <c r="AD260" i="38"/>
  <c r="L345" i="38"/>
  <c r="AM260" i="38"/>
  <c r="AG542" i="38"/>
  <c r="AB499" i="38"/>
  <c r="AB199" i="38"/>
  <c r="Z267" i="38"/>
  <c r="AE267" i="38"/>
  <c r="AJ267" i="38"/>
  <c r="F215" i="38"/>
  <c r="J215" i="38"/>
  <c r="F310" i="38"/>
  <c r="J310" i="38"/>
  <c r="F269" i="38"/>
  <c r="J269" i="38"/>
  <c r="F273" i="38"/>
  <c r="F279" i="38"/>
  <c r="J279" i="38"/>
  <c r="F281" i="38"/>
  <c r="J281" i="38"/>
  <c r="F283" i="38"/>
  <c r="J283" i="38"/>
  <c r="F287" i="38"/>
  <c r="H287" i="38"/>
  <c r="F289" i="38"/>
  <c r="H289" i="38"/>
  <c r="F293" i="38"/>
  <c r="H293" i="38"/>
  <c r="F295" i="38"/>
  <c r="J295" i="38"/>
  <c r="F321" i="38"/>
  <c r="H321" i="38"/>
  <c r="F319" i="38"/>
  <c r="J319" i="38"/>
  <c r="F343" i="38"/>
  <c r="H343" i="38"/>
  <c r="F379" i="38"/>
  <c r="J379" i="38"/>
  <c r="F363" i="38"/>
  <c r="H363" i="38"/>
  <c r="F365" i="38"/>
  <c r="H365" i="38"/>
  <c r="F367" i="38"/>
  <c r="H367" i="38"/>
  <c r="F369" i="38"/>
  <c r="J369" i="38"/>
  <c r="F371" i="38"/>
  <c r="J371" i="38"/>
  <c r="F377" i="38"/>
  <c r="J377" i="38"/>
  <c r="F347" i="38"/>
  <c r="H347" i="38"/>
  <c r="F391" i="38"/>
  <c r="H391" i="38"/>
  <c r="F393" i="38"/>
  <c r="H393" i="38"/>
  <c r="F455" i="38"/>
  <c r="J455" i="38"/>
  <c r="F446" i="38"/>
  <c r="H446" i="38"/>
  <c r="F448" i="38"/>
  <c r="H448" i="38"/>
  <c r="F450" i="38"/>
  <c r="J450" i="38"/>
  <c r="F432" i="38"/>
  <c r="J432" i="38"/>
  <c r="F434" i="38"/>
  <c r="H434" i="38"/>
  <c r="F436" i="38"/>
  <c r="H436" i="38"/>
  <c r="F440" i="38"/>
  <c r="J440" i="38"/>
  <c r="F442" i="38"/>
  <c r="J442" i="38"/>
  <c r="F444" i="38"/>
  <c r="J444" i="38"/>
  <c r="F407" i="38"/>
  <c r="H407" i="38"/>
  <c r="F411" i="38"/>
  <c r="J411" i="38"/>
  <c r="F419" i="38"/>
  <c r="H419" i="38"/>
  <c r="F423" i="38"/>
  <c r="J423" i="38"/>
  <c r="F426" i="38"/>
  <c r="J426" i="38"/>
  <c r="F428" i="38"/>
  <c r="H428" i="38"/>
  <c r="F401" i="38"/>
  <c r="J401" i="38"/>
  <c r="AP441" i="38"/>
  <c r="AP468" i="38"/>
  <c r="F256" i="38"/>
  <c r="J256" i="38"/>
  <c r="F247" i="38"/>
  <c r="J247" i="38"/>
  <c r="F274" i="38"/>
  <c r="H274" i="38"/>
  <c r="F278" i="38"/>
  <c r="H278" i="38"/>
  <c r="F296" i="38"/>
  <c r="H296" i="38"/>
  <c r="F298" i="38"/>
  <c r="H298" i="38"/>
  <c r="F300" i="38"/>
  <c r="H300" i="38"/>
  <c r="F320" i="38"/>
  <c r="H320" i="38"/>
  <c r="F322" i="38"/>
  <c r="H322" i="38"/>
  <c r="F316" i="38"/>
  <c r="H316" i="38"/>
  <c r="F318" i="38"/>
  <c r="H318" i="38"/>
  <c r="F332" i="38"/>
  <c r="J332" i="38"/>
  <c r="F331" i="38"/>
  <c r="H331" i="38"/>
  <c r="F336" i="38"/>
  <c r="J336" i="38"/>
  <c r="F340" i="38"/>
  <c r="H340" i="38"/>
  <c r="F380" i="38"/>
  <c r="J380" i="38"/>
  <c r="F364" i="38"/>
  <c r="J364" i="38"/>
  <c r="F370" i="38"/>
  <c r="F372" i="38"/>
  <c r="H372" i="38"/>
  <c r="F374" i="38"/>
  <c r="J374" i="38"/>
  <c r="F376" i="38"/>
  <c r="J376" i="38"/>
  <c r="F378" i="38"/>
  <c r="H378" i="38"/>
  <c r="F351" i="38"/>
  <c r="J351" i="38"/>
  <c r="F353" i="38"/>
  <c r="J353" i="38"/>
  <c r="F355" i="38"/>
  <c r="H355" i="38"/>
  <c r="F358" i="38"/>
  <c r="J358" i="38"/>
  <c r="F362" i="38"/>
  <c r="J362" i="38"/>
  <c r="F387" i="38"/>
  <c r="H387" i="38"/>
  <c r="F454" i="38"/>
  <c r="H454" i="38"/>
  <c r="F445" i="38"/>
  <c r="H445" i="38"/>
  <c r="F447" i="38"/>
  <c r="J447" i="38"/>
  <c r="F451" i="38"/>
  <c r="H451" i="38"/>
  <c r="F429" i="38"/>
  <c r="H429" i="38"/>
  <c r="F431" i="38"/>
  <c r="J431" i="38"/>
  <c r="F433" i="38"/>
  <c r="H433" i="38"/>
  <c r="F435" i="38"/>
  <c r="J435" i="38"/>
  <c r="F437" i="38"/>
  <c r="J437" i="38"/>
  <c r="F439" i="38"/>
  <c r="J439" i="38"/>
  <c r="F441" i="38"/>
  <c r="J441" i="38"/>
  <c r="F443" i="38"/>
  <c r="H443" i="38"/>
  <c r="F406" i="38"/>
  <c r="J406" i="38"/>
  <c r="F409" i="38"/>
  <c r="H409" i="38"/>
  <c r="F410" i="38"/>
  <c r="H410" i="38"/>
  <c r="F413" i="38"/>
  <c r="H413" i="38"/>
  <c r="F414" i="38"/>
  <c r="H414" i="38"/>
  <c r="F417" i="38"/>
  <c r="H417" i="38"/>
  <c r="F418" i="38"/>
  <c r="J418" i="38"/>
  <c r="F421" i="38"/>
  <c r="H421" i="38"/>
  <c r="F422" i="38"/>
  <c r="H422" i="38"/>
  <c r="F425" i="38"/>
  <c r="H425" i="38"/>
  <c r="F427" i="38"/>
  <c r="F402" i="38"/>
  <c r="H402" i="38"/>
  <c r="F456" i="38"/>
  <c r="J456" i="38"/>
  <c r="F463" i="38"/>
  <c r="H463" i="38"/>
  <c r="F460" i="38"/>
  <c r="J460" i="38"/>
  <c r="F468" i="38"/>
  <c r="J468" i="38"/>
  <c r="F484" i="38"/>
  <c r="H484" i="38"/>
  <c r="H418" i="38"/>
  <c r="F510" i="38"/>
  <c r="H510" i="38"/>
  <c r="F498" i="38"/>
  <c r="H498" i="38"/>
  <c r="F305" i="38"/>
  <c r="F272" i="38"/>
  <c r="H272" i="38"/>
  <c r="F324" i="38"/>
  <c r="F323" i="38"/>
  <c r="F342" i="38"/>
  <c r="J342" i="38"/>
  <c r="F382" i="38"/>
  <c r="J382" i="38"/>
  <c r="F208" i="38"/>
  <c r="F262" i="38"/>
  <c r="J262" i="38"/>
  <c r="F302" i="38"/>
  <c r="F304" i="38"/>
  <c r="F308" i="38"/>
  <c r="F271" i="38"/>
  <c r="F277" i="38"/>
  <c r="F290" i="38"/>
  <c r="F294" i="38"/>
  <c r="J294" i="38"/>
  <c r="O164" i="38"/>
  <c r="O235" i="38"/>
  <c r="R260" i="38"/>
  <c r="K207" i="38"/>
  <c r="Y199" i="38"/>
  <c r="K223" i="38"/>
  <c r="U199" i="38"/>
  <c r="R223" i="38"/>
  <c r="V83" i="38"/>
  <c r="L191" i="38"/>
  <c r="M214" i="38"/>
  <c r="L235" i="38"/>
  <c r="K83" i="38"/>
  <c r="K214" i="38"/>
  <c r="AP423" i="38"/>
  <c r="F488" i="38"/>
  <c r="J488" i="38"/>
  <c r="AC501" i="38"/>
  <c r="AJ214" i="38"/>
  <c r="AC198" i="38"/>
  <c r="L89" i="38"/>
  <c r="O89" i="38"/>
  <c r="V214" i="38"/>
  <c r="O191" i="38"/>
  <c r="R235" i="38"/>
  <c r="N214" i="38"/>
  <c r="R267" i="38"/>
  <c r="V260" i="38"/>
  <c r="V118" i="38"/>
  <c r="X312" i="38"/>
  <c r="R214" i="38"/>
  <c r="Y214" i="38"/>
  <c r="AP416" i="38"/>
  <c r="AG541" i="38"/>
  <c r="AP396" i="38"/>
  <c r="AP448" i="38"/>
  <c r="AP465" i="38"/>
  <c r="AP479" i="38"/>
  <c r="AP475" i="38"/>
  <c r="AP497" i="38"/>
  <c r="AP494" i="38"/>
  <c r="AP502" i="38"/>
  <c r="AI89" i="38"/>
  <c r="AE96" i="38"/>
  <c r="AG115" i="38"/>
  <c r="AO112" i="38"/>
  <c r="AO140" i="38"/>
  <c r="AO160" i="38"/>
  <c r="AF235" i="38"/>
  <c r="S191" i="38"/>
  <c r="M389" i="38"/>
  <c r="V107" i="38"/>
  <c r="AK166" i="38"/>
  <c r="AK189" i="38"/>
  <c r="AK173" i="38"/>
  <c r="AC175" i="38"/>
  <c r="AG196" i="38"/>
  <c r="AC201" i="38"/>
  <c r="AC202" i="38"/>
  <c r="AO204" i="38"/>
  <c r="AC212" i="38"/>
  <c r="AK208" i="38"/>
  <c r="AK209" i="38"/>
  <c r="AK215" i="38"/>
  <c r="AK217" i="38"/>
  <c r="AG230" i="38"/>
  <c r="AO225" i="38"/>
  <c r="AC226" i="38"/>
  <c r="F240" i="38"/>
  <c r="F236" i="38"/>
  <c r="H236" i="38"/>
  <c r="Z235" i="38"/>
  <c r="AO238" i="38"/>
  <c r="AC255" i="38"/>
  <c r="AG245" i="38"/>
  <c r="AK246" i="38"/>
  <c r="AC247" i="38"/>
  <c r="AK250" i="38"/>
  <c r="AO250" i="38"/>
  <c r="AC251" i="38"/>
  <c r="AO265" i="38"/>
  <c r="AO266" i="38"/>
  <c r="AO261" i="38"/>
  <c r="AC303" i="38"/>
  <c r="AG303" i="38"/>
  <c r="AC305" i="38"/>
  <c r="AG305" i="38"/>
  <c r="AO308" i="38"/>
  <c r="AG310" i="38"/>
  <c r="AO271" i="38"/>
  <c r="AC272" i="38"/>
  <c r="AC274" i="38"/>
  <c r="AK275" i="38"/>
  <c r="AK281" i="38"/>
  <c r="AO282" i="38"/>
  <c r="AG284" i="38"/>
  <c r="AG285" i="38"/>
  <c r="AG289" i="38"/>
  <c r="AK289" i="38"/>
  <c r="AO290" i="38"/>
  <c r="AC292" i="38"/>
  <c r="AG341" i="38"/>
  <c r="Z214" i="38"/>
  <c r="Z243" i="38"/>
  <c r="AE243" i="38"/>
  <c r="AJ243" i="38"/>
  <c r="AB267" i="38"/>
  <c r="AH267" i="38"/>
  <c r="AM267" i="38"/>
  <c r="AK329" i="38"/>
  <c r="AM328" i="38"/>
  <c r="AG339" i="38"/>
  <c r="AE398" i="38"/>
  <c r="AE397" i="38"/>
  <c r="AC459" i="38"/>
  <c r="AO459" i="38"/>
  <c r="AP482" i="38"/>
  <c r="Z260" i="38"/>
  <c r="AO341" i="38"/>
  <c r="AK341" i="38"/>
  <c r="F341" i="38"/>
  <c r="H341" i="38"/>
  <c r="M107" i="38"/>
  <c r="Y164" i="38"/>
  <c r="R107" i="38"/>
  <c r="K96" i="38"/>
  <c r="V223" i="38"/>
  <c r="AF133" i="38"/>
  <c r="AL133" i="38"/>
  <c r="AG148" i="38"/>
  <c r="AC163" i="38"/>
  <c r="AG206" i="38"/>
  <c r="AL328" i="38"/>
  <c r="AK458" i="38"/>
  <c r="F403" i="38"/>
  <c r="H403" i="38"/>
  <c r="AE499" i="38"/>
  <c r="AH499" i="38"/>
  <c r="AC528" i="38"/>
  <c r="Z527" i="38"/>
  <c r="Z526" i="38"/>
  <c r="AP444" i="38"/>
  <c r="AP430" i="38"/>
  <c r="AP434" i="38"/>
  <c r="AP535" i="38"/>
  <c r="AP554" i="38"/>
  <c r="AP546" i="38"/>
  <c r="AP559" i="38"/>
  <c r="U96" i="38"/>
  <c r="AP424" i="38"/>
  <c r="AP429" i="38"/>
  <c r="AP456" i="38"/>
  <c r="AP461" i="38"/>
  <c r="AG142" i="38"/>
  <c r="U133" i="38"/>
  <c r="Y223" i="38"/>
  <c r="O118" i="38"/>
  <c r="S164" i="38"/>
  <c r="AP406" i="38"/>
  <c r="AP413" i="38"/>
  <c r="AO46" i="38"/>
  <c r="AO54" i="38"/>
  <c r="AO88" i="38"/>
  <c r="AG36" i="38"/>
  <c r="AM526" i="38"/>
  <c r="M199" i="38"/>
  <c r="AP452" i="38"/>
  <c r="AP447" i="38"/>
  <c r="AP425" i="38"/>
  <c r="AP508" i="38"/>
  <c r="AJ89" i="38"/>
  <c r="AK182" i="38"/>
  <c r="AG219" i="38"/>
  <c r="AO216" i="38"/>
  <c r="AC227" i="38"/>
  <c r="AC230" i="38"/>
  <c r="AO226" i="38"/>
  <c r="AL235" i="38"/>
  <c r="F239" i="38"/>
  <c r="J239" i="38"/>
  <c r="F254" i="38"/>
  <c r="AK254" i="38"/>
  <c r="F250" i="38"/>
  <c r="J250" i="38"/>
  <c r="AG232" i="38"/>
  <c r="F266" i="38"/>
  <c r="AB235" i="38"/>
  <c r="AO21" i="38"/>
  <c r="AG62" i="38"/>
  <c r="AC85" i="38"/>
  <c r="AK88" i="38"/>
  <c r="AK103" i="38"/>
  <c r="AO36" i="38"/>
  <c r="AB133" i="38"/>
  <c r="AH133" i="38"/>
  <c r="AM133" i="38"/>
  <c r="AK148" i="38"/>
  <c r="AL149" i="38"/>
  <c r="AD164" i="38"/>
  <c r="AI164" i="38"/>
  <c r="F501" i="38"/>
  <c r="AK500" i="38"/>
  <c r="AP445" i="38"/>
  <c r="AP446" i="38"/>
  <c r="AP450" i="38"/>
  <c r="AP414" i="38"/>
  <c r="AP492" i="38"/>
  <c r="AP507" i="38"/>
  <c r="AP510" i="38"/>
  <c r="AP558" i="38"/>
  <c r="AK212" i="38"/>
  <c r="AK210" i="38"/>
  <c r="AK220" i="38"/>
  <c r="AG259" i="38"/>
  <c r="M243" i="38"/>
  <c r="K199" i="38"/>
  <c r="N89" i="38"/>
  <c r="Y243" i="38"/>
  <c r="V133" i="38"/>
  <c r="L149" i="38"/>
  <c r="Y89" i="38"/>
  <c r="Y267" i="38"/>
  <c r="O345" i="38"/>
  <c r="L118" i="38"/>
  <c r="O83" i="38"/>
  <c r="N118" i="38"/>
  <c r="L133" i="38"/>
  <c r="M328" i="38"/>
  <c r="M47" i="38"/>
  <c r="X89" i="38"/>
  <c r="M118" i="38"/>
  <c r="X149" i="38"/>
  <c r="V267" i="38"/>
  <c r="L47" i="38"/>
  <c r="S83" i="38"/>
  <c r="O96" i="38"/>
  <c r="X133" i="38"/>
  <c r="R89" i="38"/>
  <c r="V96" i="38"/>
  <c r="Y96" i="38"/>
  <c r="Y107" i="38"/>
  <c r="K133" i="38"/>
  <c r="Y133" i="38"/>
  <c r="M83" i="38"/>
  <c r="U89" i="38"/>
  <c r="L96" i="38"/>
  <c r="O107" i="38"/>
  <c r="S118" i="38"/>
  <c r="S47" i="38"/>
  <c r="X47" i="38"/>
  <c r="L83" i="38"/>
  <c r="N96" i="38"/>
  <c r="AD560" i="38"/>
  <c r="AG560" i="38"/>
  <c r="AP407" i="38"/>
  <c r="AP409" i="38"/>
  <c r="AP418" i="38"/>
  <c r="AP420" i="38"/>
  <c r="AC542" i="38"/>
  <c r="AC488" i="38"/>
  <c r="AK313" i="38"/>
  <c r="AK528" i="38"/>
  <c r="AC117" i="38"/>
  <c r="AG117" i="38"/>
  <c r="AK117" i="38"/>
  <c r="AK163" i="38"/>
  <c r="AO165" i="38"/>
  <c r="AC213" i="38"/>
  <c r="AC221" i="38"/>
  <c r="AC403" i="38"/>
  <c r="AP455" i="38"/>
  <c r="AP440" i="38"/>
  <c r="AP435" i="38"/>
  <c r="AP437" i="38"/>
  <c r="AP428" i="38"/>
  <c r="AP400" i="38"/>
  <c r="AP463" i="38"/>
  <c r="AP462" i="38"/>
  <c r="AP484" i="38"/>
  <c r="AP563" i="38"/>
  <c r="AP544" i="38"/>
  <c r="L107" i="38"/>
  <c r="K149" i="38"/>
  <c r="K164" i="38"/>
  <c r="R164" i="38"/>
  <c r="V207" i="38"/>
  <c r="L164" i="38"/>
  <c r="U243" i="38"/>
  <c r="U267" i="38"/>
  <c r="K190" i="38"/>
  <c r="AB526" i="38"/>
  <c r="AG51" i="38"/>
  <c r="AO44" i="38"/>
  <c r="F165" i="38"/>
  <c r="H165" i="38"/>
  <c r="AO395" i="38"/>
  <c r="AG488" i="38"/>
  <c r="AP394" i="38"/>
  <c r="AP449" i="38"/>
  <c r="AP442" i="38"/>
  <c r="AP436" i="38"/>
  <c r="AP426" i="38"/>
  <c r="AP402" i="38"/>
  <c r="AP495" i="38"/>
  <c r="AP505" i="38"/>
  <c r="AO116" i="38"/>
  <c r="AO155" i="38"/>
  <c r="AH191" i="38"/>
  <c r="AD467" i="38"/>
  <c r="AG467" i="38"/>
  <c r="AG469" i="38"/>
  <c r="AC500" i="38"/>
  <c r="AP476" i="38"/>
  <c r="AG134" i="38"/>
  <c r="AG498" i="38"/>
  <c r="AO466" i="38"/>
  <c r="AC498" i="38"/>
  <c r="AO62" i="38"/>
  <c r="AD89" i="38"/>
  <c r="AG90" i="38"/>
  <c r="AG44" i="38"/>
  <c r="AO213" i="38"/>
  <c r="F268" i="38"/>
  <c r="H268" i="38"/>
  <c r="F335" i="38"/>
  <c r="F344" i="38"/>
  <c r="H344" i="38"/>
  <c r="F457" i="38"/>
  <c r="J457" i="38"/>
  <c r="Z467" i="38"/>
  <c r="AC467" i="38"/>
  <c r="AC469" i="38"/>
  <c r="AP438" i="38"/>
  <c r="AO23" i="38"/>
  <c r="AK18" i="38"/>
  <c r="AG22" i="38"/>
  <c r="AK24" i="38"/>
  <c r="AG27" i="38"/>
  <c r="AO29" i="38"/>
  <c r="AC31" i="38"/>
  <c r="AO30" i="38"/>
  <c r="AO33" i="38"/>
  <c r="AK32" i="38"/>
  <c r="AG35" i="38"/>
  <c r="AK34" i="38"/>
  <c r="AG39" i="38"/>
  <c r="AK38" i="38"/>
  <c r="AK37" i="38"/>
  <c r="AK43" i="38"/>
  <c r="AK42" i="38"/>
  <c r="AK40" i="38"/>
  <c r="AG49" i="38"/>
  <c r="AO48" i="38"/>
  <c r="AO50" i="38"/>
  <c r="AO53" i="38"/>
  <c r="AO61" i="38"/>
  <c r="AO60" i="38"/>
  <c r="AO58" i="38"/>
  <c r="AO57" i="38"/>
  <c r="AO55" i="38"/>
  <c r="AC71" i="38"/>
  <c r="AO70" i="38"/>
  <c r="AK69" i="38"/>
  <c r="AK68" i="38"/>
  <c r="AK67" i="38"/>
  <c r="AO63" i="38"/>
  <c r="AO72" i="38"/>
  <c r="AG81" i="38"/>
  <c r="AG80" i="38"/>
  <c r="AG79" i="38"/>
  <c r="AG78" i="38"/>
  <c r="AG73" i="38"/>
  <c r="AG75" i="38"/>
  <c r="AO87" i="38"/>
  <c r="AO86" i="38"/>
  <c r="AK95" i="38"/>
  <c r="AG91" i="38"/>
  <c r="AG92" i="38"/>
  <c r="AK94" i="38"/>
  <c r="AG93" i="38"/>
  <c r="AC171" i="38"/>
  <c r="AP405" i="38"/>
  <c r="AP410" i="38"/>
  <c r="AP415" i="38"/>
  <c r="AP417" i="38"/>
  <c r="AP419" i="38"/>
  <c r="AE526" i="38"/>
  <c r="AG21" i="38"/>
  <c r="AK28" i="38"/>
  <c r="AO51" i="38"/>
  <c r="AK54" i="38"/>
  <c r="AB83" i="38"/>
  <c r="AK85" i="38"/>
  <c r="AM83" i="38"/>
  <c r="AC88" i="38"/>
  <c r="AE89" i="38"/>
  <c r="AG103" i="38"/>
  <c r="AC36" i="38"/>
  <c r="AC44" i="38"/>
  <c r="AO117" i="38"/>
  <c r="AA118" i="38"/>
  <c r="AL118" i="38"/>
  <c r="AC132" i="38"/>
  <c r="AF149" i="38"/>
  <c r="AC165" i="38"/>
  <c r="AG165" i="38"/>
  <c r="AD191" i="38"/>
  <c r="AH199" i="38"/>
  <c r="AM199" i="38"/>
  <c r="AK206" i="38"/>
  <c r="Z223" i="38"/>
  <c r="AE223" i="38"/>
  <c r="AJ223" i="38"/>
  <c r="F244" i="38"/>
  <c r="H244" i="38"/>
  <c r="AB243" i="38"/>
  <c r="AH243" i="38"/>
  <c r="AM243" i="38"/>
  <c r="AB223" i="38"/>
  <c r="AM223" i="38"/>
  <c r="Z328" i="38"/>
  <c r="AE328" i="38"/>
  <c r="AJ328" i="38"/>
  <c r="F339" i="38"/>
  <c r="H339" i="38"/>
  <c r="AK339" i="38"/>
  <c r="AC346" i="38"/>
  <c r="AB389" i="38"/>
  <c r="AK390" i="38"/>
  <c r="AM389" i="38"/>
  <c r="AC395" i="38"/>
  <c r="AE389" i="38"/>
  <c r="AJ389" i="38"/>
  <c r="AO330" i="38"/>
  <c r="AC335" i="38"/>
  <c r="AG335" i="38"/>
  <c r="F338" i="38"/>
  <c r="J338" i="38"/>
  <c r="AK338" i="38"/>
  <c r="AC344" i="38"/>
  <c r="F399" i="38"/>
  <c r="H399" i="38"/>
  <c r="AC457" i="38"/>
  <c r="F458" i="38"/>
  <c r="AG466" i="38"/>
  <c r="AK489" i="38"/>
  <c r="AL499" i="38"/>
  <c r="AG528" i="38"/>
  <c r="AP401" i="38"/>
  <c r="AP472" i="38"/>
  <c r="AP470" i="38"/>
  <c r="AP493" i="38"/>
  <c r="AP504" i="38"/>
  <c r="AP524" i="38"/>
  <c r="AP522" i="38"/>
  <c r="AP519" i="38"/>
  <c r="AP523" i="38"/>
  <c r="AP520" i="38"/>
  <c r="AP511" i="38"/>
  <c r="AP517" i="38"/>
  <c r="AP521" i="38"/>
  <c r="AP531" i="38"/>
  <c r="AP537" i="38"/>
  <c r="AP547" i="38"/>
  <c r="AP564" i="38"/>
  <c r="AP557" i="38"/>
  <c r="AK23" i="38"/>
  <c r="AO15" i="38"/>
  <c r="AO16" i="38"/>
  <c r="AO17" i="38"/>
  <c r="AO18" i="38"/>
  <c r="AM13" i="38"/>
  <c r="AO20" i="38"/>
  <c r="AO24" i="38"/>
  <c r="AO25" i="38"/>
  <c r="AO26" i="38"/>
  <c r="AK27" i="38"/>
  <c r="AO31" i="38"/>
  <c r="AC30" i="38"/>
  <c r="AC33" i="38"/>
  <c r="AO32" i="38"/>
  <c r="AK35" i="38"/>
  <c r="AC35" i="38"/>
  <c r="AO34" i="38"/>
  <c r="AG101" i="38"/>
  <c r="AG100" i="38"/>
  <c r="AG102" i="38"/>
  <c r="AK105" i="38"/>
  <c r="AG104" i="38"/>
  <c r="AG99" i="38"/>
  <c r="AO97" i="38"/>
  <c r="AO98" i="38"/>
  <c r="AO113" i="38"/>
  <c r="AO114" i="38"/>
  <c r="AO110" i="38"/>
  <c r="AO111" i="38"/>
  <c r="AO129" i="38"/>
  <c r="AO130" i="38"/>
  <c r="AO126" i="38"/>
  <c r="AO127" i="38"/>
  <c r="AO128" i="38"/>
  <c r="AO121" i="38"/>
  <c r="AO122" i="38"/>
  <c r="AO123" i="38"/>
  <c r="AO124" i="38"/>
  <c r="AO125" i="38"/>
  <c r="AO147" i="38"/>
  <c r="AO135" i="38"/>
  <c r="AO136" i="38"/>
  <c r="AO137" i="38"/>
  <c r="AO146" i="38"/>
  <c r="AO144" i="38"/>
  <c r="AO145" i="38"/>
  <c r="AO138" i="38"/>
  <c r="AO143" i="38"/>
  <c r="AC142" i="38"/>
  <c r="AC141" i="38"/>
  <c r="AO139" i="38"/>
  <c r="AO159" i="38"/>
  <c r="AO161" i="38"/>
  <c r="AO151" i="38"/>
  <c r="AO152" i="38"/>
  <c r="AO153" i="38"/>
  <c r="AO154" i="38"/>
  <c r="AO156" i="38"/>
  <c r="AO157" i="38"/>
  <c r="AK158" i="38"/>
  <c r="AK169" i="38"/>
  <c r="AK168" i="38"/>
  <c r="AK167" i="38"/>
  <c r="AK186" i="38"/>
  <c r="AK187" i="38"/>
  <c r="AK188" i="38"/>
  <c r="AK170" i="38"/>
  <c r="AG171" i="38"/>
  <c r="AG172" i="38"/>
  <c r="AG173" i="38"/>
  <c r="AG174" i="38"/>
  <c r="AG175" i="38"/>
  <c r="AG176" i="38"/>
  <c r="AG177" i="38"/>
  <c r="AG178" i="38"/>
  <c r="AG179" i="38"/>
  <c r="AG180" i="38"/>
  <c r="AG181" i="38"/>
  <c r="AG182" i="38"/>
  <c r="AG183" i="38"/>
  <c r="AG184" i="38"/>
  <c r="AG185" i="38"/>
  <c r="AG197" i="38"/>
  <c r="AG195" i="38"/>
  <c r="AK194" i="38"/>
  <c r="AK193" i="38"/>
  <c r="AC205" i="38"/>
  <c r="AC203" i="38"/>
  <c r="AK211" i="38"/>
  <c r="AG210" i="38"/>
  <c r="AC220" i="38"/>
  <c r="AK216" i="38"/>
  <c r="AC228" i="38"/>
  <c r="AC225" i="38"/>
  <c r="AG242" i="38"/>
  <c r="AG237" i="38"/>
  <c r="F238" i="38"/>
  <c r="AG239" i="38"/>
  <c r="AG254" i="38"/>
  <c r="F255" i="38"/>
  <c r="AO255" i="38"/>
  <c r="AG256" i="38"/>
  <c r="AC39" i="38"/>
  <c r="AO38" i="38"/>
  <c r="AO37" i="38"/>
  <c r="AO43" i="38"/>
  <c r="AO42" i="38"/>
  <c r="AO41" i="38"/>
  <c r="AO40" i="38"/>
  <c r="AC48" i="38"/>
  <c r="AC50" i="38"/>
  <c r="AC53" i="38"/>
  <c r="AC52" i="38"/>
  <c r="AC61" i="38"/>
  <c r="AC60" i="38"/>
  <c r="AC59" i="38"/>
  <c r="AC58" i="38"/>
  <c r="AC57" i="38"/>
  <c r="AC56" i="38"/>
  <c r="AC55" i="38"/>
  <c r="AO71" i="38"/>
  <c r="AC70" i="38"/>
  <c r="AC69" i="38"/>
  <c r="AO69" i="38"/>
  <c r="AO68" i="38"/>
  <c r="AO67" i="38"/>
  <c r="AO66" i="38"/>
  <c r="AO65" i="38"/>
  <c r="AG64" i="38"/>
  <c r="AC63" i="38"/>
  <c r="AC72" i="38"/>
  <c r="AC82" i="38"/>
  <c r="AK81" i="38"/>
  <c r="AK80" i="38"/>
  <c r="AK79" i="38"/>
  <c r="AK78" i="38"/>
  <c r="AK73" i="38"/>
  <c r="AK74" i="38"/>
  <c r="AK75" i="38"/>
  <c r="AK76" i="38"/>
  <c r="AK77" i="38"/>
  <c r="AC84" i="38"/>
  <c r="AE83" i="38"/>
  <c r="AC87" i="38"/>
  <c r="AC86" i="38"/>
  <c r="AG95" i="38"/>
  <c r="AK92" i="38"/>
  <c r="AG94" i="38"/>
  <c r="AK93" i="38"/>
  <c r="AK101" i="38"/>
  <c r="AK100" i="38"/>
  <c r="AK102" i="38"/>
  <c r="AK104" i="38"/>
  <c r="AK99" i="38"/>
  <c r="AC97" i="38"/>
  <c r="AJ96" i="38"/>
  <c r="AC98" i="38"/>
  <c r="AC116" i="38"/>
  <c r="F108" i="38"/>
  <c r="J108" i="38"/>
  <c r="AB107" i="38"/>
  <c r="AM107" i="38"/>
  <c r="AK115" i="38"/>
  <c r="AC113" i="38"/>
  <c r="AC114" i="38"/>
  <c r="AC110" i="38"/>
  <c r="AG110" i="38"/>
  <c r="AC111" i="38"/>
  <c r="AG111" i="38"/>
  <c r="AC112" i="38"/>
  <c r="AC129" i="38"/>
  <c r="AC130" i="38"/>
  <c r="AC126" i="38"/>
  <c r="AC127" i="38"/>
  <c r="AC128" i="38"/>
  <c r="AE118" i="38"/>
  <c r="AC121" i="38"/>
  <c r="AC122" i="38"/>
  <c r="AC123" i="38"/>
  <c r="AG123" i="38"/>
  <c r="AK123" i="38"/>
  <c r="AC124" i="38"/>
  <c r="AC125" i="38"/>
  <c r="AC147" i="38"/>
  <c r="AC135" i="38"/>
  <c r="AK135" i="38"/>
  <c r="AC136" i="38"/>
  <c r="AG136" i="38"/>
  <c r="AK136" i="38"/>
  <c r="AC137" i="38"/>
  <c r="AC144" i="38"/>
  <c r="AC145" i="38"/>
  <c r="AC138" i="38"/>
  <c r="AC143" i="38"/>
  <c r="AO142" i="38"/>
  <c r="AO141" i="38"/>
  <c r="AC139" i="38"/>
  <c r="AC140" i="38"/>
  <c r="AC159" i="38"/>
  <c r="AC160" i="38"/>
  <c r="AC161" i="38"/>
  <c r="AC151" i="38"/>
  <c r="AC153" i="38"/>
  <c r="AC154" i="38"/>
  <c r="AG154" i="38"/>
  <c r="AK154" i="38"/>
  <c r="AC155" i="38"/>
  <c r="AC156" i="38"/>
  <c r="AC157" i="38"/>
  <c r="AO158" i="38"/>
  <c r="AO169" i="38"/>
  <c r="AO168" i="38"/>
  <c r="AC167" i="38"/>
  <c r="AO167" i="38"/>
  <c r="AF164" i="38"/>
  <c r="AG186" i="38"/>
  <c r="AO186" i="38"/>
  <c r="AG187" i="38"/>
  <c r="AO187" i="38"/>
  <c r="AO188" i="38"/>
  <c r="AG189" i="38"/>
  <c r="AO189" i="38"/>
  <c r="AC170" i="38"/>
  <c r="AO170" i="38"/>
  <c r="AK171" i="38"/>
  <c r="AK172" i="38"/>
  <c r="AK174" i="38"/>
  <c r="AK175" i="38"/>
  <c r="AK176" i="38"/>
  <c r="AO176" i="38"/>
  <c r="AK177" i="38"/>
  <c r="AK178" i="38"/>
  <c r="AK179" i="38"/>
  <c r="AK180" i="38"/>
  <c r="AC181" i="38"/>
  <c r="AK181" i="38"/>
  <c r="AK183" i="38"/>
  <c r="AK184" i="38"/>
  <c r="AK185" i="38"/>
  <c r="AK197" i="38"/>
  <c r="AK195" i="38"/>
  <c r="AK196" i="38"/>
  <c r="AO192" i="38"/>
  <c r="AO194" i="38"/>
  <c r="AO193" i="38"/>
  <c r="AG205" i="38"/>
  <c r="AO205" i="38"/>
  <c r="AG201" i="38"/>
  <c r="AO202" i="38"/>
  <c r="AK204" i="38"/>
  <c r="AD207" i="38"/>
  <c r="AG208" i="38"/>
  <c r="AO208" i="38"/>
  <c r="AO211" i="38"/>
  <c r="AG220" i="38"/>
  <c r="AG218" i="38"/>
  <c r="AK219" i="38"/>
  <c r="AC215" i="38"/>
  <c r="AG215" i="38"/>
  <c r="AC216" i="38"/>
  <c r="AO217" i="38"/>
  <c r="AG227" i="38"/>
  <c r="AK227" i="38"/>
  <c r="AO228" i="38"/>
  <c r="AG229" i="38"/>
  <c r="AK229" i="38"/>
  <c r="AO230" i="38"/>
  <c r="F242" i="38"/>
  <c r="J242" i="38"/>
  <c r="AK242" i="38"/>
  <c r="AC240" i="38"/>
  <c r="F241" i="38"/>
  <c r="AC236" i="38"/>
  <c r="AJ235" i="38"/>
  <c r="F237" i="38"/>
  <c r="AC238" i="38"/>
  <c r="AK256" i="38"/>
  <c r="AK257" i="38"/>
  <c r="F258" i="38"/>
  <c r="AK258" i="38"/>
  <c r="AC259" i="38"/>
  <c r="AK259" i="38"/>
  <c r="F245" i="38"/>
  <c r="J245" i="38"/>
  <c r="AK245" i="38"/>
  <c r="AC246" i="38"/>
  <c r="AK247" i="38"/>
  <c r="AG248" i="38"/>
  <c r="F249" i="38"/>
  <c r="AG249" i="38"/>
  <c r="AK249" i="38"/>
  <c r="AO249" i="38"/>
  <c r="F251" i="38"/>
  <c r="AG251" i="38"/>
  <c r="AO251" i="38"/>
  <c r="AG253" i="38"/>
  <c r="AK231" i="38"/>
  <c r="AO232" i="38"/>
  <c r="AG265" i="38"/>
  <c r="AG266" i="38"/>
  <c r="F261" i="38"/>
  <c r="H261" i="38"/>
  <c r="AG261" i="38"/>
  <c r="AC262" i="38"/>
  <c r="AO262" i="38"/>
  <c r="AG263" i="38"/>
  <c r="AG301" i="38"/>
  <c r="AO301" i="38"/>
  <c r="AK303" i="38"/>
  <c r="AO303" i="38"/>
  <c r="AG304" i="38"/>
  <c r="AO305" i="38"/>
  <c r="AC306" i="38"/>
  <c r="AG307" i="38"/>
  <c r="AG309" i="38"/>
  <c r="F311" i="38"/>
  <c r="AK311" i="38"/>
  <c r="AO311" i="38"/>
  <c r="AC269" i="38"/>
  <c r="AO269" i="38"/>
  <c r="F270" i="38"/>
  <c r="AO270" i="38"/>
  <c r="AG271" i="38"/>
  <c r="AG272" i="38"/>
  <c r="AO272" i="38"/>
  <c r="AG274" i="38"/>
  <c r="AK274" i="38"/>
  <c r="AC275" i="38"/>
  <c r="AG275" i="38"/>
  <c r="F276" i="38"/>
  <c r="AG277" i="38"/>
  <c r="AO277" i="38"/>
  <c r="AG278" i="38"/>
  <c r="AK278" i="38"/>
  <c r="AO279" i="38"/>
  <c r="F280" i="38"/>
  <c r="AK280" i="38"/>
  <c r="AO280" i="38"/>
  <c r="AG281" i="38"/>
  <c r="AO281" i="38"/>
  <c r="F282" i="38"/>
  <c r="AC283" i="38"/>
  <c r="AO283" i="38"/>
  <c r="AK284" i="38"/>
  <c r="AO284" i="38"/>
  <c r="F286" i="38"/>
  <c r="J286" i="38"/>
  <c r="AG286" i="38"/>
  <c r="AO286" i="38"/>
  <c r="AC287" i="38"/>
  <c r="AG287" i="38"/>
  <c r="F288" i="38"/>
  <c r="AG288" i="38"/>
  <c r="AK288" i="38"/>
  <c r="AO289" i="38"/>
  <c r="AK290" i="38"/>
  <c r="AC291" i="38"/>
  <c r="AO291" i="38"/>
  <c r="F292" i="38"/>
  <c r="AK292" i="38"/>
  <c r="P41" i="43"/>
  <c r="Q41" i="43"/>
  <c r="Q45" i="43"/>
  <c r="P45" i="43"/>
  <c r="P31" i="43"/>
  <c r="Q31" i="43"/>
  <c r="AB64" i="38"/>
  <c r="AB47" i="38"/>
  <c r="AH64" i="38"/>
  <c r="AK64" i="38"/>
  <c r="V64" i="38"/>
  <c r="V47" i="38"/>
  <c r="AP506" i="38"/>
  <c r="AP538" i="38"/>
  <c r="AP552" i="38"/>
  <c r="AK49" i="38"/>
  <c r="AM47" i="38"/>
  <c r="AO49" i="38"/>
  <c r="N47" i="38"/>
  <c r="X199" i="38"/>
  <c r="K47" i="38"/>
  <c r="N223" i="38"/>
  <c r="R47" i="38"/>
  <c r="M133" i="38"/>
  <c r="L223" i="38"/>
  <c r="V328" i="38"/>
  <c r="O47" i="38"/>
  <c r="U118" i="38"/>
  <c r="R133" i="38"/>
  <c r="N133" i="38"/>
  <c r="N149" i="38"/>
  <c r="U47" i="38"/>
  <c r="X118" i="38"/>
  <c r="U149" i="38"/>
  <c r="R149" i="38"/>
  <c r="Y47" i="38"/>
  <c r="N164" i="38"/>
  <c r="Q18" i="43"/>
  <c r="P18" i="43"/>
  <c r="S107" i="38"/>
  <c r="K118" i="38"/>
  <c r="V389" i="38"/>
  <c r="V149" i="38"/>
  <c r="D89" i="27"/>
  <c r="AB349" i="38"/>
  <c r="AC349" i="38"/>
  <c r="AC561" i="38"/>
  <c r="AP561" i="38"/>
  <c r="Z560" i="38"/>
  <c r="AC32" i="38"/>
  <c r="T411" i="38"/>
  <c r="AA411" i="38"/>
  <c r="AC411" i="38"/>
  <c r="AP411" i="38"/>
  <c r="T250" i="38"/>
  <c r="T338" i="38"/>
  <c r="T41" i="38"/>
  <c r="T219" i="38"/>
  <c r="T453" i="38"/>
  <c r="T451" i="38"/>
  <c r="T281" i="38"/>
  <c r="T365" i="38"/>
  <c r="T204" i="38"/>
  <c r="T244" i="38"/>
  <c r="T323" i="38"/>
  <c r="T478" i="38"/>
  <c r="T549" i="38"/>
  <c r="T78" i="38"/>
  <c r="T142" i="38"/>
  <c r="T139" i="38"/>
  <c r="T276" i="38"/>
  <c r="T218" i="38"/>
  <c r="T154" i="38"/>
  <c r="T502" i="38"/>
  <c r="T508" i="38"/>
  <c r="T444" i="38"/>
  <c r="T236" i="38"/>
  <c r="T324" i="38"/>
  <c r="T70" i="38"/>
  <c r="T234" i="38"/>
  <c r="T511" i="38"/>
  <c r="U14" i="38"/>
  <c r="Y17" i="38"/>
  <c r="N20" i="38"/>
  <c r="R22" i="38"/>
  <c r="W24" i="38"/>
  <c r="P550" i="38"/>
  <c r="P535" i="38"/>
  <c r="P517" i="38"/>
  <c r="P498" i="38"/>
  <c r="P480" i="38"/>
  <c r="X14" i="38"/>
  <c r="M18" i="38"/>
  <c r="Q20" i="38"/>
  <c r="Q22" i="38"/>
  <c r="X23" i="38"/>
  <c r="Q563" i="38"/>
  <c r="Q550" i="38"/>
  <c r="Q531" i="38"/>
  <c r="Q517" i="38"/>
  <c r="Q506" i="38"/>
  <c r="Q494" i="38"/>
  <c r="Q480" i="38"/>
  <c r="Q470" i="38"/>
  <c r="Y16" i="38"/>
  <c r="N19" i="38"/>
  <c r="R21" i="38"/>
  <c r="W23" i="38"/>
  <c r="P557" i="38"/>
  <c r="P540" i="38"/>
  <c r="P522" i="38"/>
  <c r="P505" i="38"/>
  <c r="P486" i="38"/>
  <c r="Q469" i="38"/>
  <c r="Q460" i="38"/>
  <c r="Q451" i="38"/>
  <c r="Q443" i="38"/>
  <c r="Q435" i="38"/>
  <c r="Q427" i="38"/>
  <c r="Q419" i="38"/>
  <c r="Q411" i="38"/>
  <c r="Q403" i="38"/>
  <c r="Q393" i="38"/>
  <c r="Q384" i="38"/>
  <c r="Q375" i="38"/>
  <c r="Q367" i="38"/>
  <c r="Q359" i="38"/>
  <c r="Q351" i="38"/>
  <c r="Q342" i="38"/>
  <c r="Q334" i="38"/>
  <c r="Q324" i="38"/>
  <c r="Q314" i="38"/>
  <c r="Q305" i="38"/>
  <c r="Q297" i="38"/>
  <c r="Q289" i="38"/>
  <c r="Q281" i="38"/>
  <c r="Q273" i="38"/>
  <c r="Q264" i="38"/>
  <c r="Q255" i="38"/>
  <c r="Q246" i="38"/>
  <c r="Q237" i="38"/>
  <c r="Q228" i="38"/>
  <c r="R14" i="38"/>
  <c r="W17" i="38"/>
  <c r="L20" i="38"/>
  <c r="P22" i="38"/>
  <c r="U24" i="38"/>
  <c r="P551" i="38"/>
  <c r="P534" i="38"/>
  <c r="P516" i="38"/>
  <c r="P497" i="38"/>
  <c r="P479" i="38"/>
  <c r="Q465" i="38"/>
  <c r="Q456" i="38"/>
  <c r="Q448" i="38"/>
  <c r="Q440" i="38"/>
  <c r="Q432" i="38"/>
  <c r="Q424" i="38"/>
  <c r="Q416" i="38"/>
  <c r="Q408" i="38"/>
  <c r="Q400" i="38"/>
  <c r="Q390" i="38"/>
  <c r="Q380" i="38"/>
  <c r="Q372" i="38"/>
  <c r="Q364" i="38"/>
  <c r="Q356" i="38"/>
  <c r="Q348" i="38"/>
  <c r="Q339" i="38"/>
  <c r="Q331" i="38"/>
  <c r="Q320" i="38"/>
  <c r="Q310" i="38"/>
  <c r="T504" i="38"/>
  <c r="T73" i="38"/>
  <c r="T167" i="38"/>
  <c r="T480" i="38"/>
  <c r="T523" i="38"/>
  <c r="T211" i="38"/>
  <c r="T50" i="38"/>
  <c r="T264" i="38"/>
  <c r="T257" i="38"/>
  <c r="T336" i="38"/>
  <c r="T351" i="38"/>
  <c r="T16" i="38"/>
  <c r="T553" i="38"/>
  <c r="T22" i="38"/>
  <c r="T380" i="38"/>
  <c r="T438" i="38"/>
  <c r="T534" i="38"/>
  <c r="T168" i="38"/>
  <c r="T237" i="38"/>
  <c r="T368" i="38"/>
  <c r="T464" i="38"/>
  <c r="T195" i="38"/>
  <c r="T226" i="38"/>
  <c r="T151" i="38"/>
  <c r="T38" i="38"/>
  <c r="T516" i="38"/>
  <c r="T197" i="38"/>
  <c r="T290" i="38"/>
  <c r="T87" i="38"/>
  <c r="T271" i="38"/>
  <c r="T546" i="38"/>
  <c r="Y14" i="38"/>
  <c r="N18" i="38"/>
  <c r="R20" i="38"/>
  <c r="W22" i="38"/>
  <c r="P565" i="38"/>
  <c r="P548" i="38"/>
  <c r="P533" i="38"/>
  <c r="P515" i="38"/>
  <c r="P496" i="38"/>
  <c r="P478" i="38"/>
  <c r="M16" i="38"/>
  <c r="Q18" i="38"/>
  <c r="V20" i="38"/>
  <c r="V22" i="38"/>
  <c r="M24" i="38"/>
  <c r="Q558" i="38"/>
  <c r="Q548" i="38"/>
  <c r="Q539" i="38"/>
  <c r="Q525" i="38"/>
  <c r="Q515" i="38"/>
  <c r="Q504" i="38"/>
  <c r="Q490" i="38"/>
  <c r="Q478" i="38"/>
  <c r="N14" i="38"/>
  <c r="R17" i="38"/>
  <c r="W19" i="38"/>
  <c r="L22" i="38"/>
  <c r="P24" i="38"/>
  <c r="P553" i="38"/>
  <c r="P536" i="38"/>
  <c r="P518" i="38"/>
  <c r="P501" i="38"/>
  <c r="P481" i="38"/>
  <c r="Q466" i="38"/>
  <c r="Q457" i="38"/>
  <c r="Q449" i="38"/>
  <c r="Q441" i="38"/>
  <c r="Q433" i="38"/>
  <c r="Q425" i="38"/>
  <c r="Q417" i="38"/>
  <c r="Q409" i="38"/>
  <c r="Q401" i="38"/>
  <c r="Q391" i="38"/>
  <c r="Q381" i="38"/>
  <c r="Q373" i="38"/>
  <c r="Q365" i="38"/>
  <c r="Q357" i="38"/>
  <c r="Q349" i="38"/>
  <c r="Q340" i="38"/>
  <c r="Q332" i="38"/>
  <c r="Q321" i="38"/>
  <c r="Q311" i="38"/>
  <c r="Q303" i="38"/>
  <c r="Q295" i="38"/>
  <c r="Q287" i="38"/>
  <c r="Q279" i="38"/>
  <c r="Q271" i="38"/>
  <c r="Q262" i="38"/>
  <c r="Q253" i="38"/>
  <c r="Q244" i="38"/>
  <c r="Q234" i="38"/>
  <c r="Q226" i="38"/>
  <c r="L16" i="38"/>
  <c r="P18" i="38"/>
  <c r="U20" i="38"/>
  <c r="Y22" i="38"/>
  <c r="P564" i="38"/>
  <c r="P547" i="38"/>
  <c r="P530" i="38"/>
  <c r="P512" i="38"/>
  <c r="P493" i="38"/>
  <c r="P475" i="38"/>
  <c r="Q463" i="38"/>
  <c r="Q454" i="38"/>
  <c r="Q446" i="38"/>
  <c r="Q438" i="38"/>
  <c r="Q430" i="38"/>
  <c r="Q422" i="38"/>
  <c r="Q414" i="38"/>
  <c r="Q406" i="38"/>
  <c r="Q396" i="38"/>
  <c r="Q387" i="38"/>
  <c r="T309" i="38"/>
  <c r="T319" i="38"/>
  <c r="T21" i="38"/>
  <c r="T525" i="38"/>
  <c r="T373" i="38"/>
  <c r="T371" i="38"/>
  <c r="T169" i="38"/>
  <c r="T117" i="38"/>
  <c r="T471" i="38"/>
  <c r="T557" i="38"/>
  <c r="T305" i="38"/>
  <c r="T503" i="38"/>
  <c r="T379" i="38"/>
  <c r="T181" i="38"/>
  <c r="T494" i="38"/>
  <c r="T160" i="38"/>
  <c r="T216" i="38"/>
  <c r="T200" i="38"/>
  <c r="T390" i="38"/>
  <c r="T103" i="38"/>
  <c r="T417" i="38"/>
  <c r="T330" i="38"/>
  <c r="T137" i="38"/>
  <c r="T400" i="38"/>
  <c r="T67" i="38"/>
  <c r="T376" i="38"/>
  <c r="T344" i="38"/>
  <c r="T427" i="38"/>
  <c r="T18" i="38"/>
  <c r="T158" i="38"/>
  <c r="T408" i="38"/>
  <c r="T563" i="38"/>
  <c r="L17" i="38"/>
  <c r="P19" i="38"/>
  <c r="U21" i="38"/>
  <c r="Y23" i="38"/>
  <c r="P556" i="38"/>
  <c r="P523" i="38"/>
  <c r="P506" i="38"/>
  <c r="P487" i="38"/>
  <c r="K14" i="38"/>
  <c r="O17" i="38"/>
  <c r="S19" i="38"/>
  <c r="X21" i="38"/>
  <c r="S23" i="38"/>
  <c r="Q565" i="38"/>
  <c r="Q554" i="38"/>
  <c r="Q542" i="38"/>
  <c r="Q541" i="38"/>
  <c r="Q533" i="38"/>
  <c r="Q521" i="38"/>
  <c r="Q508" i="38"/>
  <c r="Q496" i="38"/>
  <c r="Q484" i="38"/>
  <c r="Q472" i="38"/>
  <c r="P16" i="38"/>
  <c r="U18" i="38"/>
  <c r="Y20" i="38"/>
  <c r="N23" i="38"/>
  <c r="P562" i="38"/>
  <c r="P545" i="38"/>
  <c r="P528" i="38"/>
  <c r="P510" i="38"/>
  <c r="P491" i="38"/>
  <c r="P473" i="38"/>
  <c r="Q462" i="38"/>
  <c r="Q453" i="38"/>
  <c r="Q445" i="38"/>
  <c r="Q437" i="38"/>
  <c r="Q429" i="38"/>
  <c r="Q421" i="38"/>
  <c r="Q413" i="38"/>
  <c r="Q405" i="38"/>
  <c r="Q395" i="38"/>
  <c r="Q386" i="38"/>
  <c r="Q377" i="38"/>
  <c r="Q369" i="38"/>
  <c r="Q361" i="38"/>
  <c r="Q353" i="38"/>
  <c r="Q344" i="38"/>
  <c r="Q336" i="38"/>
  <c r="Q326" i="38"/>
  <c r="Q317" i="38"/>
  <c r="Q307" i="38"/>
  <c r="Q299" i="38"/>
  <c r="Q291" i="38"/>
  <c r="Q283" i="38"/>
  <c r="Q275" i="38"/>
  <c r="Q266" i="38"/>
  <c r="Q257" i="38"/>
  <c r="Q249" i="38"/>
  <c r="Q239" i="38"/>
  <c r="Q230" i="38"/>
  <c r="Q219" i="38"/>
  <c r="N17" i="38"/>
  <c r="R19" i="38"/>
  <c r="W21" i="38"/>
  <c r="L24" i="38"/>
  <c r="P555" i="38"/>
  <c r="P538" i="38"/>
  <c r="F158" i="38"/>
  <c r="T521" i="38"/>
  <c r="T172" i="38"/>
  <c r="T354" i="38"/>
  <c r="T77" i="38"/>
  <c r="T414" i="38"/>
  <c r="T166" i="38"/>
  <c r="T391" i="38"/>
  <c r="T473" i="38"/>
  <c r="T252" i="38"/>
  <c r="T558" i="38"/>
  <c r="T80" i="38"/>
  <c r="T461" i="38"/>
  <c r="T369" i="38"/>
  <c r="T469" i="38"/>
  <c r="T37" i="38"/>
  <c r="T193" i="38"/>
  <c r="T332" i="38"/>
  <c r="T310" i="38"/>
  <c r="T111" i="38"/>
  <c r="T416" i="38"/>
  <c r="T23" i="38"/>
  <c r="T201" i="38"/>
  <c r="T361" i="38"/>
  <c r="T342" i="38"/>
  <c r="T97" i="38"/>
  <c r="T456" i="38"/>
  <c r="T436" i="38"/>
  <c r="T240" i="38"/>
  <c r="T294" i="38"/>
  <c r="T82" i="38"/>
  <c r="T262" i="38"/>
  <c r="T537" i="38"/>
  <c r="T138" i="38"/>
  <c r="T179" i="38"/>
  <c r="T479" i="38"/>
  <c r="P24" i="43"/>
  <c r="Q24" i="43"/>
  <c r="P34" i="43"/>
  <c r="Q34" i="43"/>
  <c r="F466" i="38"/>
  <c r="AL541" i="38"/>
  <c r="AO541" i="38"/>
  <c r="AO542" i="38"/>
  <c r="AK91" i="38"/>
  <c r="AH89" i="38"/>
  <c r="AM96" i="38"/>
  <c r="AK108" i="38"/>
  <c r="AH107" i="38"/>
  <c r="AC109" i="38"/>
  <c r="Z107" i="38"/>
  <c r="AE107" i="38"/>
  <c r="AJ107" i="38"/>
  <c r="AC120" i="38"/>
  <c r="Z118" i="38"/>
  <c r="AJ118" i="38"/>
  <c r="AJ149" i="38"/>
  <c r="AB348" i="38"/>
  <c r="AB350" i="38"/>
  <c r="AC350" i="38"/>
  <c r="T350" i="38"/>
  <c r="AB366" i="38"/>
  <c r="AC366" i="38"/>
  <c r="Q17" i="43"/>
  <c r="P21" i="43"/>
  <c r="Z89" i="38"/>
  <c r="AC90" i="38"/>
  <c r="Z96" i="38"/>
  <c r="AC103" i="38"/>
  <c r="AO148" i="38"/>
  <c r="AP477" i="38"/>
  <c r="T210" i="38"/>
  <c r="T513" i="38"/>
  <c r="T176" i="38"/>
  <c r="T161" i="38"/>
  <c r="D69" i="27"/>
  <c r="P33" i="43"/>
  <c r="Q33" i="43"/>
  <c r="I327" i="38"/>
  <c r="AG14" i="38"/>
  <c r="AA89" i="38"/>
  <c r="AF96" i="38"/>
  <c r="AP431" i="38"/>
  <c r="C78" i="27"/>
  <c r="C101" i="27"/>
  <c r="T434" i="38"/>
  <c r="AP408" i="38"/>
  <c r="P49" i="43"/>
  <c r="Q49" i="43"/>
  <c r="N71" i="8"/>
  <c r="R95" i="8"/>
  <c r="D49" i="27"/>
  <c r="AK200" i="38"/>
  <c r="AK244" i="38"/>
  <c r="AC329" i="38"/>
  <c r="AG395" i="38"/>
  <c r="AH389" i="38"/>
  <c r="AP443" i="38"/>
  <c r="AP453" i="38"/>
  <c r="AP432" i="38"/>
  <c r="AP471" i="38"/>
  <c r="AP491" i="38"/>
  <c r="AP490" i="38"/>
  <c r="AP562" i="38"/>
  <c r="AP551" i="38"/>
  <c r="AP553" i="38"/>
  <c r="AP548" i="38"/>
  <c r="AG15" i="38"/>
  <c r="AJ13" i="38"/>
  <c r="AC16" i="38"/>
  <c r="AG16" i="38"/>
  <c r="AL164" i="38"/>
  <c r="AO166" i="38"/>
  <c r="AB398" i="38"/>
  <c r="AB397" i="38"/>
  <c r="AK399" i="38"/>
  <c r="AH398" i="38"/>
  <c r="AM398" i="38"/>
  <c r="AM397" i="38"/>
  <c r="AJ398" i="38"/>
  <c r="AJ397" i="38"/>
  <c r="AG131" i="38"/>
  <c r="AG132" i="38"/>
  <c r="AO134" i="38"/>
  <c r="AK165" i="38"/>
  <c r="AC17" i="38"/>
  <c r="AG17" i="38"/>
  <c r="AC18" i="38"/>
  <c r="AG18" i="38"/>
  <c r="AO19" i="38"/>
  <c r="AI13" i="38"/>
  <c r="AC20" i="38"/>
  <c r="AG20" i="38"/>
  <c r="AC24" i="38"/>
  <c r="AG24" i="38"/>
  <c r="AC25" i="38"/>
  <c r="AG25" i="38"/>
  <c r="AC26" i="38"/>
  <c r="AG26" i="38"/>
  <c r="AC27" i="38"/>
  <c r="AO27" i="38"/>
  <c r="AG29" i="38"/>
  <c r="AK29" i="38"/>
  <c r="AG30" i="38"/>
  <c r="AK30" i="38"/>
  <c r="AG33" i="38"/>
  <c r="AK33" i="38"/>
  <c r="AG32" i="38"/>
  <c r="AC34" i="38"/>
  <c r="AG34" i="38"/>
  <c r="AO39" i="38"/>
  <c r="AC38" i="38"/>
  <c r="AG38" i="38"/>
  <c r="AC37" i="38"/>
  <c r="AB191" i="38"/>
  <c r="AC541" i="38"/>
  <c r="I526" i="38"/>
  <c r="I106" i="38"/>
  <c r="AO14" i="38"/>
  <c r="AK21" i="38"/>
  <c r="AO28" i="38"/>
  <c r="AK90" i="38"/>
  <c r="AK36" i="38"/>
  <c r="AK44" i="38"/>
  <c r="F469" i="38"/>
  <c r="AO485" i="38"/>
  <c r="AG489" i="38"/>
  <c r="AG37" i="38"/>
  <c r="AC43" i="38"/>
  <c r="AG43" i="38"/>
  <c r="AC42" i="38"/>
  <c r="AG42" i="38"/>
  <c r="AC41" i="38"/>
  <c r="AG41" i="38"/>
  <c r="AC40" i="38"/>
  <c r="AG40" i="38"/>
  <c r="AC45" i="38"/>
  <c r="AG45" i="38"/>
  <c r="AL47" i="38"/>
  <c r="AG50" i="38"/>
  <c r="AK50" i="38"/>
  <c r="AG53" i="38"/>
  <c r="AK53" i="38"/>
  <c r="AG52" i="38"/>
  <c r="AK52" i="38"/>
  <c r="AG61" i="38"/>
  <c r="AK61" i="38"/>
  <c r="AG60" i="38"/>
  <c r="AK60" i="38"/>
  <c r="AG59" i="38"/>
  <c r="AK59" i="38"/>
  <c r="AG58" i="38"/>
  <c r="AK58" i="38"/>
  <c r="AG57" i="38"/>
  <c r="AK57" i="38"/>
  <c r="AG56" i="38"/>
  <c r="AK56" i="38"/>
  <c r="AG55" i="38"/>
  <c r="AK55" i="38"/>
  <c r="AG70" i="38"/>
  <c r="AK70" i="38"/>
  <c r="AG69" i="38"/>
  <c r="AC68" i="38"/>
  <c r="AG68" i="38"/>
  <c r="AC67" i="38"/>
  <c r="AG67" i="38"/>
  <c r="AC66" i="38"/>
  <c r="AG66" i="38"/>
  <c r="AC65" i="38"/>
  <c r="AG65" i="38"/>
  <c r="AG63" i="38"/>
  <c r="AK63" i="38"/>
  <c r="AG72" i="38"/>
  <c r="AK72" i="38"/>
  <c r="AG82" i="38"/>
  <c r="AK82" i="38"/>
  <c r="AC81" i="38"/>
  <c r="AO81" i="38"/>
  <c r="AC80" i="38"/>
  <c r="AO80" i="38"/>
  <c r="AC79" i="38"/>
  <c r="AO79" i="38"/>
  <c r="AC78" i="38"/>
  <c r="AO78" i="38"/>
  <c r="AC73" i="38"/>
  <c r="AO73" i="38"/>
  <c r="AC74" i="38"/>
  <c r="AO74" i="38"/>
  <c r="AC75" i="38"/>
  <c r="AO75" i="38"/>
  <c r="AC76" i="38"/>
  <c r="AO76" i="38"/>
  <c r="AC77" i="38"/>
  <c r="AO77" i="38"/>
  <c r="AN83" i="38"/>
  <c r="AG87" i="38"/>
  <c r="AK87" i="38"/>
  <c r="AG86" i="38"/>
  <c r="AK86" i="38"/>
  <c r="AC91" i="38"/>
  <c r="AC92" i="38"/>
  <c r="AO92" i="38"/>
  <c r="AO93" i="38"/>
  <c r="AC101" i="38"/>
  <c r="AO101" i="38"/>
  <c r="AC100" i="38"/>
  <c r="AO100" i="38"/>
  <c r="AC102" i="38"/>
  <c r="AG116" i="38"/>
  <c r="AG144" i="38"/>
  <c r="AK139" i="38"/>
  <c r="AK159" i="38"/>
  <c r="AI207" i="38"/>
  <c r="AC208" i="38"/>
  <c r="AA207" i="38"/>
  <c r="AH235" i="38"/>
  <c r="AK237" i="38"/>
  <c r="AH13" i="38"/>
  <c r="AG28" i="38"/>
  <c r="AC46" i="38"/>
  <c r="AG46" i="38"/>
  <c r="AC131" i="38"/>
  <c r="AK131" i="38"/>
  <c r="AO131" i="38"/>
  <c r="AK132" i="38"/>
  <c r="AO132" i="38"/>
  <c r="Z133" i="38"/>
  <c r="AE133" i="38"/>
  <c r="AJ133" i="38"/>
  <c r="AC148" i="38"/>
  <c r="F150" i="38"/>
  <c r="H150" i="38"/>
  <c r="AK198" i="38"/>
  <c r="AC206" i="38"/>
  <c r="AO206" i="38"/>
  <c r="AD223" i="38"/>
  <c r="AK224" i="38"/>
  <c r="AC244" i="38"/>
  <c r="AO244" i="38"/>
  <c r="AG268" i="38"/>
  <c r="AO313" i="38"/>
  <c r="AA223" i="38"/>
  <c r="AG234" i="38"/>
  <c r="AI328" i="38"/>
  <c r="AC339" i="38"/>
  <c r="AO339" i="38"/>
  <c r="AK346" i="38"/>
  <c r="AD389" i="38"/>
  <c r="AK395" i="38"/>
  <c r="AN389" i="38"/>
  <c r="AK335" i="38"/>
  <c r="AO335" i="38"/>
  <c r="AC338" i="38"/>
  <c r="AG338" i="38"/>
  <c r="AO338" i="38"/>
  <c r="AG344" i="38"/>
  <c r="AK344" i="38"/>
  <c r="AO344" i="38"/>
  <c r="AC399" i="38"/>
  <c r="AO399" i="38"/>
  <c r="AG457" i="38"/>
  <c r="AK457" i="38"/>
  <c r="AO457" i="38"/>
  <c r="AC458" i="38"/>
  <c r="AG458" i="38"/>
  <c r="AO458" i="38"/>
  <c r="AK459" i="38"/>
  <c r="AC489" i="38"/>
  <c r="AP427" i="38"/>
  <c r="AP483" i="38"/>
  <c r="AG509" i="38"/>
  <c r="AO509" i="38"/>
  <c r="AH526" i="38"/>
  <c r="AP487" i="38"/>
  <c r="AP545" i="38"/>
  <c r="AP550" i="38"/>
  <c r="AC93" i="38"/>
  <c r="AG105" i="38"/>
  <c r="AK147" i="38"/>
  <c r="AO102" i="38"/>
  <c r="AC104" i="38"/>
  <c r="AO104" i="38"/>
  <c r="AC99" i="38"/>
  <c r="AO99" i="38"/>
  <c r="AG98" i="38"/>
  <c r="AK98" i="38"/>
  <c r="AK116" i="38"/>
  <c r="AC115" i="38"/>
  <c r="AO115" i="38"/>
  <c r="AG113" i="38"/>
  <c r="AK113" i="38"/>
  <c r="AG114" i="38"/>
  <c r="AK114" i="38"/>
  <c r="AK110" i="38"/>
  <c r="AK111" i="38"/>
  <c r="AG112" i="38"/>
  <c r="AK112" i="38"/>
  <c r="AG129" i="38"/>
  <c r="AK129" i="38"/>
  <c r="AG130" i="38"/>
  <c r="AK130" i="38"/>
  <c r="AG126" i="38"/>
  <c r="AK126" i="38"/>
  <c r="AG127" i="38"/>
  <c r="AK127" i="38"/>
  <c r="AG128" i="38"/>
  <c r="AK128" i="38"/>
  <c r="AK120" i="38"/>
  <c r="AG121" i="38"/>
  <c r="AK121" i="38"/>
  <c r="AG122" i="38"/>
  <c r="AK122" i="38"/>
  <c r="AG124" i="38"/>
  <c r="AK124" i="38"/>
  <c r="AG125" i="38"/>
  <c r="AK125" i="38"/>
  <c r="AG147" i="38"/>
  <c r="AG135" i="38"/>
  <c r="AG137" i="38"/>
  <c r="AK137" i="38"/>
  <c r="AG146" i="38"/>
  <c r="AK146" i="38"/>
  <c r="AK144" i="38"/>
  <c r="AG145" i="38"/>
  <c r="AK145" i="38"/>
  <c r="AG138" i="38"/>
  <c r="AK138" i="38"/>
  <c r="AG143" i="38"/>
  <c r="AK143" i="38"/>
  <c r="AK141" i="38"/>
  <c r="AG141" i="38"/>
  <c r="AG139" i="38"/>
  <c r="AG140" i="38"/>
  <c r="AK140" i="38"/>
  <c r="AG159" i="38"/>
  <c r="AG160" i="38"/>
  <c r="AK160" i="38"/>
  <c r="AG161" i="38"/>
  <c r="AK161" i="38"/>
  <c r="AG151" i="38"/>
  <c r="AK151" i="38"/>
  <c r="AG152" i="38"/>
  <c r="AK152" i="38"/>
  <c r="AG153" i="38"/>
  <c r="AK153" i="38"/>
  <c r="AG155" i="38"/>
  <c r="AK155" i="38"/>
  <c r="AG156" i="38"/>
  <c r="AK156" i="38"/>
  <c r="AG157" i="38"/>
  <c r="AK157" i="38"/>
  <c r="AG158" i="38"/>
  <c r="AC169" i="38"/>
  <c r="AG169" i="38"/>
  <c r="AC168" i="38"/>
  <c r="AG168" i="38"/>
  <c r="AG167" i="38"/>
  <c r="AI260" i="38"/>
  <c r="AF260" i="38"/>
  <c r="AK46" i="38"/>
  <c r="AC51" i="38"/>
  <c r="AK51" i="38"/>
  <c r="AG54" i="38"/>
  <c r="AC62" i="38"/>
  <c r="AK62" i="38"/>
  <c r="Z83" i="38"/>
  <c r="AG85" i="38"/>
  <c r="AJ83" i="38"/>
  <c r="AG88" i="38"/>
  <c r="F90" i="38"/>
  <c r="AO103" i="38"/>
  <c r="F134" i="38"/>
  <c r="AG150" i="38"/>
  <c r="AG163" i="38"/>
  <c r="AO163" i="38"/>
  <c r="AI214" i="38"/>
  <c r="AN214" i="38"/>
  <c r="AO489" i="38"/>
  <c r="AK403" i="38"/>
  <c r="AO403" i="38"/>
  <c r="AJ499" i="38"/>
  <c r="AL260" i="38"/>
  <c r="AP454" i="38"/>
  <c r="AP478" i="38"/>
  <c r="AP486" i="38"/>
  <c r="AP496" i="38"/>
  <c r="AP516" i="38"/>
  <c r="AP515" i="38"/>
  <c r="AP529" i="38"/>
  <c r="AP530" i="38"/>
  <c r="AP533" i="38"/>
  <c r="AP513" i="38"/>
  <c r="AP539" i="38"/>
  <c r="AP540" i="38"/>
  <c r="AP556" i="38"/>
  <c r="AP549" i="38"/>
  <c r="AC166" i="38"/>
  <c r="AG166" i="38"/>
  <c r="AC186" i="38"/>
  <c r="AC187" i="38"/>
  <c r="AC188" i="38"/>
  <c r="AG188" i="38"/>
  <c r="AC189" i="38"/>
  <c r="AG170" i="38"/>
  <c r="AO171" i="38"/>
  <c r="AO172" i="38"/>
  <c r="AC173" i="38"/>
  <c r="AO173" i="38"/>
  <c r="AC174" i="38"/>
  <c r="AO174" i="38"/>
  <c r="AO175" i="38"/>
  <c r="AC176" i="38"/>
  <c r="AC177" i="38"/>
  <c r="AO177" i="38"/>
  <c r="AC178" i="38"/>
  <c r="AO178" i="38"/>
  <c r="AC179" i="38"/>
  <c r="AO179" i="38"/>
  <c r="AC180" i="38"/>
  <c r="AO180" i="38"/>
  <c r="AO181" i="38"/>
  <c r="AC182" i="38"/>
  <c r="AO182" i="38"/>
  <c r="AC183" i="38"/>
  <c r="AO183" i="38"/>
  <c r="AC184" i="38"/>
  <c r="AO184" i="38"/>
  <c r="AC185" i="38"/>
  <c r="AO185" i="38"/>
  <c r="AC197" i="38"/>
  <c r="AO197" i="38"/>
  <c r="AC195" i="38"/>
  <c r="AC196" i="38"/>
  <c r="AO196" i="38"/>
  <c r="AG192" i="38"/>
  <c r="AC194" i="38"/>
  <c r="AG194" i="38"/>
  <c r="AG193" i="38"/>
  <c r="AK205" i="38"/>
  <c r="AK201" i="38"/>
  <c r="AO201" i="38"/>
  <c r="AK202" i="38"/>
  <c r="AK203" i="38"/>
  <c r="AO203" i="38"/>
  <c r="AC211" i="38"/>
  <c r="AG211" i="38"/>
  <c r="AO210" i="38"/>
  <c r="AC209" i="38"/>
  <c r="AG209" i="38"/>
  <c r="AO220" i="38"/>
  <c r="AO218" i="38"/>
  <c r="AO219" i="38"/>
  <c r="AG216" i="38"/>
  <c r="AG217" i="38"/>
  <c r="AO227" i="38"/>
  <c r="AK228" i="38"/>
  <c r="AK230" i="38"/>
  <c r="AK225" i="38"/>
  <c r="AK226" i="38"/>
  <c r="AO242" i="38"/>
  <c r="AG240" i="38"/>
  <c r="AK240" i="38"/>
  <c r="AC241" i="38"/>
  <c r="AO241" i="38"/>
  <c r="AG236" i="38"/>
  <c r="AC237" i="38"/>
  <c r="AO237" i="38"/>
  <c r="AC254" i="38"/>
  <c r="AO254" i="38"/>
  <c r="AG255" i="38"/>
  <c r="AK255" i="38"/>
  <c r="AO256" i="38"/>
  <c r="AG257" i="38"/>
  <c r="AC258" i="38"/>
  <c r="AP451" i="38"/>
  <c r="AP433" i="38"/>
  <c r="AP464" i="38"/>
  <c r="AP474" i="38"/>
  <c r="AP525" i="38"/>
  <c r="AP514" i="38"/>
  <c r="AP532" i="38"/>
  <c r="AP555" i="38"/>
  <c r="AG258" i="38"/>
  <c r="AO258" i="38"/>
  <c r="F259" i="38"/>
  <c r="AO259" i="38"/>
  <c r="AO245" i="38"/>
  <c r="F246" i="38"/>
  <c r="AG246" i="38"/>
  <c r="AO246" i="38"/>
  <c r="AO247" i="38"/>
  <c r="AK248" i="38"/>
  <c r="AC249" i="38"/>
  <c r="AC250" i="38"/>
  <c r="AG250" i="38"/>
  <c r="AK251" i="38"/>
  <c r="AG252" i="38"/>
  <c r="AK252" i="38"/>
  <c r="F253" i="38"/>
  <c r="AC253" i="38"/>
  <c r="AK253" i="38"/>
  <c r="AO253" i="38"/>
  <c r="AC233" i="38"/>
  <c r="AK233" i="38"/>
  <c r="AO233" i="38"/>
  <c r="AC231" i="38"/>
  <c r="AC232" i="38"/>
  <c r="AK232" i="38"/>
  <c r="AK264" i="38"/>
  <c r="F265" i="38"/>
  <c r="AC265" i="38"/>
  <c r="AK265" i="38"/>
  <c r="AC266" i="38"/>
  <c r="AK266" i="38"/>
  <c r="AC261" i="38"/>
  <c r="AK261" i="38"/>
  <c r="AK262" i="38"/>
  <c r="F263" i="38"/>
  <c r="AC263" i="38"/>
  <c r="AK263" i="38"/>
  <c r="AO263" i="38"/>
  <c r="AC301" i="38"/>
  <c r="AK301" i="38"/>
  <c r="AC302" i="38"/>
  <c r="AG302" i="38"/>
  <c r="AK302" i="38"/>
  <c r="F303" i="38"/>
  <c r="AC320" i="38"/>
  <c r="AG321" i="38"/>
  <c r="AK321" i="38"/>
  <c r="AC323" i="38"/>
  <c r="AO315" i="38"/>
  <c r="AG316" i="38"/>
  <c r="AO316" i="38"/>
  <c r="AG317" i="38"/>
  <c r="AC319" i="38"/>
  <c r="AG319" i="38"/>
  <c r="AK332" i="38"/>
  <c r="AC333" i="38"/>
  <c r="AO331" i="38"/>
  <c r="AK334" i="38"/>
  <c r="AO336" i="38"/>
  <c r="AK337" i="38"/>
  <c r="AC340" i="38"/>
  <c r="AO340" i="38"/>
  <c r="AG343" i="38"/>
  <c r="AK342" i="38"/>
  <c r="AC379" i="38"/>
  <c r="AK380" i="38"/>
  <c r="AC382" i="38"/>
  <c r="AK382" i="38"/>
  <c r="AO382" i="38"/>
  <c r="AK363" i="38"/>
  <c r="AC364" i="38"/>
  <c r="AO364" i="38"/>
  <c r="AG367" i="38"/>
  <c r="F368" i="38"/>
  <c r="F28" i="38"/>
  <c r="AA28" i="38"/>
  <c r="M96" i="38"/>
  <c r="S149" i="38"/>
  <c r="D40" i="27"/>
  <c r="D44" i="27"/>
  <c r="D48" i="27"/>
  <c r="Q474" i="38"/>
  <c r="Q482" i="38"/>
  <c r="Q492" i="38"/>
  <c r="Q502" i="38"/>
  <c r="Q511" i="38"/>
  <c r="Q519" i="38"/>
  <c r="Q529" i="38"/>
  <c r="Q537" i="38"/>
  <c r="Q544" i="38"/>
  <c r="Q552" i="38"/>
  <c r="Q561" i="38"/>
  <c r="Q24" i="38"/>
  <c r="O23" i="38"/>
  <c r="M22" i="38"/>
  <c r="K21" i="38"/>
  <c r="X19" i="38"/>
  <c r="V18" i="38"/>
  <c r="S17" i="38"/>
  <c r="Q16" i="38"/>
  <c r="O14" i="38"/>
  <c r="P476" i="38"/>
  <c r="P484" i="38"/>
  <c r="P494" i="38"/>
  <c r="P504" i="38"/>
  <c r="P513" i="38"/>
  <c r="P521" i="38"/>
  <c r="P531" i="38"/>
  <c r="P539" i="38"/>
  <c r="P546" i="38"/>
  <c r="P554" i="38"/>
  <c r="P563" i="38"/>
  <c r="N24" i="38"/>
  <c r="L23" i="38"/>
  <c r="Y21" i="38"/>
  <c r="W20" i="38"/>
  <c r="U19" i="38"/>
  <c r="R18" i="38"/>
  <c r="P17" i="38"/>
  <c r="N16" i="38"/>
  <c r="L14" i="38"/>
  <c r="T356" i="38"/>
  <c r="T440" i="38"/>
  <c r="T303" i="38"/>
  <c r="T177" i="38"/>
  <c r="T105" i="38"/>
  <c r="T36" i="38"/>
  <c r="T261" i="38"/>
  <c r="T393" i="38"/>
  <c r="T532" i="38"/>
  <c r="T304" i="38"/>
  <c r="T445" i="38"/>
  <c r="T515" i="38"/>
  <c r="T239" i="38"/>
  <c r="T72" i="38"/>
  <c r="T228" i="38"/>
  <c r="T396" i="38"/>
  <c r="T565" i="38"/>
  <c r="T432" i="38"/>
  <c r="T295" i="38"/>
  <c r="T173" i="38"/>
  <c r="T101" i="38"/>
  <c r="T32" i="38"/>
  <c r="T265" i="38"/>
  <c r="T399" i="38"/>
  <c r="T202" i="38"/>
  <c r="T381" i="38"/>
  <c r="T555" i="38"/>
  <c r="T175" i="38"/>
  <c r="T490" i="38"/>
  <c r="T517" i="38"/>
  <c r="T529" i="38"/>
  <c r="T253" i="38"/>
  <c r="T132" i="38"/>
  <c r="T26" i="38"/>
  <c r="T306" i="38"/>
  <c r="T477" i="38"/>
  <c r="T326" i="38"/>
  <c r="T497" i="38"/>
  <c r="T343" i="38"/>
  <c r="T55" i="38"/>
  <c r="T102" i="38"/>
  <c r="T116" i="38"/>
  <c r="T448" i="38"/>
  <c r="T279" i="38"/>
  <c r="T145" i="38"/>
  <c r="T40" i="38"/>
  <c r="T278" i="38"/>
  <c r="T447" i="38"/>
  <c r="T292" i="38"/>
  <c r="T466" i="38"/>
  <c r="T470" i="38"/>
  <c r="T51" i="38"/>
  <c r="T446" i="38"/>
  <c r="T282" i="38"/>
  <c r="T419" i="38"/>
  <c r="T540" i="38"/>
  <c r="T296" i="38"/>
  <c r="T437" i="38"/>
  <c r="T543" i="38"/>
  <c r="T360" i="38"/>
  <c r="T135" i="38"/>
  <c r="T544" i="38"/>
  <c r="T155" i="38"/>
  <c r="T289" i="38"/>
  <c r="T531" i="38"/>
  <c r="T302" i="38"/>
  <c r="T439" i="38"/>
  <c r="T545" i="38"/>
  <c r="T300" i="38"/>
  <c r="T493" i="38"/>
  <c r="T352" i="38"/>
  <c r="T76" i="38"/>
  <c r="T112" i="38"/>
  <c r="T125" i="38"/>
  <c r="T35" i="38"/>
  <c r="T131" i="38"/>
  <c r="T251" i="38"/>
  <c r="T442" i="38"/>
  <c r="T127" i="38"/>
  <c r="T241" i="38"/>
  <c r="AB322" i="38"/>
  <c r="AB312" i="38"/>
  <c r="D84" i="27"/>
  <c r="AH385" i="38"/>
  <c r="D95" i="27"/>
  <c r="AC192" i="38"/>
  <c r="AA191" i="38"/>
  <c r="Q22" i="43"/>
  <c r="Q27" i="43"/>
  <c r="P27" i="43"/>
  <c r="D39" i="27"/>
  <c r="V29" i="38"/>
  <c r="AB15" i="38"/>
  <c r="D42" i="27"/>
  <c r="D46" i="27"/>
  <c r="D45" i="27"/>
  <c r="D43" i="27"/>
  <c r="AO200" i="38"/>
  <c r="AF499" i="38"/>
  <c r="AK466" i="38"/>
  <c r="AI499" i="38"/>
  <c r="AK498" i="38"/>
  <c r="Z389" i="38"/>
  <c r="AG198" i="38"/>
  <c r="AG224" i="38"/>
  <c r="AF89" i="38"/>
  <c r="AG213" i="38"/>
  <c r="AD267" i="38"/>
  <c r="AN47" i="38"/>
  <c r="AE47" i="38"/>
  <c r="AB89" i="38"/>
  <c r="AA348" i="38"/>
  <c r="AC565" i="38"/>
  <c r="AP565" i="38"/>
  <c r="AA560" i="38"/>
  <c r="P28" i="43"/>
  <c r="Q28" i="43"/>
  <c r="P38" i="43"/>
  <c r="Q38" i="43"/>
  <c r="P44" i="43"/>
  <c r="Q44" i="43"/>
  <c r="D51" i="27"/>
  <c r="AC200" i="38"/>
  <c r="AA199" i="38"/>
  <c r="AF199" i="38"/>
  <c r="AG200" i="38"/>
  <c r="F224" i="38"/>
  <c r="AN223" i="38"/>
  <c r="AO224" i="38"/>
  <c r="AK268" i="38"/>
  <c r="AI267" i="38"/>
  <c r="AN267" i="38"/>
  <c r="AO268" i="38"/>
  <c r="AC313" i="38"/>
  <c r="AF312" i="38"/>
  <c r="AG313" i="38"/>
  <c r="AL223" i="38"/>
  <c r="AO234" i="38"/>
  <c r="F329" i="38"/>
  <c r="AG329" i="38"/>
  <c r="AD328" i="38"/>
  <c r="AN328" i="38"/>
  <c r="AO329" i="38"/>
  <c r="F346" i="38"/>
  <c r="AN345" i="38"/>
  <c r="AO346" i="38"/>
  <c r="AC390" i="38"/>
  <c r="AA389" i="38"/>
  <c r="AG390" i="38"/>
  <c r="AF389" i="38"/>
  <c r="AL389" i="38"/>
  <c r="AO390" i="38"/>
  <c r="F395" i="38"/>
  <c r="AC330" i="38"/>
  <c r="AA328" i="38"/>
  <c r="AF328" i="38"/>
  <c r="AF398" i="38"/>
  <c r="AF397" i="38"/>
  <c r="AG399" i="38"/>
  <c r="AG19" i="38"/>
  <c r="AD13" i="38"/>
  <c r="AC49" i="38"/>
  <c r="AA47" i="38"/>
  <c r="F48" i="38"/>
  <c r="AD47" i="38"/>
  <c r="AG48" i="38"/>
  <c r="AK48" i="38"/>
  <c r="AI47" i="38"/>
  <c r="F84" i="38"/>
  <c r="AG84" i="38"/>
  <c r="AD83" i="38"/>
  <c r="AI83" i="38"/>
  <c r="AK84" i="38"/>
  <c r="AL89" i="38"/>
  <c r="AO91" i="38"/>
  <c r="Z345" i="38"/>
  <c r="F561" i="38"/>
  <c r="T539" i="38"/>
  <c r="T468" i="38"/>
  <c r="T402" i="38"/>
  <c r="T329" i="38"/>
  <c r="T259" i="38"/>
  <c r="T188" i="38"/>
  <c r="T153" i="38"/>
  <c r="T119" i="38"/>
  <c r="T81" i="38"/>
  <c r="T31" i="38"/>
  <c r="T410" i="38"/>
  <c r="T337" i="38"/>
  <c r="T269" i="38"/>
  <c r="T194" i="38"/>
  <c r="T157" i="38"/>
  <c r="T123" i="38"/>
  <c r="T86" i="38"/>
  <c r="T52" i="38"/>
  <c r="T17" i="38"/>
  <c r="T561" i="38"/>
  <c r="T88" i="38"/>
  <c r="T273" i="38"/>
  <c r="T552" i="38"/>
  <c r="T146" i="38"/>
  <c r="T387" i="38"/>
  <c r="T42" i="38"/>
  <c r="T113" i="38"/>
  <c r="T183" i="38"/>
  <c r="T317" i="38"/>
  <c r="T452" i="38"/>
  <c r="T547" i="38"/>
  <c r="T475" i="38"/>
  <c r="T409" i="38"/>
  <c r="T340" i="38"/>
  <c r="T268" i="38"/>
  <c r="T562" i="38"/>
  <c r="T491" i="38"/>
  <c r="T423" i="38"/>
  <c r="T355" i="38"/>
  <c r="T286" i="38"/>
  <c r="T213" i="38"/>
  <c r="T62" i="38"/>
  <c r="T217" i="38"/>
  <c r="T498" i="38"/>
  <c r="T121" i="38"/>
  <c r="T333" i="38"/>
  <c r="T30" i="38"/>
  <c r="T99" i="38"/>
  <c r="T170" i="38"/>
  <c r="T291" i="38"/>
  <c r="T428" i="38"/>
  <c r="T559" i="38"/>
  <c r="T488" i="38"/>
  <c r="T421" i="38"/>
  <c r="T353" i="38"/>
  <c r="T280" i="38"/>
  <c r="T206" i="38"/>
  <c r="T505" i="38"/>
  <c r="T435" i="38"/>
  <c r="T367" i="38"/>
  <c r="T298" i="38"/>
  <c r="T108" i="38"/>
  <c r="T14" i="38"/>
  <c r="T422" i="38"/>
  <c r="T122" i="38"/>
  <c r="T335" i="38"/>
  <c r="T556" i="38"/>
  <c r="T450" i="38"/>
  <c r="T362" i="38"/>
  <c r="T277" i="38"/>
  <c r="T180" i="38"/>
  <c r="T136" i="38"/>
  <c r="T91" i="38"/>
  <c r="T458" i="38"/>
  <c r="T374" i="38"/>
  <c r="T285" i="38"/>
  <c r="T184" i="38"/>
  <c r="T140" i="38"/>
  <c r="T95" i="38"/>
  <c r="T43" i="38"/>
  <c r="T39" i="38"/>
  <c r="T54" i="38"/>
  <c r="T341" i="38"/>
  <c r="T75" i="38"/>
  <c r="T314" i="38"/>
  <c r="T59" i="38"/>
  <c r="T147" i="38"/>
  <c r="T283" i="38"/>
  <c r="T487" i="38"/>
  <c r="T512" i="38"/>
  <c r="T425" i="38"/>
  <c r="T318" i="38"/>
  <c r="T231" i="38"/>
  <c r="T510" i="38"/>
  <c r="T407" i="38"/>
  <c r="T320" i="38"/>
  <c r="T233" i="38"/>
  <c r="T98" i="38"/>
  <c r="T358" i="38"/>
  <c r="T84" i="38"/>
  <c r="T406" i="38"/>
  <c r="T63" i="38"/>
  <c r="T152" i="38"/>
  <c r="T325" i="38"/>
  <c r="T496" i="38"/>
  <c r="T507" i="38"/>
  <c r="T405" i="38"/>
  <c r="T313" i="38"/>
  <c r="T227" i="38"/>
  <c r="T486" i="38"/>
  <c r="T403" i="38"/>
  <c r="T316" i="38"/>
  <c r="T178" i="38"/>
  <c r="T165" i="38"/>
  <c r="T85" i="38"/>
  <c r="T404" i="38"/>
  <c r="T538" i="38"/>
  <c r="T401" i="38"/>
  <c r="T258" i="38"/>
  <c r="T481" i="38"/>
  <c r="T347" i="38"/>
  <c r="T229" i="38"/>
  <c r="T57" i="38"/>
  <c r="T128" i="38"/>
  <c r="T205" i="38"/>
  <c r="T348" i="38"/>
  <c r="T482" i="38"/>
  <c r="T45" i="38"/>
  <c r="T463" i="38"/>
  <c r="T297" i="38"/>
  <c r="T90" i="38"/>
  <c r="T275" i="38"/>
  <c r="T550" i="38"/>
  <c r="T429" i="38"/>
  <c r="T288" i="38"/>
  <c r="T514" i="38"/>
  <c r="T375" i="38"/>
  <c r="T247" i="38"/>
  <c r="T44" i="38"/>
  <c r="T115" i="38"/>
  <c r="T185" i="38"/>
  <c r="T321" i="38"/>
  <c r="T548" i="38"/>
  <c r="T378" i="38"/>
  <c r="T208" i="38"/>
  <c r="T68" i="38"/>
  <c r="T230" i="38"/>
  <c r="T506" i="38"/>
  <c r="T449" i="38"/>
  <c r="T308" i="38"/>
  <c r="T536" i="38"/>
  <c r="N196" i="38"/>
  <c r="N191" i="38"/>
  <c r="T484" i="38"/>
  <c r="T382" i="38"/>
  <c r="T293" i="38"/>
  <c r="T203" i="38"/>
  <c r="T144" i="38"/>
  <c r="T100" i="38"/>
  <c r="T48" i="38"/>
  <c r="T392" i="38"/>
  <c r="T301" i="38"/>
  <c r="T212" i="38"/>
  <c r="T148" i="38"/>
  <c r="T104" i="38"/>
  <c r="T60" i="38"/>
  <c r="T56" i="38"/>
  <c r="T19" i="38"/>
  <c r="T198" i="38"/>
  <c r="T33" i="38"/>
  <c r="T246" i="38"/>
  <c r="T24" i="38"/>
  <c r="T130" i="38"/>
  <c r="T249" i="38"/>
  <c r="T420" i="38"/>
  <c r="T530" i="38"/>
  <c r="T441" i="38"/>
  <c r="T357" i="38"/>
  <c r="P19" i="43"/>
  <c r="Q19" i="43"/>
  <c r="P51" i="43"/>
  <c r="Q51" i="43"/>
  <c r="AF223" i="38"/>
  <c r="AI345" i="38"/>
  <c r="AL243" i="38"/>
  <c r="AF47" i="38"/>
  <c r="G222" i="38"/>
  <c r="AE13" i="38"/>
  <c r="F119" i="38"/>
  <c r="AC119" i="38"/>
  <c r="AB118" i="38"/>
  <c r="AH118" i="38"/>
  <c r="AK119" i="38"/>
  <c r="AM118" i="38"/>
  <c r="AO119" i="38"/>
  <c r="AB149" i="38"/>
  <c r="AC150" i="38"/>
  <c r="AK150" i="38"/>
  <c r="AH149" i="38"/>
  <c r="AM149" i="38"/>
  <c r="AO150" i="38"/>
  <c r="AG162" i="38"/>
  <c r="AD149" i="38"/>
  <c r="AI149" i="38"/>
  <c r="AK162" i="38"/>
  <c r="AO162" i="38"/>
  <c r="AN149" i="38"/>
  <c r="AD214" i="38"/>
  <c r="AG221" i="38"/>
  <c r="AL214" i="38"/>
  <c r="AO221" i="38"/>
  <c r="AO198" i="38"/>
  <c r="F200" i="38"/>
  <c r="F313" i="38"/>
  <c r="AH223" i="38"/>
  <c r="AK234" i="38"/>
  <c r="F330" i="38"/>
  <c r="AB328" i="38"/>
  <c r="AH328" i="38"/>
  <c r="O21" i="38"/>
  <c r="M20" i="38"/>
  <c r="K19" i="38"/>
  <c r="X17" i="38"/>
  <c r="V16" i="38"/>
  <c r="S14" i="38"/>
  <c r="P474" i="38"/>
  <c r="P482" i="38"/>
  <c r="P492" i="38"/>
  <c r="P502" i="38"/>
  <c r="P511" i="38"/>
  <c r="P519" i="38"/>
  <c r="P529" i="38"/>
  <c r="P537" i="38"/>
  <c r="P544" i="38"/>
  <c r="P552" i="38"/>
  <c r="P561" i="38"/>
  <c r="R24" i="38"/>
  <c r="P23" i="38"/>
  <c r="N22" i="38"/>
  <c r="L21" i="38"/>
  <c r="Y19" i="38"/>
  <c r="W18" i="38"/>
  <c r="U17" i="38"/>
  <c r="R16" i="38"/>
  <c r="P14" i="38"/>
  <c r="T424" i="38"/>
  <c r="T474" i="38"/>
  <c r="T339" i="38"/>
  <c r="T196" i="38"/>
  <c r="T124" i="38"/>
  <c r="T53" i="38"/>
  <c r="T238" i="38"/>
  <c r="T359" i="38"/>
  <c r="T495" i="38"/>
  <c r="T272" i="38"/>
  <c r="T413" i="38"/>
  <c r="T551" i="38"/>
  <c r="T307" i="38"/>
  <c r="T109" i="38"/>
  <c r="T370" i="38"/>
  <c r="T535" i="38"/>
  <c r="T79" i="38"/>
  <c r="T465" i="38"/>
  <c r="T331" i="38"/>
  <c r="T189" i="38"/>
  <c r="T120" i="38"/>
  <c r="T49" i="38"/>
  <c r="T242" i="38"/>
  <c r="T363" i="38"/>
  <c r="T501" i="38"/>
  <c r="T349" i="38"/>
  <c r="T520" i="38"/>
  <c r="T299" i="38"/>
  <c r="T34" i="38"/>
  <c r="T58" i="38"/>
  <c r="T71" i="38"/>
  <c r="T287" i="38"/>
  <c r="T150" i="38"/>
  <c r="T61" i="38"/>
  <c r="T274" i="38"/>
  <c r="T443" i="38"/>
  <c r="T254" i="38"/>
  <c r="T462" i="38"/>
  <c r="T412" i="38"/>
  <c r="T126" i="38"/>
  <c r="T174" i="38"/>
  <c r="T186" i="38"/>
  <c r="T519" i="38"/>
  <c r="T311" i="38"/>
  <c r="T163" i="38"/>
  <c r="T74" i="38"/>
  <c r="T256" i="38"/>
  <c r="T415" i="38"/>
  <c r="T220" i="38"/>
  <c r="T433" i="38"/>
  <c r="T542" i="38"/>
  <c r="T541" i="38"/>
  <c r="T156" i="38"/>
  <c r="T93" i="38"/>
  <c r="T476" i="38"/>
  <c r="T384" i="38"/>
  <c r="T522" i="38"/>
  <c r="T263" i="38"/>
  <c r="T386" i="38"/>
  <c r="T524" i="38"/>
  <c r="T394" i="38"/>
  <c r="T187" i="38"/>
  <c r="T46" i="38"/>
  <c r="T192" i="38"/>
  <c r="T430" i="38"/>
  <c r="T27" i="38"/>
  <c r="T270" i="38"/>
  <c r="T388" i="38"/>
  <c r="T528" i="38"/>
  <c r="T284" i="38"/>
  <c r="T457" i="38"/>
  <c r="T385" i="38"/>
  <c r="T94" i="38"/>
  <c r="T182" i="38"/>
  <c r="T159" i="38"/>
  <c r="T25" i="38"/>
  <c r="T114" i="38"/>
  <c r="T232" i="38"/>
  <c r="T426" i="38"/>
  <c r="T110" i="38"/>
  <c r="T221" i="38"/>
  <c r="T418" i="38"/>
  <c r="AN13" i="38"/>
  <c r="D76" i="27"/>
  <c r="AC158" i="38"/>
  <c r="P35" i="43"/>
  <c r="P30" i="43"/>
  <c r="Q30" i="43"/>
  <c r="P36" i="43"/>
  <c r="Q36" i="43"/>
  <c r="P46" i="43"/>
  <c r="Q46" i="43"/>
  <c r="D41" i="27"/>
  <c r="AC134" i="38"/>
  <c r="AG244" i="38"/>
  <c r="AG330" i="38"/>
  <c r="AI389" i="38"/>
  <c r="AC234" i="38"/>
  <c r="AK134" i="38"/>
  <c r="AG346" i="38"/>
  <c r="F390" i="38"/>
  <c r="AI223" i="38"/>
  <c r="AC466" i="38"/>
  <c r="AC268" i="38"/>
  <c r="AL398" i="38"/>
  <c r="AD500" i="38"/>
  <c r="AG501" i="38"/>
  <c r="AN500" i="38"/>
  <c r="AO501" i="38"/>
  <c r="F528" i="38"/>
  <c r="AG527" i="38"/>
  <c r="AD526" i="38"/>
  <c r="AK527" i="38"/>
  <c r="AL527" i="38"/>
  <c r="AO528" i="38"/>
  <c r="F542" i="38"/>
  <c r="AI541" i="38"/>
  <c r="AK541" i="38"/>
  <c r="AK542" i="38"/>
  <c r="Z404" i="38"/>
  <c r="P40" i="43"/>
  <c r="Q40" i="43"/>
  <c r="P48" i="43"/>
  <c r="Q48" i="43"/>
  <c r="Z15" i="38"/>
  <c r="AK501" i="38"/>
  <c r="AO488" i="38"/>
  <c r="AN96" i="38"/>
  <c r="AL96" i="38"/>
  <c r="AC14" i="38"/>
  <c r="AM89" i="38"/>
  <c r="AO90" i="38"/>
  <c r="AB96" i="38"/>
  <c r="AH96" i="38"/>
  <c r="AH467" i="38"/>
  <c r="AK467" i="38"/>
  <c r="AK469" i="38"/>
  <c r="AG97" i="38"/>
  <c r="AD96" i="38"/>
  <c r="AK97" i="38"/>
  <c r="AI96" i="38"/>
  <c r="AA107" i="38"/>
  <c r="AC108" i="38"/>
  <c r="AG108" i="38"/>
  <c r="AF107" i="38"/>
  <c r="AO108" i="38"/>
  <c r="AL107" i="38"/>
  <c r="AD107" i="38"/>
  <c r="AK109" i="38"/>
  <c r="AI107" i="38"/>
  <c r="AO109" i="38"/>
  <c r="AN107" i="38"/>
  <c r="AG120" i="38"/>
  <c r="AD118" i="38"/>
  <c r="AO120" i="38"/>
  <c r="AN118" i="38"/>
  <c r="AG459" i="38"/>
  <c r="AD398" i="38"/>
  <c r="AI398" i="38"/>
  <c r="AP481" i="38"/>
  <c r="AP512" i="38"/>
  <c r="AP534" i="38"/>
  <c r="AP536" i="38"/>
  <c r="AC23" i="38"/>
  <c r="AF13" i="38"/>
  <c r="AL13" i="38"/>
  <c r="AK19" i="38"/>
  <c r="AO22" i="38"/>
  <c r="AK22" i="38"/>
  <c r="AK31" i="38"/>
  <c r="AG31" i="38"/>
  <c r="AK39" i="38"/>
  <c r="AO45" i="38"/>
  <c r="AJ47" i="38"/>
  <c r="AK71" i="38"/>
  <c r="AC105" i="38"/>
  <c r="D74" i="27"/>
  <c r="F348" i="38"/>
  <c r="P29" i="43"/>
  <c r="P50" i="43"/>
  <c r="Q50" i="43"/>
  <c r="F14" i="38"/>
  <c r="AG403" i="38"/>
  <c r="AN398" i="38"/>
  <c r="AA96" i="38"/>
  <c r="AA526" i="38"/>
  <c r="AK213" i="38"/>
  <c r="AK221" i="38"/>
  <c r="AN467" i="38"/>
  <c r="AO467" i="38"/>
  <c r="AO469" i="38"/>
  <c r="AD485" i="38"/>
  <c r="AG485" i="38"/>
  <c r="AH485" i="38"/>
  <c r="AK485" i="38"/>
  <c r="AK488" i="38"/>
  <c r="F97" i="38"/>
  <c r="AG109" i="38"/>
  <c r="AN133" i="38"/>
  <c r="AE149" i="38"/>
  <c r="AO85" i="38"/>
  <c r="AF191" i="38"/>
  <c r="AO195" i="38"/>
  <c r="AL191" i="38"/>
  <c r="AK192" i="38"/>
  <c r="AJ191" i="38"/>
  <c r="AC193" i="38"/>
  <c r="Z191" i="38"/>
  <c r="AG71" i="38"/>
  <c r="AO95" i="38"/>
  <c r="AC95" i="38"/>
  <c r="AO94" i="38"/>
  <c r="AC94" i="38"/>
  <c r="AO105" i="38"/>
  <c r="AP460" i="38"/>
  <c r="AP480" i="38"/>
  <c r="AG23" i="38"/>
  <c r="AK17" i="38"/>
  <c r="G190" i="38"/>
  <c r="G106" i="38"/>
  <c r="AB207" i="38"/>
  <c r="AH207" i="38"/>
  <c r="AO212" i="38"/>
  <c r="AM207" i="38"/>
  <c r="Z207" i="38"/>
  <c r="AE207" i="38"/>
  <c r="AJ207" i="38"/>
  <c r="AP543" i="38"/>
  <c r="AK15" i="38"/>
  <c r="AK16" i="38"/>
  <c r="AC19" i="38"/>
  <c r="AK20" i="38"/>
  <c r="AC22" i="38"/>
  <c r="AK25" i="38"/>
  <c r="AK26" i="38"/>
  <c r="AO35" i="38"/>
  <c r="AK41" i="38"/>
  <c r="AK45" i="38"/>
  <c r="AO52" i="38"/>
  <c r="AO59" i="38"/>
  <c r="AO56" i="38"/>
  <c r="AK66" i="38"/>
  <c r="AK65" i="38"/>
  <c r="AO64" i="38"/>
  <c r="AO82" i="38"/>
  <c r="AG74" i="38"/>
  <c r="AG76" i="38"/>
  <c r="AG77" i="38"/>
  <c r="AO84" i="38"/>
  <c r="AD235" i="38"/>
  <c r="AB260" i="38"/>
  <c r="AI235" i="38"/>
  <c r="AK236" i="38"/>
  <c r="AN235" i="38"/>
  <c r="AH260" i="38"/>
  <c r="AE260" i="38"/>
  <c r="AG262" i="38"/>
  <c r="AK142" i="38"/>
  <c r="R459" i="38"/>
  <c r="S235" i="38"/>
  <c r="R485" i="38"/>
  <c r="Y389" i="38"/>
  <c r="M164" i="38"/>
  <c r="S312" i="38"/>
  <c r="K267" i="38"/>
  <c r="L560" i="38"/>
  <c r="N500" i="38"/>
  <c r="V560" i="38"/>
  <c r="V500" i="38"/>
  <c r="S267" i="38"/>
  <c r="U223" i="38"/>
  <c r="U222" i="38"/>
  <c r="X164" i="38"/>
  <c r="R389" i="38"/>
  <c r="R327" i="38"/>
  <c r="N267" i="38"/>
  <c r="N222" i="38"/>
  <c r="U214" i="38"/>
  <c r="S243" i="38"/>
  <c r="X328" i="38"/>
  <c r="X383" i="38"/>
  <c r="X345" i="38"/>
  <c r="L328" i="38"/>
  <c r="L327" i="38"/>
  <c r="O328" i="38"/>
  <c r="O327" i="38"/>
  <c r="K328" i="38"/>
  <c r="K327" i="38"/>
  <c r="Y328" i="38"/>
  <c r="N38" i="8"/>
  <c r="V28" i="38"/>
  <c r="V13" i="38"/>
  <c r="V12" i="38"/>
  <c r="N345" i="38"/>
  <c r="N327" i="38"/>
  <c r="Y459" i="38"/>
  <c r="S328" i="38"/>
  <c r="S327" i="38"/>
  <c r="M489" i="38"/>
  <c r="W560" i="38"/>
  <c r="W235" i="38"/>
  <c r="O459" i="38"/>
  <c r="M500" i="38"/>
  <c r="X459" i="38"/>
  <c r="U485" i="38"/>
  <c r="M459" i="38"/>
  <c r="L459" i="38"/>
  <c r="K527" i="38"/>
  <c r="K526" i="38"/>
  <c r="AP354" i="38"/>
  <c r="F28" i="7"/>
  <c r="AH345" i="38"/>
  <c r="AK345" i="38"/>
  <c r="S489" i="38"/>
  <c r="AP347" i="38"/>
  <c r="K467" i="38"/>
  <c r="N560" i="38"/>
  <c r="R560" i="38"/>
  <c r="V459" i="38"/>
  <c r="O398" i="38"/>
  <c r="Y527" i="38"/>
  <c r="Y526" i="38"/>
  <c r="U560" i="38"/>
  <c r="P389" i="38"/>
  <c r="K398" i="38"/>
  <c r="K560" i="38"/>
  <c r="Y467" i="38"/>
  <c r="Y560" i="38"/>
  <c r="P86" i="8"/>
  <c r="AD190" i="38"/>
  <c r="AD106" i="38"/>
  <c r="AJ190" i="38"/>
  <c r="AJ106" i="38"/>
  <c r="N509" i="38"/>
  <c r="N467" i="38"/>
  <c r="V489" i="38"/>
  <c r="U489" i="38"/>
  <c r="Y500" i="38"/>
  <c r="U467" i="38"/>
  <c r="M398" i="38"/>
  <c r="L500" i="38"/>
  <c r="X500" i="38"/>
  <c r="AG235" i="38"/>
  <c r="AP360" i="38"/>
  <c r="W500" i="38"/>
  <c r="W118" i="38"/>
  <c r="W199" i="38"/>
  <c r="W467" i="38"/>
  <c r="P107" i="38"/>
  <c r="O489" i="38"/>
  <c r="M467" i="38"/>
  <c r="Y489" i="38"/>
  <c r="X467" i="38"/>
  <c r="X398" i="38"/>
  <c r="R398" i="38"/>
  <c r="X527" i="38"/>
  <c r="X526" i="38"/>
  <c r="N398" i="38"/>
  <c r="L489" i="38"/>
  <c r="V398" i="38"/>
  <c r="S509" i="38"/>
  <c r="S527" i="38"/>
  <c r="S526" i="38"/>
  <c r="O467" i="38"/>
  <c r="L527" i="38"/>
  <c r="L526" i="38"/>
  <c r="AC260" i="38"/>
  <c r="AP212" i="38"/>
  <c r="AA214" i="38"/>
  <c r="AC214" i="38"/>
  <c r="W328" i="38"/>
  <c r="W459" i="38"/>
  <c r="W214" i="38"/>
  <c r="W489" i="38"/>
  <c r="M527" i="38"/>
  <c r="M526" i="38"/>
  <c r="K500" i="38"/>
  <c r="O509" i="38"/>
  <c r="N489" i="38"/>
  <c r="V467" i="38"/>
  <c r="S467" i="38"/>
  <c r="AP355" i="38"/>
  <c r="AP358" i="38"/>
  <c r="L398" i="38"/>
  <c r="Y398" i="38"/>
  <c r="S398" i="38"/>
  <c r="R489" i="38"/>
  <c r="L509" i="38"/>
  <c r="N527" i="38"/>
  <c r="N526" i="38"/>
  <c r="Y509" i="38"/>
  <c r="R527" i="38"/>
  <c r="R526" i="38"/>
  <c r="U398" i="38"/>
  <c r="R467" i="38"/>
  <c r="V527" i="38"/>
  <c r="V526" i="38"/>
  <c r="O527" i="38"/>
  <c r="O526" i="38"/>
  <c r="AP350" i="38"/>
  <c r="W89" i="38"/>
  <c r="W509" i="38"/>
  <c r="W499" i="38"/>
  <c r="P149" i="38"/>
  <c r="S500" i="38"/>
  <c r="W107" i="38"/>
  <c r="W389" i="38"/>
  <c r="P96" i="38"/>
  <c r="AG526" i="38"/>
  <c r="U509" i="38"/>
  <c r="W47" i="38"/>
  <c r="P133" i="38"/>
  <c r="W243" i="38"/>
  <c r="W527" i="38"/>
  <c r="W526" i="38"/>
  <c r="O500" i="38"/>
  <c r="AB190" i="38"/>
  <c r="AB106" i="38"/>
  <c r="W133" i="38"/>
  <c r="N74" i="8"/>
  <c r="V509" i="38"/>
  <c r="V499" i="38"/>
  <c r="AA312" i="38"/>
  <c r="AC312" i="38"/>
  <c r="J182" i="38"/>
  <c r="W191" i="38"/>
  <c r="AH190" i="38"/>
  <c r="AH106" i="38"/>
  <c r="AO83" i="38"/>
  <c r="AP238" i="38"/>
  <c r="AP542" i="38"/>
  <c r="Z149" i="38"/>
  <c r="AG118" i="38"/>
  <c r="AA398" i="38"/>
  <c r="AA397" i="38"/>
  <c r="AO267" i="38"/>
  <c r="AG199" i="38"/>
  <c r="AC560" i="38"/>
  <c r="AP560" i="38"/>
  <c r="W207" i="38"/>
  <c r="W83" i="38"/>
  <c r="Q485" i="38"/>
  <c r="P214" i="38"/>
  <c r="X489" i="38"/>
  <c r="AP367" i="38"/>
  <c r="AP379" i="38"/>
  <c r="AM345" i="38"/>
  <c r="AO345" i="38"/>
  <c r="AP357" i="38"/>
  <c r="M560" i="38"/>
  <c r="AK235" i="38"/>
  <c r="AA149" i="38"/>
  <c r="Q214" i="38"/>
  <c r="Q207" i="38"/>
  <c r="W223" i="38"/>
  <c r="W312" i="38"/>
  <c r="L467" i="38"/>
  <c r="W485" i="38"/>
  <c r="L485" i="38"/>
  <c r="N485" i="38"/>
  <c r="K489" i="38"/>
  <c r="V383" i="38"/>
  <c r="V327" i="38"/>
  <c r="X509" i="38"/>
  <c r="U527" i="38"/>
  <c r="U526" i="38"/>
  <c r="U500" i="38"/>
  <c r="U459" i="38"/>
  <c r="W96" i="38"/>
  <c r="P118" i="38"/>
  <c r="AJ222" i="38"/>
  <c r="W149" i="38"/>
  <c r="W260" i="38"/>
  <c r="M509" i="38"/>
  <c r="P89" i="38"/>
  <c r="P83" i="38"/>
  <c r="AA133" i="38"/>
  <c r="AC133" i="38"/>
  <c r="R509" i="38"/>
  <c r="R499" i="38"/>
  <c r="K509" i="38"/>
  <c r="W383" i="38"/>
  <c r="AC322" i="38"/>
  <c r="AP322" i="38"/>
  <c r="AO207" i="38"/>
  <c r="AG214" i="38"/>
  <c r="AG133" i="38"/>
  <c r="P243" i="38"/>
  <c r="P164" i="38"/>
  <c r="P47" i="38"/>
  <c r="F518" i="38"/>
  <c r="J518" i="38"/>
  <c r="F133" i="38"/>
  <c r="J133" i="38"/>
  <c r="F312" i="38"/>
  <c r="H312" i="38"/>
  <c r="AP365" i="38"/>
  <c r="P398" i="38"/>
  <c r="W398" i="38"/>
  <c r="W267" i="38"/>
  <c r="W345" i="38"/>
  <c r="AP359" i="38"/>
  <c r="F160" i="38"/>
  <c r="H160" i="38"/>
  <c r="AC518" i="38"/>
  <c r="AP518" i="38"/>
  <c r="AA509" i="38"/>
  <c r="Q149" i="38"/>
  <c r="P345" i="38"/>
  <c r="AA243" i="38"/>
  <c r="P260" i="38"/>
  <c r="Q191" i="38"/>
  <c r="P191" i="38"/>
  <c r="P267" i="38"/>
  <c r="Q164" i="38"/>
  <c r="Q118" i="38"/>
  <c r="AG260" i="38"/>
  <c r="G566" i="38"/>
  <c r="I566" i="38"/>
  <c r="Q96" i="38"/>
  <c r="P207" i="38"/>
  <c r="Q133" i="38"/>
  <c r="Q83" i="38"/>
  <c r="Q107" i="38"/>
  <c r="P199" i="38"/>
  <c r="P235" i="38"/>
  <c r="W164" i="38"/>
  <c r="P223" i="38"/>
  <c r="P328" i="38"/>
  <c r="P459" i="38"/>
  <c r="Q199" i="38"/>
  <c r="P312" i="38"/>
  <c r="P383" i="38"/>
  <c r="Q89" i="38"/>
  <c r="Q47" i="38"/>
  <c r="D78" i="27"/>
  <c r="J233" i="38"/>
  <c r="AC172" i="38"/>
  <c r="AP172" i="38"/>
  <c r="AP273" i="38"/>
  <c r="AP372" i="38"/>
  <c r="F73" i="38"/>
  <c r="J73" i="38"/>
  <c r="AP264" i="38"/>
  <c r="AO260" i="38"/>
  <c r="AP262" i="38"/>
  <c r="AP165" i="38"/>
  <c r="AP332" i="38"/>
  <c r="AP217" i="38"/>
  <c r="AP44" i="38"/>
  <c r="AP351" i="38"/>
  <c r="AP378" i="38"/>
  <c r="AP373" i="38"/>
  <c r="AP116" i="38"/>
  <c r="AP56" i="38"/>
  <c r="AP380" i="38"/>
  <c r="AP353" i="38"/>
  <c r="F248" i="38"/>
  <c r="H248" i="38"/>
  <c r="J91" i="38"/>
  <c r="J18" i="38"/>
  <c r="X190" i="38"/>
  <c r="J145" i="38"/>
  <c r="J226" i="38"/>
  <c r="AP356" i="38"/>
  <c r="AM190" i="38"/>
  <c r="AM106" i="38"/>
  <c r="AP281" i="38"/>
  <c r="AP387" i="38"/>
  <c r="AP391" i="38"/>
  <c r="AP374" i="38"/>
  <c r="AK83" i="38"/>
  <c r="AP201" i="38"/>
  <c r="AP58" i="38"/>
  <c r="AP33" i="38"/>
  <c r="AP142" i="38"/>
  <c r="AO235" i="38"/>
  <c r="AO133" i="38"/>
  <c r="H216" i="38"/>
  <c r="F107" i="38"/>
  <c r="H107" i="38"/>
  <c r="AP369" i="38"/>
  <c r="AP459" i="38"/>
  <c r="AC527" i="38"/>
  <c r="AP314" i="38"/>
  <c r="AP236" i="38"/>
  <c r="H146" i="38"/>
  <c r="AP77" i="38"/>
  <c r="AP20" i="38"/>
  <c r="J196" i="38"/>
  <c r="AO243" i="38"/>
  <c r="AP342" i="38"/>
  <c r="AP337" i="38"/>
  <c r="AP323" i="38"/>
  <c r="AP216" i="38"/>
  <c r="H173" i="38"/>
  <c r="J58" i="38"/>
  <c r="H24" i="38"/>
  <c r="J104" i="38"/>
  <c r="AP130" i="38"/>
  <c r="AP280" i="38"/>
  <c r="AJ327" i="38"/>
  <c r="AK243" i="38"/>
  <c r="J116" i="38"/>
  <c r="AP239" i="38"/>
  <c r="AK13" i="38"/>
  <c r="AP145" i="38"/>
  <c r="AP102" i="38"/>
  <c r="AP289" i="38"/>
  <c r="AP298" i="38"/>
  <c r="F164" i="38"/>
  <c r="H164" i="38"/>
  <c r="AG164" i="38"/>
  <c r="AP341" i="38"/>
  <c r="AP368" i="38"/>
  <c r="AC248" i="38"/>
  <c r="AP248" i="38"/>
  <c r="AK118" i="38"/>
  <c r="J546" i="38"/>
  <c r="F83" i="38"/>
  <c r="J83" i="38"/>
  <c r="AG312" i="38"/>
  <c r="H404" i="38"/>
  <c r="AG267" i="38"/>
  <c r="AP363" i="38"/>
  <c r="AP334" i="38"/>
  <c r="AP208" i="38"/>
  <c r="H177" i="38"/>
  <c r="J211" i="38"/>
  <c r="AP26" i="38"/>
  <c r="AG207" i="38"/>
  <c r="H82" i="38"/>
  <c r="AP14" i="38"/>
  <c r="AP49" i="38"/>
  <c r="AK267" i="38"/>
  <c r="AC199" i="38"/>
  <c r="AP315" i="38"/>
  <c r="AP245" i="38"/>
  <c r="AK133" i="38"/>
  <c r="J503" i="38"/>
  <c r="AP366" i="38"/>
  <c r="H169" i="38"/>
  <c r="AP59" i="38"/>
  <c r="AP35" i="38"/>
  <c r="AP17" i="38"/>
  <c r="AP39" i="38"/>
  <c r="AP528" i="38"/>
  <c r="AP158" i="38"/>
  <c r="AE12" i="38"/>
  <c r="AG83" i="38"/>
  <c r="AG89" i="38"/>
  <c r="AP498" i="38"/>
  <c r="AP135" i="38"/>
  <c r="AP32" i="38"/>
  <c r="H172" i="38"/>
  <c r="H230" i="38"/>
  <c r="H170" i="38"/>
  <c r="J227" i="38"/>
  <c r="J168" i="38"/>
  <c r="H120" i="38"/>
  <c r="J54" i="38"/>
  <c r="H70" i="38"/>
  <c r="F96" i="38"/>
  <c r="H96" i="38"/>
  <c r="J213" i="38"/>
  <c r="F47" i="38"/>
  <c r="H47" i="38"/>
  <c r="H162" i="38"/>
  <c r="J363" i="38"/>
  <c r="J341" i="38"/>
  <c r="H78" i="38"/>
  <c r="J128" i="38"/>
  <c r="AP371" i="38"/>
  <c r="H217" i="38"/>
  <c r="AP166" i="38"/>
  <c r="J26" i="38"/>
  <c r="J117" i="38"/>
  <c r="H525" i="38"/>
  <c r="J197" i="38"/>
  <c r="M13" i="38"/>
  <c r="M12" i="38"/>
  <c r="J163" i="38"/>
  <c r="J558" i="38"/>
  <c r="H142" i="38"/>
  <c r="J219" i="38"/>
  <c r="J126" i="38"/>
  <c r="H234" i="38"/>
  <c r="J93" i="38"/>
  <c r="H497" i="38"/>
  <c r="J171" i="38"/>
  <c r="H551" i="38"/>
  <c r="H154" i="38"/>
  <c r="J123" i="38"/>
  <c r="H194" i="38"/>
  <c r="J378" i="38"/>
  <c r="J68" i="38"/>
  <c r="H185" i="38"/>
  <c r="H377" i="38"/>
  <c r="AE190" i="38"/>
  <c r="AE106" i="38"/>
  <c r="H159" i="38"/>
  <c r="H198" i="38"/>
  <c r="H210" i="38"/>
  <c r="H189" i="38"/>
  <c r="AP51" i="38"/>
  <c r="AP50" i="38"/>
  <c r="AP326" i="38"/>
  <c r="AG96" i="38"/>
  <c r="T459" i="38"/>
  <c r="U13" i="38"/>
  <c r="U12" i="38"/>
  <c r="X13" i="38"/>
  <c r="X12" i="38"/>
  <c r="J494" i="38"/>
  <c r="S190" i="38"/>
  <c r="S106" i="38"/>
  <c r="O190" i="38"/>
  <c r="O106" i="38"/>
  <c r="AP466" i="38"/>
  <c r="H138" i="38"/>
  <c r="AK260" i="38"/>
  <c r="AP52" i="38"/>
  <c r="AP403" i="38"/>
  <c r="H181" i="38"/>
  <c r="AP352" i="38"/>
  <c r="J179" i="38"/>
  <c r="H77" i="38"/>
  <c r="H231" i="38"/>
  <c r="J136" i="38"/>
  <c r="J40" i="38"/>
  <c r="H144" i="38"/>
  <c r="AC235" i="38"/>
  <c r="AP282" i="38"/>
  <c r="J511" i="38"/>
  <c r="H356" i="38"/>
  <c r="AP204" i="38"/>
  <c r="AO199" i="38"/>
  <c r="AF222" i="38"/>
  <c r="AK499" i="38"/>
  <c r="AP336" i="38"/>
  <c r="J152" i="38"/>
  <c r="AP69" i="38"/>
  <c r="H476" i="38"/>
  <c r="J121" i="38"/>
  <c r="J41" i="38"/>
  <c r="AP325" i="38"/>
  <c r="Y13" i="38"/>
  <c r="Y12" i="38"/>
  <c r="AO214" i="38"/>
  <c r="AP228" i="38"/>
  <c r="AP167" i="38"/>
  <c r="AP76" i="38"/>
  <c r="AP90" i="38"/>
  <c r="AP74" i="38"/>
  <c r="AP66" i="38"/>
  <c r="AP193" i="38"/>
  <c r="AP82" i="38"/>
  <c r="AP85" i="38"/>
  <c r="AK389" i="38"/>
  <c r="AO389" i="38"/>
  <c r="AP331" i="38"/>
  <c r="AP320" i="38"/>
  <c r="AP247" i="38"/>
  <c r="AP226" i="38"/>
  <c r="AP227" i="38"/>
  <c r="AP218" i="38"/>
  <c r="AP210" i="38"/>
  <c r="AP205" i="38"/>
  <c r="AP175" i="38"/>
  <c r="AP170" i="38"/>
  <c r="AP187" i="38"/>
  <c r="AP349" i="38"/>
  <c r="AP375" i="38"/>
  <c r="AP381" i="38"/>
  <c r="AP293" i="38"/>
  <c r="AP61" i="38"/>
  <c r="AP370" i="38"/>
  <c r="H460" i="38"/>
  <c r="J275" i="38"/>
  <c r="H508" i="38"/>
  <c r="J493" i="38"/>
  <c r="J137" i="38"/>
  <c r="J449" i="38"/>
  <c r="H531" i="38"/>
  <c r="J151" i="38"/>
  <c r="H326" i="38"/>
  <c r="H37" i="38"/>
  <c r="J188" i="38"/>
  <c r="J221" i="38"/>
  <c r="J544" i="38"/>
  <c r="H435" i="38"/>
  <c r="H174" i="38"/>
  <c r="J51" i="38"/>
  <c r="J35" i="38"/>
  <c r="J366" i="38"/>
  <c r="J533" i="38"/>
  <c r="J473" i="38"/>
  <c r="J556" i="38"/>
  <c r="H81" i="38"/>
  <c r="H156" i="38"/>
  <c r="H76" i="38"/>
  <c r="H36" i="38"/>
  <c r="H125" i="38"/>
  <c r="H132" i="38"/>
  <c r="H386" i="38"/>
  <c r="H110" i="38"/>
  <c r="H232" i="38"/>
  <c r="H87" i="38"/>
  <c r="H60" i="38"/>
  <c r="H519" i="38"/>
  <c r="H187" i="38"/>
  <c r="H175" i="38"/>
  <c r="J183" i="38"/>
  <c r="H212" i="38"/>
  <c r="AP329" i="38"/>
  <c r="H161" i="38"/>
  <c r="H140" i="38"/>
  <c r="H167" i="38"/>
  <c r="Y222" i="38"/>
  <c r="AI190" i="38"/>
  <c r="AI106" i="38"/>
  <c r="AP123" i="38"/>
  <c r="AC267" i="38"/>
  <c r="V190" i="38"/>
  <c r="V106" i="38"/>
  <c r="AG243" i="38"/>
  <c r="AN190" i="38"/>
  <c r="AN106" i="38"/>
  <c r="AK312" i="38"/>
  <c r="AP195" i="38"/>
  <c r="AM12" i="38"/>
  <c r="AC118" i="38"/>
  <c r="AP343" i="38"/>
  <c r="AK214" i="38"/>
  <c r="AC83" i="38"/>
  <c r="J522" i="38"/>
  <c r="J298" i="38"/>
  <c r="U327" i="38"/>
  <c r="J496" i="38"/>
  <c r="S13" i="38"/>
  <c r="S12" i="38"/>
  <c r="AP268" i="38"/>
  <c r="AP346" i="38"/>
  <c r="AP318" i="38"/>
  <c r="AP333" i="38"/>
  <c r="AP317" i="38"/>
  <c r="AP54" i="38"/>
  <c r="AP111" i="38"/>
  <c r="AP21" i="38"/>
  <c r="H401" i="38"/>
  <c r="H184" i="38"/>
  <c r="J477" i="38"/>
  <c r="J204" i="38"/>
  <c r="R190" i="38"/>
  <c r="R106" i="38"/>
  <c r="J165" i="38"/>
  <c r="J479" i="38"/>
  <c r="J98" i="38"/>
  <c r="J352" i="38"/>
  <c r="H563" i="38"/>
  <c r="H562" i="38"/>
  <c r="J314" i="38"/>
  <c r="J392" i="38"/>
  <c r="H228" i="38"/>
  <c r="J63" i="38"/>
  <c r="H461" i="38"/>
  <c r="J16" i="38"/>
  <c r="H64" i="38"/>
  <c r="H550" i="38"/>
  <c r="H512" i="38"/>
  <c r="J31" i="38"/>
  <c r="H135" i="38"/>
  <c r="H361" i="38"/>
  <c r="J535" i="38"/>
  <c r="H27" i="38"/>
  <c r="F527" i="38"/>
  <c r="J527" i="38"/>
  <c r="J462" i="38"/>
  <c r="J141" i="38"/>
  <c r="J289" i="38"/>
  <c r="J552" i="38"/>
  <c r="H111" i="38"/>
  <c r="J102" i="38"/>
  <c r="H176" i="38"/>
  <c r="J100" i="38"/>
  <c r="J419" i="38"/>
  <c r="H319" i="38"/>
  <c r="J66" i="38"/>
  <c r="H455" i="38"/>
  <c r="H307" i="38"/>
  <c r="J195" i="38"/>
  <c r="H385" i="38"/>
  <c r="H88" i="38"/>
  <c r="J478" i="38"/>
  <c r="H349" i="38"/>
  <c r="J554" i="38"/>
  <c r="J354" i="38"/>
  <c r="J285" i="38"/>
  <c r="F560" i="38"/>
  <c r="J560" i="38"/>
  <c r="J112" i="38"/>
  <c r="H286" i="38"/>
  <c r="J44" i="38"/>
  <c r="H113" i="38"/>
  <c r="H342" i="38"/>
  <c r="J19" i="38"/>
  <c r="H131" i="38"/>
  <c r="J284" i="38"/>
  <c r="H39" i="38"/>
  <c r="H53" i="38"/>
  <c r="J471" i="38"/>
  <c r="H29" i="38"/>
  <c r="J79" i="38"/>
  <c r="J205" i="38"/>
  <c r="J412" i="38"/>
  <c r="H564" i="38"/>
  <c r="H52" i="38"/>
  <c r="H15" i="38"/>
  <c r="H62" i="38"/>
  <c r="J301" i="38"/>
  <c r="H465" i="38"/>
  <c r="H20" i="38"/>
  <c r="J155" i="38"/>
  <c r="H488" i="38"/>
  <c r="J520" i="38"/>
  <c r="J408" i="38"/>
  <c r="J365" i="38"/>
  <c r="J46" i="38"/>
  <c r="J403" i="38"/>
  <c r="J86" i="38"/>
  <c r="H115" i="38"/>
  <c r="H336" i="38"/>
  <c r="H206" i="38"/>
  <c r="J524" i="38"/>
  <c r="J334" i="38"/>
  <c r="J555" i="38"/>
  <c r="J481" i="38"/>
  <c r="H565" i="38"/>
  <c r="F509" i="38"/>
  <c r="H509" i="38"/>
  <c r="H147" i="38"/>
  <c r="H109" i="38"/>
  <c r="H438" i="38"/>
  <c r="H247" i="38"/>
  <c r="H215" i="38"/>
  <c r="H432" i="38"/>
  <c r="H74" i="38"/>
  <c r="H202" i="38"/>
  <c r="H45" i="38"/>
  <c r="H416" i="38"/>
  <c r="H203" i="38"/>
  <c r="H69" i="38"/>
  <c r="F149" i="38"/>
  <c r="J149" i="38"/>
  <c r="J359" i="38"/>
  <c r="H57" i="38"/>
  <c r="H130" i="38"/>
  <c r="J166" i="38"/>
  <c r="H376" i="38"/>
  <c r="H256" i="38"/>
  <c r="H440" i="38"/>
  <c r="J192" i="38"/>
  <c r="J244" i="38"/>
  <c r="H457" i="38"/>
  <c r="J186" i="38"/>
  <c r="J321" i="38"/>
  <c r="H514" i="38"/>
  <c r="J548" i="38"/>
  <c r="J236" i="38"/>
  <c r="F541" i="38"/>
  <c r="H541" i="38"/>
  <c r="J287" i="38"/>
  <c r="H371" i="38"/>
  <c r="J22" i="38"/>
  <c r="H129" i="38"/>
  <c r="J105" i="38"/>
  <c r="J34" i="38"/>
  <c r="H450" i="38"/>
  <c r="J337" i="38"/>
  <c r="J143" i="38"/>
  <c r="H396" i="38"/>
  <c r="H492" i="38"/>
  <c r="J515" i="38"/>
  <c r="J95" i="38"/>
  <c r="J545" i="38"/>
  <c r="J43" i="38"/>
  <c r="H420" i="38"/>
  <c r="J474" i="38"/>
  <c r="J490" i="38"/>
  <c r="H229" i="38"/>
  <c r="J553" i="38"/>
  <c r="H539" i="38"/>
  <c r="J209" i="38"/>
  <c r="H33" i="38"/>
  <c r="J318" i="38"/>
  <c r="H250" i="38"/>
  <c r="H315" i="38"/>
  <c r="H23" i="38"/>
  <c r="H56" i="38"/>
  <c r="J71" i="38"/>
  <c r="F207" i="38"/>
  <c r="H207" i="38"/>
  <c r="J434" i="38"/>
  <c r="J94" i="38"/>
  <c r="H530" i="38"/>
  <c r="J424" i="38"/>
  <c r="H72" i="38"/>
  <c r="H148" i="38"/>
  <c r="J92" i="38"/>
  <c r="H55" i="38"/>
  <c r="H452" i="38"/>
  <c r="H373" i="38"/>
  <c r="H127" i="38"/>
  <c r="H529" i="38"/>
  <c r="H333" i="38"/>
  <c r="J139" i="38"/>
  <c r="H491" i="38"/>
  <c r="J178" i="38"/>
  <c r="H201" i="38"/>
  <c r="H517" i="38"/>
  <c r="H59" i="38"/>
  <c r="F214" i="38"/>
  <c r="H214" i="38"/>
  <c r="H245" i="38"/>
  <c r="H262" i="38"/>
  <c r="J122" i="38"/>
  <c r="H358" i="38"/>
  <c r="H80" i="38"/>
  <c r="H549" i="38"/>
  <c r="H299" i="38"/>
  <c r="H114" i="38"/>
  <c r="H537" i="38"/>
  <c r="F489" i="38"/>
  <c r="H489" i="38"/>
  <c r="H513" i="38"/>
  <c r="H218" i="38"/>
  <c r="H400" i="38"/>
  <c r="H153" i="38"/>
  <c r="J67" i="38"/>
  <c r="H516" i="38"/>
  <c r="H264" i="38"/>
  <c r="H124" i="38"/>
  <c r="J543" i="38"/>
  <c r="J85" i="38"/>
  <c r="H495" i="38"/>
  <c r="H21" i="38"/>
  <c r="H157" i="38"/>
  <c r="H239" i="38"/>
  <c r="H380" i="38"/>
  <c r="F267" i="38"/>
  <c r="J267" i="38"/>
  <c r="J506" i="38"/>
  <c r="H360" i="38"/>
  <c r="J101" i="38"/>
  <c r="H220" i="38"/>
  <c r="H42" i="38"/>
  <c r="H225" i="38"/>
  <c r="J25" i="38"/>
  <c r="F389" i="38"/>
  <c r="H389" i="38"/>
  <c r="H381" i="38"/>
  <c r="H540" i="38"/>
  <c r="H180" i="38"/>
  <c r="F485" i="38"/>
  <c r="J485" i="38"/>
  <c r="J50" i="38"/>
  <c r="H61" i="38"/>
  <c r="F89" i="38"/>
  <c r="J89" i="38"/>
  <c r="J402" i="38"/>
  <c r="H487" i="38"/>
  <c r="J30" i="38"/>
  <c r="H351" i="38"/>
  <c r="J325" i="38"/>
  <c r="H430" i="38"/>
  <c r="F467" i="38"/>
  <c r="J467" i="38"/>
  <c r="J65" i="38"/>
  <c r="J17" i="38"/>
  <c r="J339" i="38"/>
  <c r="J393" i="38"/>
  <c r="H441" i="38"/>
  <c r="J394" i="38"/>
  <c r="H379" i="38"/>
  <c r="H269" i="38"/>
  <c r="H486" i="38"/>
  <c r="H257" i="38"/>
  <c r="J504" i="38"/>
  <c r="H470" i="38"/>
  <c r="J399" i="38"/>
  <c r="H49" i="38"/>
  <c r="H384" i="38"/>
  <c r="AP344" i="38"/>
  <c r="AC89" i="38"/>
  <c r="AP295" i="38"/>
  <c r="AO312" i="38"/>
  <c r="AF12" i="38"/>
  <c r="P560" i="38"/>
  <c r="P489" i="38"/>
  <c r="H350" i="38"/>
  <c r="H507" i="38"/>
  <c r="M327" i="38"/>
  <c r="J32" i="38"/>
  <c r="AP296" i="38"/>
  <c r="W13" i="38"/>
  <c r="K13" i="38"/>
  <c r="K12" i="38"/>
  <c r="Q500" i="38"/>
  <c r="AK199" i="38"/>
  <c r="H468" i="38"/>
  <c r="H557" i="38"/>
  <c r="H103" i="38"/>
  <c r="L190" i="38"/>
  <c r="L106" i="38"/>
  <c r="H281" i="38"/>
  <c r="H444" i="38"/>
  <c r="AP37" i="38"/>
  <c r="AP24" i="38"/>
  <c r="J150" i="38"/>
  <c r="J446" i="38"/>
  <c r="J454" i="38"/>
  <c r="J293" i="38"/>
  <c r="AP310" i="38"/>
  <c r="U190" i="38"/>
  <c r="J367" i="38"/>
  <c r="J274" i="38"/>
  <c r="J343" i="38"/>
  <c r="J300" i="38"/>
  <c r="J372" i="38"/>
  <c r="J429" i="38"/>
  <c r="H423" i="38"/>
  <c r="J340" i="38"/>
  <c r="M222" i="38"/>
  <c r="V222" i="38"/>
  <c r="J75" i="38"/>
  <c r="J453" i="38"/>
  <c r="J347" i="38"/>
  <c r="J413" i="38"/>
  <c r="AK164" i="38"/>
  <c r="H310" i="38"/>
  <c r="J405" i="38"/>
  <c r="AP299" i="38"/>
  <c r="AP276" i="38"/>
  <c r="J428" i="38"/>
  <c r="J482" i="38"/>
  <c r="H306" i="38"/>
  <c r="J417" i="38"/>
  <c r="T500" i="38"/>
  <c r="AO47" i="38"/>
  <c r="F500" i="38"/>
  <c r="AP305" i="38"/>
  <c r="J309" i="38"/>
  <c r="J559" i="38"/>
  <c r="H415" i="38"/>
  <c r="H523" i="38"/>
  <c r="H532" i="38"/>
  <c r="J296" i="38"/>
  <c r="J387" i="38"/>
  <c r="H99" i="38"/>
  <c r="AP290" i="38"/>
  <c r="Y190" i="38"/>
  <c r="Y106" i="38"/>
  <c r="AP229" i="38"/>
  <c r="AP154" i="38"/>
  <c r="J534" i="38"/>
  <c r="H291" i="38"/>
  <c r="J451" i="38"/>
  <c r="AP300" i="38"/>
  <c r="AP294" i="38"/>
  <c r="AP115" i="38"/>
  <c r="AP194" i="38"/>
  <c r="J331" i="38"/>
  <c r="N106" i="38"/>
  <c r="L222" i="38"/>
  <c r="H502" i="38"/>
  <c r="AP279" i="38"/>
  <c r="AP309" i="38"/>
  <c r="H411" i="38"/>
  <c r="J483" i="38"/>
  <c r="J409" i="38"/>
  <c r="M190" i="38"/>
  <c r="J538" i="38"/>
  <c r="H252" i="38"/>
  <c r="H447" i="38"/>
  <c r="J433" i="38"/>
  <c r="J322" i="38"/>
  <c r="O222" i="38"/>
  <c r="AP324" i="38"/>
  <c r="AP285" i="38"/>
  <c r="AP269" i="38"/>
  <c r="AP308" i="38"/>
  <c r="R222" i="38"/>
  <c r="AI526" i="38"/>
  <c r="AK526" i="38"/>
  <c r="AP335" i="38"/>
  <c r="AP206" i="38"/>
  <c r="AP148" i="38"/>
  <c r="AP131" i="38"/>
  <c r="AP86" i="38"/>
  <c r="AP73" i="38"/>
  <c r="AP72" i="38"/>
  <c r="AP53" i="38"/>
  <c r="AP270" i="38"/>
  <c r="AP307" i="38"/>
  <c r="J425" i="38"/>
  <c r="H364" i="38"/>
  <c r="J536" i="38"/>
  <c r="K222" i="38"/>
  <c r="J463" i="38"/>
  <c r="J355" i="38"/>
  <c r="Z327" i="38"/>
  <c r="AP198" i="38"/>
  <c r="Z222" i="38"/>
  <c r="J297" i="38"/>
  <c r="H456" i="38"/>
  <c r="AM222" i="38"/>
  <c r="AC164" i="38"/>
  <c r="X222" i="38"/>
  <c r="AP25" i="38"/>
  <c r="AP16" i="38"/>
  <c r="AF190" i="38"/>
  <c r="AF106" i="38"/>
  <c r="AP84" i="38"/>
  <c r="AP41" i="38"/>
  <c r="AC526" i="38"/>
  <c r="AG389" i="38"/>
  <c r="AP231" i="38"/>
  <c r="AP256" i="38"/>
  <c r="AP242" i="38"/>
  <c r="AP219" i="38"/>
  <c r="AP176" i="38"/>
  <c r="AP171" i="38"/>
  <c r="AP88" i="38"/>
  <c r="AP110" i="38"/>
  <c r="AC223" i="38"/>
  <c r="H406" i="38"/>
  <c r="AK89" i="38"/>
  <c r="H547" i="38"/>
  <c r="AP306" i="38"/>
  <c r="H439" i="38"/>
  <c r="J388" i="38"/>
  <c r="J436" i="38"/>
  <c r="H382" i="38"/>
  <c r="H353" i="38"/>
  <c r="H426" i="38"/>
  <c r="AP65" i="38"/>
  <c r="AP234" i="38"/>
  <c r="AP244" i="38"/>
  <c r="AP91" i="38"/>
  <c r="AP399" i="38"/>
  <c r="Q560" i="38"/>
  <c r="Q489" i="38"/>
  <c r="AP249" i="38"/>
  <c r="AP259" i="38"/>
  <c r="AP225" i="38"/>
  <c r="AP220" i="38"/>
  <c r="AP202" i="38"/>
  <c r="AP189" i="38"/>
  <c r="AP186" i="38"/>
  <c r="AP103" i="38"/>
  <c r="J272" i="38"/>
  <c r="AO164" i="38"/>
  <c r="J414" i="38"/>
  <c r="J505" i="38"/>
  <c r="H480" i="38"/>
  <c r="AP292" i="38"/>
  <c r="AP271" i="38"/>
  <c r="AP304" i="38"/>
  <c r="J521" i="38"/>
  <c r="H475" i="38"/>
  <c r="J375" i="38"/>
  <c r="AP541" i="38"/>
  <c r="T527" i="38"/>
  <c r="T526" i="38"/>
  <c r="P500" i="38"/>
  <c r="AP251" i="38"/>
  <c r="AP257" i="38"/>
  <c r="AP230" i="38"/>
  <c r="AP181" i="38"/>
  <c r="AP36" i="38"/>
  <c r="K106" i="38"/>
  <c r="H437" i="38"/>
  <c r="J391" i="38"/>
  <c r="AP297" i="38"/>
  <c r="J410" i="38"/>
  <c r="H442" i="38"/>
  <c r="H279" i="38"/>
  <c r="J443" i="38"/>
  <c r="AP19" i="38"/>
  <c r="AP137" i="38"/>
  <c r="AP125" i="38"/>
  <c r="H357" i="38"/>
  <c r="J316" i="38"/>
  <c r="F383" i="38"/>
  <c r="J498" i="38"/>
  <c r="H108" i="38"/>
  <c r="F459" i="38"/>
  <c r="J459" i="38"/>
  <c r="J484" i="38"/>
  <c r="J472" i="38"/>
  <c r="H431" i="38"/>
  <c r="J421" i="38"/>
  <c r="J448" i="38"/>
  <c r="J344" i="38"/>
  <c r="J268" i="38"/>
  <c r="H242" i="38"/>
  <c r="H295" i="38"/>
  <c r="J422" i="38"/>
  <c r="J407" i="38"/>
  <c r="H464" i="38"/>
  <c r="H283" i="38"/>
  <c r="H374" i="38"/>
  <c r="H332" i="38"/>
  <c r="J278" i="38"/>
  <c r="J445" i="38"/>
  <c r="J320" i="38"/>
  <c r="H369" i="38"/>
  <c r="H362" i="38"/>
  <c r="J510" i="38"/>
  <c r="AB345" i="38"/>
  <c r="AB327" i="38"/>
  <c r="J317" i="38"/>
  <c r="H317" i="38"/>
  <c r="H38" i="38"/>
  <c r="J38" i="38"/>
  <c r="J427" i="38"/>
  <c r="H427" i="38"/>
  <c r="J370" i="38"/>
  <c r="H370" i="38"/>
  <c r="H273" i="38"/>
  <c r="J273" i="38"/>
  <c r="AP140" i="38"/>
  <c r="AP124" i="38"/>
  <c r="AP121" i="38"/>
  <c r="AP98" i="38"/>
  <c r="J308" i="38"/>
  <c r="H308" i="38"/>
  <c r="H208" i="38"/>
  <c r="J208" i="38"/>
  <c r="J324" i="38"/>
  <c r="H324" i="38"/>
  <c r="J261" i="38"/>
  <c r="H294" i="38"/>
  <c r="J271" i="38"/>
  <c r="H271" i="38"/>
  <c r="H323" i="38"/>
  <c r="J323" i="38"/>
  <c r="F235" i="38"/>
  <c r="H338" i="38"/>
  <c r="J290" i="38"/>
  <c r="H290" i="38"/>
  <c r="J304" i="38"/>
  <c r="H304" i="38"/>
  <c r="F260" i="38"/>
  <c r="J260" i="38"/>
  <c r="J277" i="38"/>
  <c r="H277" i="38"/>
  <c r="J302" i="38"/>
  <c r="H302" i="38"/>
  <c r="H305" i="38"/>
  <c r="J305" i="38"/>
  <c r="AP287" i="38"/>
  <c r="AP278" i="38"/>
  <c r="AP311" i="38"/>
  <c r="AP303" i="38"/>
  <c r="AP215" i="38"/>
  <c r="J240" i="38"/>
  <c r="H240" i="38"/>
  <c r="AP97" i="38"/>
  <c r="AP196" i="38"/>
  <c r="AP395" i="38"/>
  <c r="AP338" i="38"/>
  <c r="AP489" i="38"/>
  <c r="AH47" i="38"/>
  <c r="AK47" i="38"/>
  <c r="AP117" i="38"/>
  <c r="AP120" i="38"/>
  <c r="AK207" i="38"/>
  <c r="AP488" i="38"/>
  <c r="AP200" i="38"/>
  <c r="Q13" i="38"/>
  <c r="Q527" i="38"/>
  <c r="Q526" i="38"/>
  <c r="AP364" i="38"/>
  <c r="AP382" i="38"/>
  <c r="AP301" i="38"/>
  <c r="AP265" i="38"/>
  <c r="AP232" i="38"/>
  <c r="AP233" i="38"/>
  <c r="AP246" i="38"/>
  <c r="AP163" i="38"/>
  <c r="AP156" i="38"/>
  <c r="AP151" i="38"/>
  <c r="AP160" i="38"/>
  <c r="AP283" i="38"/>
  <c r="AP485" i="38"/>
  <c r="T191" i="38"/>
  <c r="R13" i="38"/>
  <c r="R12" i="38"/>
  <c r="T485" i="38"/>
  <c r="AP266" i="38"/>
  <c r="AP203" i="38"/>
  <c r="AP178" i="38"/>
  <c r="AP78" i="38"/>
  <c r="AP80" i="38"/>
  <c r="AP63" i="38"/>
  <c r="AP68" i="38"/>
  <c r="AP40" i="38"/>
  <c r="AP42" i="38"/>
  <c r="AP132" i="38"/>
  <c r="AP291" i="38"/>
  <c r="AP288" i="38"/>
  <c r="AP284" i="38"/>
  <c r="AP275" i="38"/>
  <c r="AP272" i="38"/>
  <c r="H266" i="38"/>
  <c r="J266" i="38"/>
  <c r="J254" i="38"/>
  <c r="H254" i="38"/>
  <c r="AP286" i="38"/>
  <c r="AP277" i="38"/>
  <c r="H501" i="38"/>
  <c r="J501" i="38"/>
  <c r="AP95" i="38"/>
  <c r="P13" i="38"/>
  <c r="AP316" i="38"/>
  <c r="AP253" i="38"/>
  <c r="AP250" i="38"/>
  <c r="AP177" i="38"/>
  <c r="AP169" i="38"/>
  <c r="AP138" i="38"/>
  <c r="AP128" i="38"/>
  <c r="AP126" i="38"/>
  <c r="AP129" i="38"/>
  <c r="AP113" i="38"/>
  <c r="AP99" i="38"/>
  <c r="AP147" i="38"/>
  <c r="J280" i="38"/>
  <c r="H280" i="38"/>
  <c r="J311" i="38"/>
  <c r="H311" i="38"/>
  <c r="J335" i="38"/>
  <c r="H335" i="38"/>
  <c r="J288" i="38"/>
  <c r="H288" i="38"/>
  <c r="J238" i="38"/>
  <c r="H238" i="38"/>
  <c r="AO149" i="38"/>
  <c r="AP258" i="38"/>
  <c r="AP255" i="38"/>
  <c r="AP237" i="38"/>
  <c r="AP180" i="38"/>
  <c r="AP188" i="38"/>
  <c r="AP155" i="38"/>
  <c r="AP139" i="38"/>
  <c r="AP143" i="38"/>
  <c r="AP122" i="38"/>
  <c r="AP127" i="38"/>
  <c r="AP114" i="38"/>
  <c r="AP144" i="38"/>
  <c r="AP57" i="38"/>
  <c r="AP34" i="38"/>
  <c r="J292" i="38"/>
  <c r="H292" i="38"/>
  <c r="J276" i="38"/>
  <c r="H276" i="38"/>
  <c r="AP274" i="38"/>
  <c r="H251" i="38"/>
  <c r="J251" i="38"/>
  <c r="H249" i="38"/>
  <c r="J249" i="38"/>
  <c r="H241" i="38"/>
  <c r="J241" i="38"/>
  <c r="H255" i="38"/>
  <c r="J255" i="38"/>
  <c r="J458" i="38"/>
  <c r="H458" i="38"/>
  <c r="AE327" i="38"/>
  <c r="H282" i="38"/>
  <c r="J282" i="38"/>
  <c r="J270" i="38"/>
  <c r="H270" i="38"/>
  <c r="H258" i="38"/>
  <c r="J258" i="38"/>
  <c r="H237" i="38"/>
  <c r="J237" i="38"/>
  <c r="AP136" i="38"/>
  <c r="AC96" i="38"/>
  <c r="AP23" i="38"/>
  <c r="AP45" i="38"/>
  <c r="AP71" i="38"/>
  <c r="AP105" i="38"/>
  <c r="AP31" i="38"/>
  <c r="AP467" i="38"/>
  <c r="T28" i="38"/>
  <c r="AP340" i="38"/>
  <c r="AP319" i="38"/>
  <c r="AP302" i="38"/>
  <c r="AP254" i="38"/>
  <c r="AP209" i="38"/>
  <c r="AP179" i="38"/>
  <c r="AP168" i="38"/>
  <c r="AP112" i="38"/>
  <c r="AP104" i="38"/>
  <c r="AP93" i="38"/>
  <c r="AP457" i="38"/>
  <c r="AP92" i="38"/>
  <c r="AP75" i="38"/>
  <c r="AP79" i="38"/>
  <c r="AP81" i="38"/>
  <c r="AP67" i="38"/>
  <c r="AP43" i="38"/>
  <c r="Q223" i="38"/>
  <c r="Q260" i="38"/>
  <c r="Q312" i="38"/>
  <c r="Q383" i="38"/>
  <c r="AP162" i="38"/>
  <c r="AP313" i="38"/>
  <c r="J303" i="38"/>
  <c r="H303" i="38"/>
  <c r="AP263" i="38"/>
  <c r="AP261" i="38"/>
  <c r="AP252" i="38"/>
  <c r="AP241" i="38"/>
  <c r="AP185" i="38"/>
  <c r="AP183" i="38"/>
  <c r="AP174" i="38"/>
  <c r="J134" i="38"/>
  <c r="H134" i="38"/>
  <c r="AP62" i="38"/>
  <c r="AP157" i="38"/>
  <c r="AP152" i="38"/>
  <c r="AP161" i="38"/>
  <c r="AP141" i="38"/>
  <c r="AP458" i="38"/>
  <c r="AP339" i="38"/>
  <c r="AP159" i="38"/>
  <c r="AP101" i="38"/>
  <c r="AP87" i="38"/>
  <c r="AP70" i="38"/>
  <c r="AP60" i="38"/>
  <c r="Q267" i="38"/>
  <c r="Q345" i="38"/>
  <c r="Q459" i="38"/>
  <c r="AB29" i="38"/>
  <c r="AC29" i="38"/>
  <c r="AP29" i="38"/>
  <c r="F193" i="38"/>
  <c r="H263" i="38"/>
  <c r="J263" i="38"/>
  <c r="J253" i="38"/>
  <c r="H253" i="38"/>
  <c r="J259" i="38"/>
  <c r="H259" i="38"/>
  <c r="J469" i="38"/>
  <c r="H469" i="38"/>
  <c r="J466" i="38"/>
  <c r="H466" i="38"/>
  <c r="Q243" i="38"/>
  <c r="Q389" i="38"/>
  <c r="Z64" i="38"/>
  <c r="T64" i="38"/>
  <c r="T47" i="38"/>
  <c r="AI12" i="38"/>
  <c r="AP224" i="38"/>
  <c r="J368" i="38"/>
  <c r="H368" i="38"/>
  <c r="AP321" i="38"/>
  <c r="J265" i="38"/>
  <c r="H265" i="38"/>
  <c r="J246" i="38"/>
  <c r="H246" i="38"/>
  <c r="AP240" i="38"/>
  <c r="AP211" i="38"/>
  <c r="AP197" i="38"/>
  <c r="AP184" i="38"/>
  <c r="AP182" i="38"/>
  <c r="AP173" i="38"/>
  <c r="J90" i="38"/>
  <c r="H90" i="38"/>
  <c r="AP153" i="38"/>
  <c r="AP146" i="38"/>
  <c r="AP46" i="38"/>
  <c r="AP100" i="38"/>
  <c r="AP55" i="38"/>
  <c r="AP38" i="38"/>
  <c r="AP30" i="38"/>
  <c r="AP27" i="38"/>
  <c r="AP18" i="38"/>
  <c r="J158" i="38"/>
  <c r="H158" i="38"/>
  <c r="Q328" i="38"/>
  <c r="Q398" i="38"/>
  <c r="Q235" i="38"/>
  <c r="P485" i="38"/>
  <c r="T149" i="38"/>
  <c r="P509" i="38"/>
  <c r="P467" i="38"/>
  <c r="H330" i="38"/>
  <c r="J330" i="38"/>
  <c r="J313" i="38"/>
  <c r="H313" i="38"/>
  <c r="AG191" i="38"/>
  <c r="AP150" i="38"/>
  <c r="H119" i="38"/>
  <c r="J119" i="38"/>
  <c r="AI327" i="38"/>
  <c r="T389" i="38"/>
  <c r="T312" i="38"/>
  <c r="T83" i="38"/>
  <c r="T560" i="38"/>
  <c r="T118" i="38"/>
  <c r="T328" i="38"/>
  <c r="J561" i="38"/>
  <c r="H561" i="38"/>
  <c r="AO89" i="38"/>
  <c r="J84" i="38"/>
  <c r="H84" i="38"/>
  <c r="AP48" i="38"/>
  <c r="AP330" i="38"/>
  <c r="AP390" i="38"/>
  <c r="J346" i="38"/>
  <c r="H346" i="38"/>
  <c r="AL222" i="38"/>
  <c r="AO223" i="38"/>
  <c r="AG223" i="38"/>
  <c r="AL327" i="38"/>
  <c r="AC389" i="38"/>
  <c r="D101" i="27"/>
  <c r="T260" i="38"/>
  <c r="N13" i="38"/>
  <c r="N12" i="38"/>
  <c r="AJ12" i="38"/>
  <c r="T29" i="38"/>
  <c r="AN397" i="38"/>
  <c r="AD397" i="38"/>
  <c r="AG397" i="38"/>
  <c r="AG398" i="38"/>
  <c r="AN499" i="38"/>
  <c r="AO499" i="38"/>
  <c r="AO500" i="38"/>
  <c r="AI222" i="38"/>
  <c r="F328" i="38"/>
  <c r="AK223" i="38"/>
  <c r="AH222" i="38"/>
  <c r="AE222" i="38"/>
  <c r="T89" i="38"/>
  <c r="T214" i="38"/>
  <c r="T267" i="38"/>
  <c r="AG47" i="38"/>
  <c r="J395" i="38"/>
  <c r="H395" i="38"/>
  <c r="F223" i="38"/>
  <c r="D55" i="27"/>
  <c r="AD222" i="38"/>
  <c r="AC207" i="38"/>
  <c r="AI397" i="38"/>
  <c r="AK398" i="38"/>
  <c r="AC107" i="38"/>
  <c r="AP109" i="38"/>
  <c r="AG107" i="38"/>
  <c r="AK96" i="38"/>
  <c r="AP94" i="38"/>
  <c r="J97" i="38"/>
  <c r="H97" i="38"/>
  <c r="AL12" i="38"/>
  <c r="AO13" i="38"/>
  <c r="AP469" i="38"/>
  <c r="AO96" i="38"/>
  <c r="Z398" i="38"/>
  <c r="AC404" i="38"/>
  <c r="AP404" i="38"/>
  <c r="AL526" i="38"/>
  <c r="AO526" i="38"/>
  <c r="AO527" i="38"/>
  <c r="H528" i="38"/>
  <c r="J528" i="38"/>
  <c r="AP501" i="38"/>
  <c r="J390" i="38"/>
  <c r="H390" i="38"/>
  <c r="T383" i="38"/>
  <c r="T235" i="38"/>
  <c r="P527" i="38"/>
  <c r="P526" i="38"/>
  <c r="AK328" i="38"/>
  <c r="AB222" i="38"/>
  <c r="F199" i="38"/>
  <c r="AK191" i="38"/>
  <c r="AG149" i="38"/>
  <c r="AK149" i="38"/>
  <c r="AO118" i="38"/>
  <c r="AP119" i="38"/>
  <c r="T243" i="38"/>
  <c r="T164" i="38"/>
  <c r="T96" i="38"/>
  <c r="T509" i="38"/>
  <c r="T107" i="38"/>
  <c r="T467" i="38"/>
  <c r="J48" i="38"/>
  <c r="H48" i="38"/>
  <c r="AG13" i="38"/>
  <c r="AD12" i="38"/>
  <c r="AF327" i="38"/>
  <c r="AN327" i="38"/>
  <c r="J329" i="38"/>
  <c r="H329" i="38"/>
  <c r="J224" i="38"/>
  <c r="H224" i="38"/>
  <c r="AA345" i="38"/>
  <c r="AC348" i="38"/>
  <c r="AP348" i="38"/>
  <c r="AB28" i="38"/>
  <c r="AC28" i="38"/>
  <c r="AP28" i="38"/>
  <c r="AA190" i="38"/>
  <c r="AH383" i="38"/>
  <c r="AK383" i="38"/>
  <c r="AP383" i="38"/>
  <c r="AK385" i="38"/>
  <c r="AP385" i="38"/>
  <c r="T133" i="38"/>
  <c r="T489" i="38"/>
  <c r="T199" i="38"/>
  <c r="Q509" i="38"/>
  <c r="Q467" i="38"/>
  <c r="AO328" i="38"/>
  <c r="F13" i="38"/>
  <c r="Z13" i="38"/>
  <c r="AC15" i="38"/>
  <c r="AP15" i="38"/>
  <c r="H542" i="38"/>
  <c r="J542" i="38"/>
  <c r="AL397" i="38"/>
  <c r="AO398" i="38"/>
  <c r="AP134" i="38"/>
  <c r="AP22" i="38"/>
  <c r="AC191" i="38"/>
  <c r="Z190" i="38"/>
  <c r="AO191" i="38"/>
  <c r="AL190" i="38"/>
  <c r="H14" i="38"/>
  <c r="J14" i="38"/>
  <c r="H348" i="38"/>
  <c r="J348" i="38"/>
  <c r="AO107" i="38"/>
  <c r="AP108" i="38"/>
  <c r="AG500" i="38"/>
  <c r="AD499" i="38"/>
  <c r="AG499" i="38"/>
  <c r="AN12" i="38"/>
  <c r="H200" i="38"/>
  <c r="J200" i="38"/>
  <c r="AP221" i="38"/>
  <c r="F118" i="38"/>
  <c r="T207" i="38"/>
  <c r="T345" i="38"/>
  <c r="T223" i="38"/>
  <c r="AC328" i="38"/>
  <c r="F345" i="38"/>
  <c r="AD327" i="38"/>
  <c r="AG328" i="38"/>
  <c r="AN222" i="38"/>
  <c r="AK107" i="38"/>
  <c r="AP213" i="38"/>
  <c r="AP192" i="38"/>
  <c r="T398" i="38"/>
  <c r="L13" i="38"/>
  <c r="L12" i="38"/>
  <c r="O13" i="38"/>
  <c r="O12" i="38"/>
  <c r="AH397" i="38"/>
  <c r="AA13" i="38"/>
  <c r="AA12" i="38"/>
  <c r="J28" i="38"/>
  <c r="H28" i="38"/>
  <c r="S222" i="38"/>
  <c r="Y327" i="38"/>
  <c r="M106" i="38"/>
  <c r="X106" i="38"/>
  <c r="U106" i="38"/>
  <c r="N499" i="38"/>
  <c r="X327" i="38"/>
  <c r="M499" i="38"/>
  <c r="X499" i="38"/>
  <c r="Y397" i="38"/>
  <c r="O397" i="38"/>
  <c r="K397" i="38"/>
  <c r="Y499" i="38"/>
  <c r="U499" i="38"/>
  <c r="L499" i="38"/>
  <c r="M397" i="38"/>
  <c r="V397" i="38"/>
  <c r="V566" i="38"/>
  <c r="W190" i="38"/>
  <c r="W106" i="38"/>
  <c r="X397" i="38"/>
  <c r="S499" i="38"/>
  <c r="AC190" i="38"/>
  <c r="K499" i="38"/>
  <c r="O499" i="38"/>
  <c r="O566" i="38"/>
  <c r="R397" i="38"/>
  <c r="R566" i="38"/>
  <c r="N397" i="38"/>
  <c r="S397" i="38"/>
  <c r="U397" i="38"/>
  <c r="AA222" i="38"/>
  <c r="AC222" i="38"/>
  <c r="AC149" i="38"/>
  <c r="AP149" i="38"/>
  <c r="L397" i="38"/>
  <c r="AA106" i="38"/>
  <c r="AM327" i="38"/>
  <c r="AM566" i="38"/>
  <c r="W327" i="38"/>
  <c r="W12" i="38"/>
  <c r="W397" i="38"/>
  <c r="P12" i="38"/>
  <c r="W222" i="38"/>
  <c r="AC243" i="38"/>
  <c r="AP243" i="38"/>
  <c r="F222" i="38"/>
  <c r="H222" i="38"/>
  <c r="F243" i="38"/>
  <c r="H243" i="38"/>
  <c r="F398" i="38"/>
  <c r="H398" i="38"/>
  <c r="J248" i="38"/>
  <c r="H73" i="38"/>
  <c r="Q12" i="38"/>
  <c r="H518" i="38"/>
  <c r="J160" i="38"/>
  <c r="P222" i="38"/>
  <c r="Q190" i="38"/>
  <c r="Q106" i="38"/>
  <c r="AA499" i="38"/>
  <c r="AC499" i="38"/>
  <c r="AP499" i="38"/>
  <c r="AC509" i="38"/>
  <c r="AP509" i="38"/>
  <c r="P327" i="38"/>
  <c r="P190" i="38"/>
  <c r="P106" i="38"/>
  <c r="AP260" i="38"/>
  <c r="H83" i="38"/>
  <c r="J107" i="38"/>
  <c r="AO190" i="38"/>
  <c r="Q499" i="38"/>
  <c r="T499" i="38"/>
  <c r="AP83" i="38"/>
  <c r="AP235" i="38"/>
  <c r="AP133" i="38"/>
  <c r="AP312" i="38"/>
  <c r="AP527" i="38"/>
  <c r="AP267" i="38"/>
  <c r="AC345" i="38"/>
  <c r="AP345" i="38"/>
  <c r="AP89" i="38"/>
  <c r="J96" i="38"/>
  <c r="AP207" i="38"/>
  <c r="AH12" i="38"/>
  <c r="AK12" i="38"/>
  <c r="T13" i="38"/>
  <c r="T12" i="38"/>
  <c r="AP389" i="38"/>
  <c r="AP214" i="38"/>
  <c r="H527" i="38"/>
  <c r="AK190" i="38"/>
  <c r="AP199" i="38"/>
  <c r="F526" i="38"/>
  <c r="J526" i="38"/>
  <c r="AP526" i="38"/>
  <c r="T190" i="38"/>
  <c r="T106" i="38"/>
  <c r="AP118" i="38"/>
  <c r="H560" i="38"/>
  <c r="J541" i="38"/>
  <c r="H133" i="38"/>
  <c r="J509" i="38"/>
  <c r="H149" i="38"/>
  <c r="J214" i="38"/>
  <c r="F499" i="38"/>
  <c r="H499" i="38"/>
  <c r="J164" i="38"/>
  <c r="J207" i="38"/>
  <c r="J389" i="38"/>
  <c r="H485" i="38"/>
  <c r="J489" i="38"/>
  <c r="H89" i="38"/>
  <c r="H267" i="38"/>
  <c r="J312" i="38"/>
  <c r="H467" i="38"/>
  <c r="J47" i="38"/>
  <c r="AP164" i="38"/>
  <c r="AP500" i="38"/>
  <c r="AG190" i="38"/>
  <c r="AJ566" i="38"/>
  <c r="F397" i="38"/>
  <c r="H397" i="38"/>
  <c r="AK106" i="38"/>
  <c r="AF566" i="38"/>
  <c r="H500" i="38"/>
  <c r="J500" i="38"/>
  <c r="P397" i="38"/>
  <c r="P499" i="38"/>
  <c r="H459" i="38"/>
  <c r="J383" i="38"/>
  <c r="H383" i="38"/>
  <c r="H260" i="38"/>
  <c r="H235" i="38"/>
  <c r="J235" i="38"/>
  <c r="AK222" i="38"/>
  <c r="Q397" i="38"/>
  <c r="AA327" i="38"/>
  <c r="AC327" i="38"/>
  <c r="AE566" i="38"/>
  <c r="AP223" i="38"/>
  <c r="Q222" i="38"/>
  <c r="AC64" i="38"/>
  <c r="AP64" i="38"/>
  <c r="Z47" i="38"/>
  <c r="AC47" i="38"/>
  <c r="AP47" i="38"/>
  <c r="AL106" i="38"/>
  <c r="AO106" i="38"/>
  <c r="AI566" i="38"/>
  <c r="AK397" i="38"/>
  <c r="T397" i="38"/>
  <c r="AP328" i="38"/>
  <c r="Z106" i="38"/>
  <c r="AP96" i="38"/>
  <c r="AG222" i="38"/>
  <c r="J193" i="38"/>
  <c r="H193" i="38"/>
  <c r="Q327" i="38"/>
  <c r="F191" i="38"/>
  <c r="F106" i="38"/>
  <c r="J345" i="38"/>
  <c r="H345" i="38"/>
  <c r="Z397" i="38"/>
  <c r="AC397" i="38"/>
  <c r="AC398" i="38"/>
  <c r="AP398" i="38"/>
  <c r="AO12" i="38"/>
  <c r="F327" i="38"/>
  <c r="AG12" i="38"/>
  <c r="AD566" i="38"/>
  <c r="AH327" i="38"/>
  <c r="AK327" i="38"/>
  <c r="J328" i="38"/>
  <c r="H328" i="38"/>
  <c r="AO222" i="38"/>
  <c r="T327" i="38"/>
  <c r="H118" i="38"/>
  <c r="J118" i="38"/>
  <c r="J13" i="38"/>
  <c r="H13" i="38"/>
  <c r="AN566" i="38"/>
  <c r="AB13" i="38"/>
  <c r="AB12" i="38"/>
  <c r="AB566" i="38"/>
  <c r="AP191" i="38"/>
  <c r="H199" i="38"/>
  <c r="J199" i="38"/>
  <c r="AG106" i="38"/>
  <c r="AP107" i="38"/>
  <c r="H223" i="38"/>
  <c r="J223" i="38"/>
  <c r="AG327" i="38"/>
  <c r="T222" i="38"/>
  <c r="AO397" i="38"/>
  <c r="F12" i="38"/>
  <c r="N566" i="38"/>
  <c r="M566" i="38"/>
  <c r="X566" i="38"/>
  <c r="Y566" i="38"/>
  <c r="K566" i="38"/>
  <c r="U566" i="38"/>
  <c r="L566" i="38"/>
  <c r="S566" i="38"/>
  <c r="AC106" i="38"/>
  <c r="AP106" i="38"/>
  <c r="AO327" i="38"/>
  <c r="AP327" i="38"/>
  <c r="J243" i="38"/>
  <c r="W566" i="38"/>
  <c r="J398" i="38"/>
  <c r="AP190" i="38"/>
  <c r="H526" i="38"/>
  <c r="Z12" i="38"/>
  <c r="AC12" i="38"/>
  <c r="AP12" i="38"/>
  <c r="P566" i="38"/>
  <c r="AG566" i="38"/>
  <c r="J499" i="38"/>
  <c r="J222" i="38"/>
  <c r="J397" i="38"/>
  <c r="AH566" i="38"/>
  <c r="AK566" i="38"/>
  <c r="AL566" i="38"/>
  <c r="AO566" i="38"/>
  <c r="AP222" i="38"/>
  <c r="Q566" i="38"/>
  <c r="AA566" i="38"/>
  <c r="AC13" i="38"/>
  <c r="AP13" i="38"/>
  <c r="T566" i="38"/>
  <c r="J106" i="38"/>
  <c r="H106" i="38"/>
  <c r="H191" i="38"/>
  <c r="J191" i="38"/>
  <c r="F190" i="38"/>
  <c r="J327" i="38"/>
  <c r="H327" i="38"/>
  <c r="J12" i="38"/>
  <c r="H12" i="38"/>
  <c r="AP397" i="38"/>
  <c r="Z566" i="38"/>
  <c r="AC566" i="38"/>
  <c r="AP566" i="38"/>
  <c r="H566" i="38"/>
  <c r="J566" i="38"/>
  <c r="H190" i="38"/>
  <c r="J190"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Ing. Electrica</author>
  </authors>
  <commentList>
    <comment ref="P15" authorId="0">
      <text>
        <r>
          <rPr>
            <b/>
            <sz val="9"/>
            <color indexed="81"/>
            <rFont val="Tahoma"/>
            <family val="2"/>
          </rPr>
          <t>Ing. Electrica:</t>
        </r>
        <r>
          <rPr>
            <sz val="9"/>
            <color indexed="81"/>
            <rFont val="Tahoma"/>
            <family val="2"/>
          </rPr>
          <t xml:space="preserve">
yo paRA TODO ESTO PUSE 50 EN EL PLAN DE MEJORAS</t>
        </r>
      </text>
    </comment>
  </commentList>
</comments>
</file>

<file path=xl/sharedStrings.xml><?xml version="1.0" encoding="utf-8"?>
<sst xmlns="http://schemas.openxmlformats.org/spreadsheetml/2006/main" count="11864" uniqueCount="3435">
  <si>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</si>
  <si>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</si>
  <si>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</si>
  <si>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</si>
  <si>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</si>
  <si>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</si>
  <si>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</si>
  <si>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</si>
  <si>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</si>
  <si>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</si>
  <si>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</si>
  <si>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</si>
  <si>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</si>
  <si>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</si>
  <si>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</si>
  <si>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</si>
  <si>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</si>
  <si>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</si>
  <si>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</si>
  <si>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</si>
  <si>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</si>
  <si>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</si>
  <si>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</si>
  <si>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</si>
  <si>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</si>
  <si>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</si>
  <si>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</si>
  <si>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</si>
  <si>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</si>
  <si>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</si>
  <si>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</si>
  <si>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</si>
  <si>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</si>
  <si>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</si>
  <si>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</si>
  <si>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</si>
  <si>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</si>
  <si>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</si>
  <si>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</si>
  <si>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</si>
  <si>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</si>
  <si>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</si>
  <si>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</si>
  <si>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</si>
  <si>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</si>
  <si>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</si>
  <si>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</si>
  <si>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</si>
  <si>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</si>
  <si>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</si>
  <si>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</si>
  <si>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</si>
  <si>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</si>
  <si>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</si>
  <si>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</si>
  <si>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</si>
  <si>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</si>
  <si>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</si>
  <si>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</si>
  <si>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</si>
  <si>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</si>
  <si>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</si>
  <si>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</si>
  <si>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</si>
  <si>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</si>
  <si>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</si>
  <si>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</si>
  <si>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</si>
  <si>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</si>
  <si>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</si>
  <si>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</si>
  <si>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</si>
  <si>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</si>
  <si>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</si>
  <si>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</si>
  <si>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</si>
  <si>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</si>
  <si>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</si>
  <si>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</si>
  <si>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</si>
  <si>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</si>
  <si>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</si>
  <si>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</si>
  <si>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</si>
  <si>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</si>
  <si>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</si>
  <si>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</si>
  <si>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</si>
  <si>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</si>
  <si>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</si>
  <si>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</si>
  <si>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</si>
  <si>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</si>
  <si>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</si>
  <si>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</si>
  <si>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</si>
  <si>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</si>
  <si>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</si>
  <si>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</si>
  <si>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</si>
  <si>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</si>
  <si>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</si>
  <si>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</si>
  <si>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</si>
  <si>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</si>
  <si>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</si>
  <si>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</si>
  <si>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</si>
  <si>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</si>
  <si>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</si>
  <si>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</si>
  <si>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</si>
  <si>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</si>
  <si>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</si>
  <si>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</si>
  <si>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</si>
  <si>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</si>
  <si>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</si>
  <si>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</si>
  <si>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</si>
  <si>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</si>
  <si>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</si>
  <si>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</si>
  <si>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</si>
  <si>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</si>
  <si>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</si>
  <si>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</si>
  <si>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</si>
  <si>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</si>
  <si>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</si>
  <si>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</si>
  <si>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</si>
  <si>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</si>
  <si>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</si>
  <si>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</si>
  <si>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</si>
  <si>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</si>
  <si>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</si>
  <si>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</si>
  <si>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</si>
  <si>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</si>
  <si>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</si>
  <si>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</si>
  <si>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</si>
  <si>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</si>
  <si>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</si>
  <si>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</si>
  <si>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</si>
  <si>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</si>
  <si>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</si>
  <si>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</si>
  <si>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</si>
  <si>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</si>
  <si>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</si>
  <si>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</si>
  <si>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</si>
  <si>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</si>
  <si>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</si>
  <si>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</si>
  <si>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</si>
  <si>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</si>
  <si>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</si>
  <si>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</si>
  <si>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</si>
  <si>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</si>
  <si>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</si>
  <si>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</si>
  <si>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</si>
  <si>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</si>
  <si>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</si>
  <si>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</si>
  <si>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</si>
  <si>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</si>
  <si>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</si>
  <si>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</si>
  <si>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</si>
  <si>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</si>
  <si>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</si>
  <si>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</si>
  <si>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</si>
  <si>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</si>
  <si>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</si>
  <si>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</si>
  <si>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</si>
  <si>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</si>
  <si>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</si>
  <si>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</si>
  <si>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</si>
  <si>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</si>
  <si>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</si>
  <si>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</si>
  <si>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</si>
  <si>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</si>
  <si>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</si>
  <si>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</si>
  <si>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</si>
  <si>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</si>
  <si>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</si>
  <si>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</si>
  <si>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</si>
  <si>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</si>
  <si>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</si>
  <si>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</si>
  <si>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</si>
  <si>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</si>
  <si>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</si>
  <si>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</si>
  <si>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</si>
  <si>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</si>
  <si>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</si>
  <si>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</si>
  <si>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</si>
  <si>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</si>
  <si>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</si>
  <si>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</si>
  <si>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</si>
  <si>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</si>
  <si>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</si>
  <si>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</si>
  <si>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</si>
  <si>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</si>
  <si>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</si>
  <si>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</si>
  <si>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</si>
  <si>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</si>
  <si>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</si>
  <si>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</si>
  <si>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</si>
  <si>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</si>
  <si>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</si>
  <si>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</si>
  <si>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</si>
  <si>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</si>
  <si>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</si>
  <si>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</si>
  <si>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</si>
  <si>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</si>
  <si>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</si>
  <si>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</si>
  <si>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</si>
  <si>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</si>
  <si>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</si>
  <si>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</si>
  <si>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</si>
  <si>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</si>
  <si>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</si>
  <si>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</si>
  <si>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</si>
  <si>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</si>
  <si>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</si>
  <si>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</si>
  <si>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</si>
  <si>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</si>
  <si>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</si>
  <si>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</si>
  <si>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</si>
  <si>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</si>
  <si>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</si>
  <si>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</si>
  <si>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</si>
  <si>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</si>
  <si>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</si>
  <si>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</si>
  <si>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</si>
  <si>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</si>
  <si>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</si>
  <si>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</si>
  <si>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</si>
  <si>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</si>
  <si>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</si>
  <si>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</si>
  <si>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</si>
  <si>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</si>
  <si>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</si>
  <si>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</si>
  <si>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</si>
  <si>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</si>
  <si>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</si>
  <si>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</si>
  <si>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</si>
  <si>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</si>
  <si>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</si>
  <si>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</si>
  <si>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</si>
  <si>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</si>
  <si>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</si>
  <si>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</si>
  <si>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</si>
  <si>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</si>
  <si>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</si>
  <si>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</si>
  <si>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</si>
  <si>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</si>
  <si>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</si>
  <si>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</si>
  <si>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</si>
  <si>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</si>
  <si>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</si>
  <si>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</si>
  <si>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</si>
  <si>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</si>
  <si>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</si>
  <si>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</si>
  <si>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</si>
  <si>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</si>
  <si>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</si>
  <si>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</si>
  <si>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</si>
  <si>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</si>
  <si>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</si>
  <si>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</si>
  <si>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</si>
  <si>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</si>
  <si>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</si>
  <si>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</si>
  <si>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</si>
  <si>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</si>
  <si>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</si>
  <si>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</si>
  <si>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</si>
  <si>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</si>
  <si>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</si>
  <si>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</si>
  <si>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</si>
  <si>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</si>
  <si>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</si>
  <si>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</si>
  <si>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</si>
  <si>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</si>
  <si>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</si>
  <si>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</si>
  <si>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</si>
  <si>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</si>
  <si>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</si>
  <si>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</si>
  <si>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</si>
  <si>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</si>
  <si>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</si>
  <si>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</si>
  <si>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</si>
  <si>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</si>
  <si>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</si>
  <si>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</si>
  <si>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</si>
  <si>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</si>
  <si>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</si>
  <si>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</si>
  <si>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</si>
  <si>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</si>
  <si>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</si>
  <si>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</si>
  <si>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</si>
  <si>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</si>
  <si>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</si>
  <si>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</si>
  <si>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</si>
  <si>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</si>
  <si>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</si>
  <si>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</si>
  <si>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</si>
  <si>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</si>
  <si>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</si>
  <si>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</si>
  <si>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</si>
  <si>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</si>
  <si>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</si>
  <si>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</si>
  <si>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</si>
  <si>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</si>
  <si>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</si>
  <si>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</si>
  <si>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</si>
  <si>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</si>
  <si>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</si>
  <si>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</si>
  <si>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</si>
  <si>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</si>
  <si>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</si>
  <si>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</si>
  <si>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</si>
  <si>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</si>
  <si>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</si>
  <si>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</si>
  <si>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</si>
  <si>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</si>
  <si>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</si>
  <si>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</si>
  <si>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</si>
  <si>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</si>
  <si>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</si>
  <si>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</si>
  <si>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</si>
  <si>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</si>
  <si>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</si>
  <si>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</si>
  <si>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</si>
  <si>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</si>
  <si>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</si>
  <si>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</si>
  <si>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</si>
  <si>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</si>
  <si>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</si>
  <si>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</si>
  <si>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</si>
  <si>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</si>
  <si>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</si>
  <si>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</si>
  <si>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</si>
  <si>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</si>
  <si>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</si>
  <si>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</si>
  <si>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</si>
  <si>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</si>
  <si>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</si>
  <si>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</si>
  <si>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</si>
  <si>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</si>
  <si>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</si>
  <si>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</si>
  <si>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</si>
  <si>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</si>
  <si>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</si>
  <si>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</si>
  <si>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</si>
  <si>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</si>
  <si>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</si>
  <si>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</si>
  <si>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</si>
  <si>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</si>
  <si>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</si>
  <si>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</si>
  <si>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</si>
  <si>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</si>
  <si>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</si>
  <si>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</si>
  <si>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</si>
  <si>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</si>
  <si>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</si>
  <si>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</si>
  <si>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</si>
  <si>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</si>
  <si>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</si>
  <si>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</si>
  <si>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</si>
  <si>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</si>
  <si>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</si>
  <si>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</si>
  <si>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</si>
  <si>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</si>
  <si>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</si>
  <si>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</si>
  <si>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</si>
  <si>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</si>
  <si>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</si>
  <si>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</si>
  <si>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</si>
  <si>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</si>
  <si>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</si>
  <si>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</si>
  <si>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</si>
  <si>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</si>
  <si>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</si>
  <si>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</si>
  <si>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</si>
  <si>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</si>
  <si>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</si>
  <si>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</si>
  <si>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</si>
  <si>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</si>
  <si>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</si>
  <si>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</si>
  <si>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</si>
  <si>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</si>
  <si>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</si>
  <si>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</si>
  <si>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</si>
  <si>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</si>
  <si>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</si>
  <si>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</si>
  <si>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</si>
  <si>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</si>
  <si>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</si>
  <si>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</si>
  <si>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</si>
  <si>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</si>
  <si>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</si>
  <si>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</si>
  <si>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</si>
  <si>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</si>
  <si>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</si>
  <si>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</si>
  <si>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</si>
  <si>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</si>
  <si>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</si>
  <si>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</si>
  <si>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</si>
  <si>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</si>
  <si>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</si>
  <si>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</si>
  <si>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</si>
  <si>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</si>
  <si>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</si>
  <si>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</si>
  <si>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</si>
  <si>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</si>
  <si>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</si>
  <si>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</si>
  <si>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</si>
  <si>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</si>
  <si>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</si>
  <si>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</si>
  <si>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</si>
  <si>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</si>
  <si>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</si>
  <si>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</si>
  <si>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</si>
  <si>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</si>
  <si>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</si>
  <si>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</si>
  <si>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</si>
  <si>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</si>
  <si>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</si>
  <si>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</si>
  <si>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</si>
  <si>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</si>
  <si>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</si>
  <si>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</si>
  <si>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</si>
  <si>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</si>
  <si>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</si>
  <si>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</si>
  <si>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</si>
  <si>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</si>
  <si>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</si>
  <si>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</si>
  <si>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</si>
  <si>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</si>
  <si>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</si>
  <si>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</si>
  <si>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</si>
  <si>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</si>
  <si>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</si>
  <si>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</si>
  <si>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</si>
  <si>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</si>
  <si>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</si>
  <si>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</si>
  <si>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</si>
  <si>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</si>
  <si>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</si>
  <si>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</si>
  <si>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</si>
  <si>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</si>
  <si>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</si>
  <si>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</si>
  <si>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</si>
  <si>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</si>
  <si>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</si>
  <si>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</si>
  <si>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</si>
  <si>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</si>
  <si>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</si>
  <si>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</si>
  <si>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</si>
  <si>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</si>
  <si>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</si>
  <si>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</si>
  <si>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</si>
  <si>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</si>
  <si>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</si>
  <si>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</si>
  <si>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</si>
  <si>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</si>
  <si>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</si>
  <si>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</si>
  <si>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</si>
  <si>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</si>
  <si>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</si>
  <si>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</si>
  <si>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</si>
  <si>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</si>
  <si>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</si>
  <si>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</si>
  <si>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</si>
  <si>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</si>
  <si>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</si>
  <si>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</si>
  <si>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</si>
  <si>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</si>
  <si>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</si>
  <si>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</si>
  <si>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</si>
  <si>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</si>
  <si>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</si>
  <si>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</si>
  <si>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</si>
  <si>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</si>
  <si>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</si>
  <si>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</si>
  <si>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</si>
  <si>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</si>
  <si>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</si>
  <si>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</si>
  <si>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</si>
  <si>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</si>
  <si>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</si>
  <si>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</si>
  <si>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</si>
  <si>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</si>
  <si>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</si>
  <si>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</si>
  <si>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</si>
  <si>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</si>
  <si>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</si>
  <si>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</si>
  <si>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</si>
  <si>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</si>
  <si>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</si>
  <si>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</si>
  <si>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</si>
  <si>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</si>
  <si>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</si>
  <si>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</si>
  <si>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</si>
  <si>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</si>
  <si>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</si>
  <si>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</si>
  <si>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</si>
  <si>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</si>
  <si>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</si>
  <si>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</si>
  <si>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</si>
  <si>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</si>
  <si>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</si>
  <si>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</si>
  <si>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</si>
  <si>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</si>
  <si>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</si>
  <si>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</si>
  <si>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</si>
  <si>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</si>
  <si>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</si>
  <si>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</si>
  <si>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</si>
  <si>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</si>
  <si>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</si>
  <si>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</si>
  <si>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</si>
  <si>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</si>
  <si>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</si>
  <si>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</si>
  <si>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</si>
  <si>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</si>
  <si>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</si>
  <si>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</si>
  <si>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</si>
  <si>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</si>
  <si>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</si>
  <si>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</si>
  <si>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</si>
  <si>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</si>
  <si>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</si>
  <si>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</si>
  <si>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</si>
  <si>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</si>
  <si>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</si>
  <si>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</si>
  <si>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</si>
  <si>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</si>
  <si>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</si>
  <si>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</si>
  <si>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</si>
  <si>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</si>
  <si>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</si>
  <si>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</si>
  <si>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</si>
  <si>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</si>
  <si>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</si>
  <si>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</si>
  <si>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</si>
  <si>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</si>
  <si>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</si>
  <si>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</si>
  <si>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</si>
  <si>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</si>
  <si>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</si>
  <si>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</si>
  <si>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</si>
  <si>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</si>
  <si>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</si>
  <si>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</si>
  <si>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</si>
  <si>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</si>
  <si>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</si>
  <si>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</si>
  <si>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</si>
  <si>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</si>
  <si>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</si>
  <si>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</si>
  <si>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</si>
  <si>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</si>
  <si>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</si>
  <si>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</si>
  <si>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</si>
  <si>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</si>
  <si>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</si>
  <si>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</si>
  <si>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</si>
  <si>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</si>
  <si>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</si>
  <si>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</si>
  <si>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</si>
  <si>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</si>
  <si>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</si>
  <si>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</si>
  <si>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</si>
  <si>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</si>
  <si>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</si>
  <si>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</si>
  <si>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</si>
  <si>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</si>
  <si>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</si>
  <si>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</si>
  <si>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</si>
  <si>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</si>
  <si>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</si>
  <si>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</si>
  <si>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</si>
  <si>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</si>
  <si>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</si>
  <si>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</si>
  <si>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</si>
  <si>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</si>
  <si>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</si>
  <si>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</si>
  <si>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</si>
  <si>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</si>
  <si>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</si>
  <si>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</si>
  <si>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</si>
  <si>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</si>
  <si>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</si>
  <si>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</si>
  <si>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</si>
  <si>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</si>
  <si>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</si>
  <si>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</si>
  <si>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</si>
  <si>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</si>
  <si>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</si>
  <si>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</si>
  <si>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</si>
  <si>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</si>
  <si>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</si>
  <si>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</si>
  <si>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</si>
  <si>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</si>
  <si>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</si>
  <si>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</si>
  <si>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</si>
  <si>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</si>
  <si>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</si>
  <si>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</si>
  <si>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</si>
  <si>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</si>
  <si>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</si>
  <si>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</si>
  <si>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</si>
  <si>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</si>
  <si>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</si>
  <si>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</si>
  <si>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</si>
  <si>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</si>
  <si>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</si>
  <si>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</si>
  <si>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</si>
  <si>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</si>
  <si>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</si>
  <si>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</si>
  <si>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</si>
  <si>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</si>
  <si>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</si>
  <si>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</si>
  <si>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</si>
  <si>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</si>
  <si>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</si>
  <si>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</si>
  <si>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</si>
  <si>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</si>
  <si>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</si>
  <si>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</si>
  <si>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</si>
  <si>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</si>
  <si>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</si>
  <si>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</si>
  <si>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</si>
  <si>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</si>
  <si>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</si>
  <si>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</si>
  <si>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</si>
  <si>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</si>
  <si>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</si>
  <si>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</si>
  <si>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</si>
  <si>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</si>
  <si>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</si>
  <si>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</si>
  <si>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</si>
  <si>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</si>
  <si>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</si>
  <si>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</si>
  <si>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</si>
  <si>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</si>
  <si>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</si>
  <si>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</si>
  <si>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</si>
  <si>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</si>
  <si>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</si>
  <si>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</si>
  <si>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</si>
  <si>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</si>
  <si>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</si>
  <si>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</si>
  <si>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</si>
  <si>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</si>
  <si>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</si>
  <si>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</si>
  <si>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</si>
  <si>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</si>
  <si>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</si>
  <si>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</si>
  <si>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</si>
  <si>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</si>
  <si>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</si>
  <si>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</si>
  <si>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</si>
  <si>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</si>
  <si>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</si>
  <si>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</si>
  <si>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</si>
  <si>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</si>
  <si>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</si>
  <si>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</si>
  <si>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</si>
  <si>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</si>
  <si>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</si>
  <si>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</si>
  <si>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</si>
  <si>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</si>
  <si>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</si>
  <si>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</si>
  <si>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</si>
  <si>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</si>
  <si>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</si>
  <si>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</si>
  <si>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</si>
  <si>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</si>
  <si>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</si>
  <si>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</si>
  <si>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</si>
  <si>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</si>
  <si>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</si>
  <si>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</si>
  <si>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</si>
  <si>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</si>
  <si>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</si>
  <si>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</si>
  <si>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</si>
  <si>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</si>
  <si>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</si>
  <si>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</si>
  <si>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</si>
  <si>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</si>
  <si>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</si>
  <si>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</si>
  <si>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</si>
  <si>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</si>
  <si>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</si>
  <si>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</si>
  <si>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</si>
  <si>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</si>
  <si>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</si>
  <si>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</si>
  <si>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</si>
  <si>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</si>
  <si>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</si>
  <si>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</si>
  <si>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</si>
  <si>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</si>
  <si>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</si>
  <si>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</si>
  <si>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</si>
  <si>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</si>
  <si>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</si>
  <si>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</si>
  <si>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</si>
  <si>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</si>
  <si>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</si>
  <si>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</si>
  <si>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</si>
  <si>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</si>
  <si>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</si>
  <si>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</si>
  <si>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</si>
  <si>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</si>
  <si>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</si>
  <si>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</si>
  <si>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</si>
  <si>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</si>
  <si>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</si>
  <si>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</si>
  <si>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</si>
  <si>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</si>
  <si>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</si>
  <si>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</si>
  <si>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</si>
  <si>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</si>
  <si>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</si>
  <si>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</si>
  <si>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</si>
  <si>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</si>
  <si>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</si>
  <si>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</si>
  <si>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</si>
  <si>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</si>
  <si>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</si>
  <si>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</si>
  <si>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</si>
  <si>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</si>
  <si>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</si>
  <si>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</si>
  <si>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</si>
  <si>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</si>
  <si>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</si>
  <si>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</si>
  <si>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</si>
  <si>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</si>
  <si>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</si>
  <si>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</si>
  <si>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</si>
  <si>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</si>
  <si>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</si>
  <si>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</si>
  <si>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</si>
  <si>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</si>
  <si>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</si>
  <si>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</si>
  <si>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</si>
  <si>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</si>
  <si>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</si>
  <si>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</si>
  <si>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</si>
  <si>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</si>
  <si>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</si>
  <si>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</si>
  <si>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</si>
  <si>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</si>
  <si>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</si>
  <si>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</si>
  <si>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</si>
  <si>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</si>
  <si>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</si>
  <si>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</si>
  <si>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</si>
  <si>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</si>
  <si>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</si>
  <si>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</si>
  <si>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</si>
  <si>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</si>
  <si>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</si>
  <si>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</si>
  <si>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</si>
  <si>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</si>
  <si>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</si>
  <si>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</si>
  <si>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</si>
  <si>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</si>
  <si>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</si>
  <si>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</si>
  <si>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</si>
  <si>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</si>
  <si>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</si>
  <si>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</si>
  <si>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</si>
  <si>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</si>
  <si>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</si>
  <si>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</si>
  <si>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</si>
  <si>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</si>
  <si>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</si>
  <si>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</si>
  <si>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</si>
  <si>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</si>
  <si>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</si>
  <si>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</si>
  <si>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</si>
  <si>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</si>
  <si>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</si>
  <si>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</si>
  <si>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</si>
  <si>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</si>
  <si>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</si>
  <si>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</si>
  <si>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</si>
  <si>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</si>
  <si>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</si>
  <si>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</si>
  <si>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</si>
  <si>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</si>
  <si>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</si>
  <si>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</si>
  <si>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</si>
  <si>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</si>
  <si>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</si>
  <si>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</si>
  <si>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</si>
  <si>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</si>
  <si>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</si>
  <si>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</si>
  <si>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</si>
  <si>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</si>
  <si>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</si>
  <si>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</si>
  <si>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</si>
  <si>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</si>
  <si>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</si>
  <si>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</si>
  <si>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</si>
  <si>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</si>
  <si>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</si>
  <si>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</si>
  <si>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</si>
  <si>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</si>
  <si>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</si>
  <si>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</si>
  <si>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</si>
  <si>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</si>
  <si>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</si>
  <si>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</si>
  <si>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</si>
  <si>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</si>
  <si>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</si>
  <si>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</si>
  <si>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</si>
  <si>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</si>
  <si>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</si>
  <si>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</si>
  <si>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</si>
  <si>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</si>
  <si>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</si>
  <si>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</si>
  <si>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</si>
  <si>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</si>
  <si>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</si>
  <si>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</si>
  <si>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</si>
  <si>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</si>
  <si>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</si>
  <si>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</si>
  <si>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</si>
  <si>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</si>
  <si>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</si>
  <si>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</si>
  <si>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</si>
  <si>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</si>
  <si>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</si>
  <si>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</si>
  <si>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</si>
  <si>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</si>
  <si>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</si>
  <si>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</si>
  <si>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</si>
  <si>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</si>
  <si>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</si>
  <si>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</si>
  <si>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</si>
  <si>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</si>
  <si>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</si>
  <si>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</si>
  <si>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</si>
  <si>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</si>
  <si>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</si>
  <si>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</si>
  <si>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</si>
  <si>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</si>
  <si>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</si>
  <si>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</si>
  <si>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</si>
  <si>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</si>
  <si>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</si>
  <si>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</si>
  <si>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</si>
  <si>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</si>
  <si>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</si>
  <si>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</si>
  <si>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</si>
  <si>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</si>
  <si>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</si>
  <si>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</si>
  <si>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</si>
  <si>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</si>
  <si>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</si>
  <si>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</si>
  <si>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</si>
  <si>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</si>
  <si>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</si>
  <si>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</si>
  <si>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</si>
  <si>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</si>
  <si>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</si>
  <si>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</si>
  <si>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</si>
  <si>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</si>
  <si>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</si>
  <si>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</si>
  <si>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</si>
  <si>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</si>
  <si>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</si>
  <si>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</si>
  <si>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</si>
  <si>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</si>
  <si>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</si>
  <si>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</si>
  <si>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</si>
  <si>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</si>
  <si>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</si>
  <si>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</si>
  <si>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</si>
  <si>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</si>
  <si>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</si>
  <si>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</si>
  <si>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</si>
  <si>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</si>
  <si>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</si>
  <si>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</si>
  <si>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</si>
  <si>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</si>
  <si>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</si>
  <si>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</si>
  <si>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</si>
  <si>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</si>
  <si>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</si>
  <si>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</si>
  <si>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</si>
  <si>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</si>
  <si>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</si>
  <si>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</si>
  <si>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</si>
  <si>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</si>
  <si>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</si>
  <si>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</si>
  <si>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</si>
  <si>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</si>
  <si>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</si>
  <si>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</si>
  <si>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</si>
  <si>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</si>
  <si>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</si>
  <si>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</si>
  <si>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</si>
  <si>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</si>
  <si>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</si>
  <si>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</si>
  <si>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</si>
  <si>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</si>
  <si>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</si>
  <si>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</si>
  <si>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</si>
  <si>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</si>
  <si>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</si>
  <si>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</si>
  <si>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</si>
  <si>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</si>
  <si>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</si>
  <si>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</si>
  <si>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</si>
  <si>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</si>
  <si>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</si>
  <si>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</si>
  <si>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</si>
  <si>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</si>
  <si>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</si>
  <si>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</si>
  <si>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</si>
  <si>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</si>
  <si>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</si>
  <si>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</si>
  <si>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</si>
  <si>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</si>
  <si>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</si>
  <si>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</si>
  <si>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</si>
  <si>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</si>
  <si>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</si>
  <si>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</si>
  <si>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</si>
  <si>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</si>
  <si>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</si>
  <si>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</si>
  <si>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</si>
  <si>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</si>
  <si>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</si>
  <si>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</si>
  <si>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</si>
  <si>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</si>
  <si>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</si>
  <si>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</si>
  <si>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</si>
  <si>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</si>
  <si>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</si>
  <si>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</si>
  <si>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</si>
  <si>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</si>
  <si>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</si>
  <si>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</si>
  <si>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</si>
  <si>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</si>
  <si>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</si>
  <si>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</si>
  <si>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</si>
  <si>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</si>
  <si>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</si>
  <si>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</si>
  <si>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</si>
  <si>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</si>
  <si>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</si>
  <si>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</si>
  <si>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</si>
  <si>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</si>
  <si>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</si>
  <si>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</si>
  <si>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</si>
  <si>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</si>
  <si>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</si>
  <si>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</si>
  <si>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</si>
  <si>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</si>
  <si>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</si>
  <si>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</si>
  <si>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</si>
  <si>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</si>
  <si>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</si>
  <si>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</si>
  <si>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</si>
  <si>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</si>
  <si>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</si>
  <si>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</si>
  <si>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</si>
  <si>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</si>
  <si>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</si>
  <si>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</si>
  <si>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</si>
  <si>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</si>
  <si>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</si>
  <si>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</si>
  <si>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</si>
  <si>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</si>
  <si>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</si>
  <si>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</si>
  <si>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</si>
  <si>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</si>
  <si>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</si>
  <si>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</si>
  <si>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</si>
  <si>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</si>
  <si>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</si>
  <si>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</si>
  <si>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</si>
  <si>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</si>
  <si>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</si>
  <si>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</si>
  <si>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</si>
  <si>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</si>
  <si>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</si>
  <si>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</si>
  <si>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</si>
  <si>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</si>
  <si>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</si>
  <si>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</si>
  <si>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</si>
  <si>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</si>
  <si>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</si>
  <si>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</si>
  <si>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</si>
  <si>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</si>
  <si>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</si>
  <si>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</si>
  <si>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</si>
  <si>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</si>
  <si>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</si>
  <si>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</si>
  <si>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</si>
  <si>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</si>
  <si>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</si>
  <si>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</si>
  <si>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</si>
  <si>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</si>
  <si>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</si>
  <si>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</si>
  <si>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</si>
  <si>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</si>
  <si>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</si>
  <si>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</si>
  <si>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</si>
  <si>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</si>
  <si>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</si>
  <si>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</si>
  <si>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</si>
  <si>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</si>
  <si>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</si>
  <si>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</si>
  <si>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</si>
  <si>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</si>
  <si>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</si>
  <si>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</si>
  <si>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</si>
  <si>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</si>
  <si>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</si>
  <si>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</si>
  <si>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</si>
  <si>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</si>
  <si>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</si>
  <si>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</si>
  <si>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</si>
  <si>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</si>
  <si>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</si>
  <si>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</si>
  <si>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</si>
  <si>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</si>
  <si>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</si>
  <si>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</si>
  <si>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</si>
  <si>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</si>
  <si>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</si>
  <si>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</si>
  <si>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</si>
  <si>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</si>
  <si>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</si>
  <si>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</si>
  <si>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</si>
  <si>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</si>
  <si>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</si>
  <si>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</si>
  <si>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</si>
  <si>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</si>
  <si>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</si>
  <si>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</si>
  <si>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</si>
  <si>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</si>
  <si>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</si>
  <si>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</si>
  <si>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</si>
  <si>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</si>
  <si>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</si>
  <si>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</si>
  <si>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</si>
  <si>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</si>
  <si>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</si>
  <si>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</si>
  <si>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</si>
  <si>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</si>
  <si>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</si>
  <si>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</si>
  <si>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</si>
  <si>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</si>
  <si>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</si>
  <si>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</si>
  <si>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</si>
  <si>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</si>
  <si>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</si>
  <si>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</si>
  <si>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</si>
  <si>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</si>
  <si>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</si>
  <si>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</si>
  <si>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</si>
  <si>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</si>
  <si>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</si>
  <si>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</si>
  <si>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</si>
  <si>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</si>
  <si>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</si>
  <si>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</si>
  <si>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</si>
  <si>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</si>
  <si>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</si>
  <si>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</si>
  <si>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</si>
  <si>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</si>
  <si>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</si>
  <si>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</si>
  <si>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</si>
  <si>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</si>
  <si>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</si>
  <si>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</si>
  <si>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</si>
  <si>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</si>
  <si>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</si>
  <si>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</si>
  <si>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</si>
  <si>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</si>
  <si>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</si>
  <si>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</si>
  <si>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</si>
  <si>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</si>
  <si>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</si>
  <si>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</si>
  <si>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</si>
  <si>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</si>
  <si>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</si>
  <si>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</si>
  <si>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</si>
  <si>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</si>
  <si>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</si>
  <si>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Implementar medios y mecanismos de difusión y promoción de las actividades, programas y proyectos de vinculación dentro y fuera de la Universidad, estableciendo la planificación y las coordinaciones que se requieran para su ejecución.</t>
  </si>
  <si>
    <t>Fortalecemiento de las competencias docentes para la educación superior que faciliten el aprendizaje y mejoren la eficiencia terminal.</t>
  </si>
  <si>
    <t>TOTAL DOCENCIA Y PROFESORADO UNIVERSITARIO</t>
  </si>
  <si>
    <t>ESTUDIANTES Y GRADUADOS</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</si>
  <si>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</si>
  <si>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Contribuir a la promoción, prevención y atención integral de la salud en el estudiantado universitario, para mejorar su calidad de vida y rendimiento académico. </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</si>
  <si>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</si>
  <si>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</si>
  <si>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</si>
  <si>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3. Velar y promover de manera efectiva, la inclusión de los Graduados Universitarios calificados para el relevo docente ( entre otros, reorientado y fortaleciendo a través de un nuevo Reglamento, a los Instructores).</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</si>
  <si>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</si>
  <si>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</si>
  <si>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</si>
  <si>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</si>
  <si>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</si>
  <si>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</si>
  <si>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</si>
  <si>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</si>
  <si>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</si>
  <si>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</si>
  <si>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</si>
  <si>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</si>
  <si>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</si>
  <si>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</si>
  <si>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</si>
  <si>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</si>
  <si>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</si>
  <si>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</si>
  <si>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</si>
  <si>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</si>
  <si>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</si>
  <si>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</si>
  <si>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</si>
  <si>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</si>
  <si>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</si>
  <si>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</si>
  <si>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</si>
  <si>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</si>
  <si>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</si>
  <si>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</si>
  <si>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</si>
  <si>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</si>
  <si>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</si>
  <si>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</si>
  <si>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</si>
  <si>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</si>
  <si>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</si>
  <si>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</si>
  <si>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</si>
  <si>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</si>
  <si>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</si>
  <si>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</si>
  <si>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</si>
  <si>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</si>
  <si>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</si>
  <si>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</si>
  <si>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</si>
  <si>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</si>
  <si>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</si>
  <si>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</si>
  <si>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</si>
  <si>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</si>
  <si>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</si>
  <si>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</si>
  <si>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</si>
  <si>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</si>
  <si>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</si>
  <si>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</si>
  <si>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</si>
  <si>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</si>
  <si>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</si>
  <si>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</si>
  <si>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 xml:space="preserve">1. el Diseño de un proceso de educacion permanente. </t>
  </si>
  <si>
    <t xml:space="preserve">Disponiblidad de los docentes a capacitarse </t>
  </si>
  <si>
    <t>listas de asistencia, fotos, diplomas, ayudas memoria.</t>
  </si>
  <si>
    <t>comisiones de desrrollo curricular</t>
  </si>
  <si>
    <t xml:space="preserve">Direccion, Sub Direccion Academica, comisiones de desarrollo curricular </t>
  </si>
  <si>
    <t xml:space="preserve">Docentes de los departamentos incorporado el Modelo teorico </t>
  </si>
  <si>
    <t>proceso obligatorio  en todas las carreras y esta en los objetivos del PEI</t>
  </si>
  <si>
    <t xml:space="preserve">El Modelo Educativo debe ser incorporado en consonancia con las nuevas tendencias educativas </t>
  </si>
  <si>
    <t xml:space="preserve">Direccion, Sub Direccion Academica, Jefes de departamento, docentes  </t>
  </si>
  <si>
    <t xml:space="preserve">Docentes, estudiantes, egresados </t>
  </si>
  <si>
    <t>curriculum actualizado y con intregacion de elementos, investigacion,</t>
  </si>
  <si>
    <t xml:space="preserve"> 2.Programa de  educación continua que mantenga actualizado al egresado y vinculado a su Alma Máter</t>
  </si>
  <si>
    <t xml:space="preserve">20 carreras con la incorporacion del modelo teorico </t>
  </si>
  <si>
    <t xml:space="preserve">180 docentes capacitados en la bimodalidad </t>
  </si>
  <si>
    <t xml:space="preserve">Disponibilidad de los docentes a capacitarse </t>
  </si>
  <si>
    <t xml:space="preserve">mejoramiento de la calidad eduactiva en la bimodalidad </t>
  </si>
  <si>
    <t xml:space="preserve">Docentes </t>
  </si>
  <si>
    <t xml:space="preserve">Direccion, Sub Direccion Academica, Red Norte  Jefes de departamento, docentes  </t>
  </si>
  <si>
    <t>1.Docentes aplicando bimodalidad</t>
  </si>
  <si>
    <t xml:space="preserve">50% del programa terminado </t>
  </si>
  <si>
    <t>2.Diseños curriculares respondiendo a la bimodalidad.</t>
  </si>
  <si>
    <t>que se hagan los disenos curriculares de acuerdo a la bimodalidad</t>
  </si>
  <si>
    <t>Exigencia de la educacion bimodal de acuedo al modelo educativo</t>
  </si>
  <si>
    <t xml:space="preserve">numero de asiganturas disenadas en linea </t>
  </si>
  <si>
    <t xml:space="preserve">estudiantes, docentes, egresados </t>
  </si>
  <si>
    <t>3.Asignaturas diseñadas en línea,  programas y recursos adecuados a las necesidades de estudiantes (Sistematización de materiales didácticos .</t>
  </si>
  <si>
    <t>4. Estudiantes incorporados en la bimodalidad</t>
  </si>
  <si>
    <t xml:space="preserve">10 % de la poblacion estudiantil cursando clases en linea </t>
  </si>
  <si>
    <t>DC1.1</t>
  </si>
  <si>
    <t>DC1.2</t>
  </si>
  <si>
    <t>DC2.1</t>
  </si>
  <si>
    <t>DC2.2</t>
  </si>
  <si>
    <t>DC2.3</t>
  </si>
  <si>
    <t>DC2.4</t>
  </si>
  <si>
    <t>1.Consolidar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</si>
  <si>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 xml:space="preserve">Politica de relevo generacional </t>
  </si>
  <si>
    <t>1.Empoderar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</si>
  <si>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 xml:space="preserve">documento de la politica de relevo generacional </t>
  </si>
  <si>
    <t>DP1.1</t>
  </si>
  <si>
    <t xml:space="preserve">POLITICA DE RELEVO GENERACIONAL FORMULADA </t>
  </si>
  <si>
    <t xml:space="preserve">EN LA PLANTA DOCENTE DE LA UNAH-VS SE ESTAN JUBILANDO MUCHOS, POR LO QUE ES NECESARIO TRAZAR LA POLITICA DE RELEVO GENERACIONAL </t>
  </si>
  <si>
    <t xml:space="preserve">LISTAS DE ASISTENCIA,MEMORIA DE LOS TALLERES, FOTOS </t>
  </si>
  <si>
    <t xml:space="preserve">DOCENTES, ESTUDIANTES </t>
  </si>
  <si>
    <t xml:space="preserve">DIRECCION, SUB DIRECCION ACADEMICA, DOCENCIA </t>
  </si>
  <si>
    <t xml:space="preserve">DOCUMENTO DE LAS POLITICAS DE FORMACION CIENTIFICA EN EL NIVEL DE POSTGRADOS </t>
  </si>
  <si>
    <t xml:space="preserve">POLITICA DE FORMACION CIENTIFICA EN EL NIVEL DE POSTGRADOS </t>
  </si>
  <si>
    <t>DP1.2</t>
  </si>
  <si>
    <t>POLITICA DE FORMACION CIENTIFICA EN POSTGRADOS FORMULADA</t>
  </si>
  <si>
    <t xml:space="preserve">NO EXISTE UNA POLITICA DEFINIDA EN ESTE TEMA </t>
  </si>
  <si>
    <t>POSTGRADOS</t>
  </si>
  <si>
    <t xml:space="preserve">DIRECCION, SUB DIRECCION ACADEMICA, COORDINACION DE POSTGRADOS, INVESTIGACION CIENTIFICA  </t>
  </si>
  <si>
    <t>1.Propiciar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</si>
  <si>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EG1.1</t>
  </si>
  <si>
    <t xml:space="preserve">1. Diagnostico  del Plan de Asesorias Académicas (PIAA)    y la base de datos, priorizando las carreras de mayor riesgo (Ing, Industrial, Odontología, Ing. Civil, Química Industrial, Ing. Electrica) </t>
  </si>
  <si>
    <t>1.Realizacion de Talleres para establecer diagnostico e indice de excelencia academica.</t>
  </si>
  <si>
    <t>2. Realizacion de talleres para estudios de oferta y demanda de matricula por carrera</t>
  </si>
  <si>
    <t>3.Talleres para realizar estudios sobre indicadores academicos</t>
  </si>
  <si>
    <t>EG1.2</t>
  </si>
  <si>
    <t>EG1.3</t>
  </si>
  <si>
    <t>Reducción  del riesgo académico  en un 30%</t>
  </si>
  <si>
    <t xml:space="preserve"> Diagnóstico sobre riesgo académico e indice de excelencia a académica.</t>
  </si>
  <si>
    <t>EG2.1</t>
  </si>
  <si>
    <t xml:space="preserve">2.  Plan de Asesoria Academica </t>
  </si>
  <si>
    <t xml:space="preserve">La Propuesta del diagnostico. Memorias de las reuniones, fichas de recolección de información, planes de mejora de carrera </t>
  </si>
  <si>
    <t xml:space="preserve">Registro de Matricula, procesos de admisisón, indice de aprobados PAA, Propuestas por Carrera </t>
  </si>
  <si>
    <t>Informe de estudio realizado, propuestas de tutorias académicas, estadisticas por carrera, indices de seguimiento</t>
  </si>
  <si>
    <t>Sub Dirección Académica, Sub Dirección de Desarrollo Estudiantil, Cultura, Arte y deporte</t>
  </si>
  <si>
    <t xml:space="preserve">ESTUDIANTES EN RIESGO ACADEMICO </t>
  </si>
  <si>
    <t xml:space="preserve">ESTUDIANTES </t>
  </si>
  <si>
    <t xml:space="preserve">LOS ESTUDIOS DEMOSTRARAN SITUACION DE ESTUDIANTES EN RIESGO ACADEMICO </t>
  </si>
  <si>
    <t xml:space="preserve">LOS INDICADORES ACADEMICOS SERIRAN DE APOYO AL DIAGNOSTICO </t>
  </si>
  <si>
    <t xml:space="preserve">REALIZACION DE ESTUDIOS PARA REDUCIR EL PORCENTAJE DE ESTUDIANTES EN RIESGO ACADEMICO </t>
  </si>
  <si>
    <t xml:space="preserve">Promedio de Indice académico por carreras, indices de readmitidos, estudiantes fuera de riesgo académico, </t>
  </si>
  <si>
    <t xml:space="preserve">PROGRAMA DE ASESORIA CONTRIBUYE A LA ATENCION INTTEGRAL AL ESTUDIANTE </t>
  </si>
  <si>
    <t>2.Velar y promover de manera efectiva, la inclusión de los Graduados Universitarios calificados para el relevo docente ( entre otros, reorientado y fortaleciendo a través de un nuevo Reglamento, a los Instructores).</t>
  </si>
  <si>
    <t xml:space="preserve"> indicadores académicos (Indice de deserción, aprobación y repitencia Tiempo de estadia en la carrera y eficiencia terminal)</t>
  </si>
  <si>
    <t>índices de Oferta y Demanda de matricula por carrera</t>
  </si>
  <si>
    <t xml:space="preserve">1.Programa de Acompañamiento para que el graduado pueda optar al relevo generacional </t>
  </si>
  <si>
    <t>EG2.2</t>
  </si>
  <si>
    <t xml:space="preserve">2. Elaboración de estrategias por area de conocimiento  para la incorporación de los graduados al programa </t>
  </si>
  <si>
    <t xml:space="preserve">1. Construcción del perfil del programa según cada area de conocimiento </t>
  </si>
  <si>
    <t xml:space="preserve">Número de graduados incorporados al programa. Número de areas en las que se están incorporando los graduados </t>
  </si>
  <si>
    <t xml:space="preserve">documento aprobado con todos los elementos, número de programas, número de graduados incorporados  </t>
  </si>
  <si>
    <t xml:space="preserve">Vinculación, Departamentos y carreras, grupos gestores comunitarios </t>
  </si>
  <si>
    <t>graduados, estudiantes</t>
  </si>
  <si>
    <t xml:space="preserve">politica de relevo generacional como principio institucional </t>
  </si>
  <si>
    <t xml:space="preserve">graduados en distintas areas del conocimiento incorporados en la politica de relevo generacional </t>
  </si>
  <si>
    <t xml:space="preserve">todas las areas del conocimiento incorporadas al programa </t>
  </si>
  <si>
    <t>EG1.4</t>
  </si>
  <si>
    <t xml:space="preserve">4. Desarrollar Programas  de Voluntariado  a traves de talleres que incluyan tutoria  a los estudiantes que quieran mejorar su rendimiento académico. </t>
  </si>
  <si>
    <t>2.  Programa de actualización académica (diplomados, cursos, simposios)</t>
  </si>
  <si>
    <t>EG2.3</t>
  </si>
  <si>
    <t xml:space="preserve">4.Diseño del programa de actualización académica según areas priorizadas </t>
  </si>
  <si>
    <t>3. Identificación de areas de prioridad para actualización</t>
  </si>
  <si>
    <t>EG2.4</t>
  </si>
  <si>
    <t xml:space="preserve">Número de areas identificadas </t>
  </si>
  <si>
    <t xml:space="preserve">Numero de diplomados , cursos, simposios propuestos en programa </t>
  </si>
  <si>
    <t>Programas de los cursos, simposios, listados de participantes, cursos diseñados, cronograma de trabajo</t>
  </si>
  <si>
    <t xml:space="preserve">Vinculación, Postgrados, jefaturas y carreras , graduados </t>
  </si>
  <si>
    <t xml:space="preserve">programa disenado </t>
  </si>
  <si>
    <t xml:space="preserve">actualizacion academica </t>
  </si>
  <si>
    <t xml:space="preserve">listados de las reuniones, cursos totalemte disenados </t>
  </si>
  <si>
    <t xml:space="preserve">1) Aulas equipadas con proyectores y equipos de ayuda multimedia.
</t>
  </si>
  <si>
    <t xml:space="preserve">1) Cada aula contará con al menos un proyector y equipo de ayuda visual para que los maestros den sus clases.                                                                                                                </t>
  </si>
  <si>
    <t>GA1.1</t>
  </si>
  <si>
    <t>GA1.2</t>
  </si>
  <si>
    <t xml:space="preserve">1.  Mejorar los servicios de tecnología educativa, equipando con data show y equipos multimedia y seguridad en ldiferentes aulas de los cuatro edificios y anexos.                                                                                                                                                                        </t>
  </si>
  <si>
    <t xml:space="preserve">equipar aulas </t>
  </si>
  <si>
    <t xml:space="preserve">implentar proyecto de equipamiento de aulas </t>
  </si>
  <si>
    <t xml:space="preserve">numero de aulas equipadas </t>
  </si>
  <si>
    <t>poblacion estudiantil</t>
  </si>
  <si>
    <t xml:space="preserve">Sub direccion de finanzas </t>
  </si>
  <si>
    <t>2.Equipamiento de Oficinas Administrativas Y DEPARTAMENTOS ACADEMICOS</t>
  </si>
  <si>
    <t xml:space="preserve">2. oficinas y departamentos academicos equipados </t>
  </si>
  <si>
    <t xml:space="preserve">1. Dotacion de equipo, oficinas administrativas y departamentos academicos </t>
  </si>
  <si>
    <t xml:space="preserve">mejoras fisicas </t>
  </si>
  <si>
    <t xml:space="preserve">numero de proyectos realizados </t>
  </si>
  <si>
    <t xml:space="preserve">poblacion estudiantil docente y administrativo </t>
  </si>
  <si>
    <t xml:space="preserve">sub direccion de finanzas </t>
  </si>
  <si>
    <t>3.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</si>
  <si>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 xml:space="preserve"> 3.Alianzas con universidades, e instituciones firmadas y en ejecución.</t>
  </si>
  <si>
    <t xml:space="preserve"> 3.Se estructurarán alianzas con universidades, egresados, empresas e instituciones, al menos se firmarán diez (10) alianzas durante el período 2012- 2016.</t>
  </si>
  <si>
    <t>GCA.3</t>
  </si>
  <si>
    <t>Convenio</t>
  </si>
  <si>
    <t>Convenios establecidos para mejora de la calidad educativa de acuerdo al nuevo modelo educativo de la UNAH y  de las exigencias del mercado de trabajo.</t>
  </si>
  <si>
    <t>Convenios ejecutados</t>
  </si>
  <si>
    <t>Personal  Docente y Académico</t>
  </si>
  <si>
    <t xml:space="preserve">Rectoría. Vice Rectoría  Académica. Direccion </t>
  </si>
  <si>
    <t>Manejo oportuno y eficiente de los conflictos internos que se originen producto de discrepancias o problemas entre los distintos sectores de la UNAH.</t>
  </si>
  <si>
    <t xml:space="preserve">Número de conflictos reducidos.                 </t>
  </si>
  <si>
    <t>Evitar continuas demandas a la institución</t>
  </si>
  <si>
    <t>Mantener informado y dar seguimiento a procesos y leyes.</t>
  </si>
  <si>
    <t>Listas</t>
  </si>
  <si>
    <t>Personal docente y Administrativo , de Campo y Autoridades</t>
  </si>
  <si>
    <t>Asesoría Legal</t>
  </si>
  <si>
    <t>GP1.2</t>
  </si>
  <si>
    <t xml:space="preserve">2.2 recopilacion de datos y documentos.                    </t>
  </si>
  <si>
    <t xml:space="preserve">Dar asesoramiento tecnico y juridico                             </t>
  </si>
  <si>
    <t>2.3 Envio de correspondencia e informacion</t>
  </si>
  <si>
    <t>GP1.3</t>
  </si>
  <si>
    <t xml:space="preserve">3. Organización de una coordinación de enlace con la Dirección de Educación Superior en la UNAH VS </t>
  </si>
  <si>
    <t xml:space="preserve">Coordinacion regional de educacion superior </t>
  </si>
  <si>
    <t xml:space="preserve">mejora en los controles regionales a nivel de educacion superior </t>
  </si>
  <si>
    <t xml:space="preserve">MEJORA EN LA SUPERVISION </t>
  </si>
  <si>
    <t>SUPERVISION REGIONAL</t>
  </si>
  <si>
    <t xml:space="preserve">COORDINACION </t>
  </si>
  <si>
    <t xml:space="preserve">POBLACION VALLE DE SULA </t>
  </si>
  <si>
    <t xml:space="preserve">DIRECCION, SUB DIRECCION ACADEMICA </t>
  </si>
  <si>
    <t>Transversalización del Eje de Ética en las actividades administrativas ya cadémicas de la UNAH.</t>
  </si>
  <si>
    <t xml:space="preserve">1) Número de campos de a ciencia y/o facultades que tranvesalizan el eje de ética y bioética.                                                                                                                                               </t>
  </si>
  <si>
    <t xml:space="preserve">1) Socialización de los lineamientos metodológicos.  en el eje de ética                                                                                                                                                                                                                                     </t>
  </si>
  <si>
    <t>la coord. de Lo Esencial destina recursos para  reproducción de materiales de difusión  de código de ética y manuales del comportamiento axiológico en la comunidad u universitaria</t>
  </si>
  <si>
    <t>socializar los  lineamientos institucionales en el tema de ética, ciudadanía, cultura.</t>
  </si>
  <si>
    <t>Material impreso, manuales y códigos  de ética</t>
  </si>
  <si>
    <t>Unidades académicas, personal docente de todas  las carreras, comunidad estudiantil.</t>
  </si>
  <si>
    <t xml:space="preserve">Grupo gestor "Lo Esencial", jefes de las unidades académicas y administrativas </t>
  </si>
  <si>
    <t xml:space="preserve">2) Número de carreras que tranversalizan el eje ética y bioética.                                                                                                                                                                                                               </t>
  </si>
  <si>
    <t>2) Jornadas de trabajo (conferencias, exposiciones, talleres, y otros) interdisciplinarias orientadas a la transversalización efectiva y profunda del eje de ética. Taller en pedagogia lo escencial.</t>
  </si>
  <si>
    <t xml:space="preserve"> Disposición de las autoridades  académicas en  brindar jornadas de trbajo a docentes y grupos de estudiantes. </t>
  </si>
  <si>
    <t>capacitar a las unidades académicas  en ejes de  ética y bioética</t>
  </si>
  <si>
    <t>talleres brindados, jornadas de trabajo realizadas</t>
  </si>
  <si>
    <t>LER1.1</t>
  </si>
  <si>
    <t>LER1.2</t>
  </si>
  <si>
    <t>Expansión de ciudadanía educativa hacia lo socio- cultural.</t>
  </si>
  <si>
    <t>1) Número de iniciativas prácticas en cultura, buenos ejercicios y de ciudadanía en proceso, sobre todo en el campo de los derechos humanos y desarrollo.</t>
  </si>
  <si>
    <t>Construcción participativa y ejecución en red de proyectos de ciudadanía cultural</t>
  </si>
  <si>
    <t>Recursos destinados a la  prácticas culturales</t>
  </si>
  <si>
    <t>rescate de buenas prácticas de cultura,identidad,etica, ciudadanía.</t>
  </si>
  <si>
    <t>feria anual</t>
  </si>
  <si>
    <t>Comunidades de Cortés Sant Bárbara, Parte de Yoro, comunidad UNAH-VS</t>
  </si>
  <si>
    <t xml:space="preserve"> Dirección UNAH-VS, Coordinadores de los  componentes, grupo gestor </t>
  </si>
  <si>
    <t>LER2.1</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</si>
  <si>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</si>
  <si>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</si>
  <si>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Gestión de convenios y planes de trabajo en ejecución, que fundamentan un ejercicio de las funciones académicas con identidad.</t>
  </si>
  <si>
    <t xml:space="preserve">Compromiso institucional en la ejecución de planes y búsqueda de aliados estratégicos para firma de convenios. </t>
  </si>
  <si>
    <t>alianzas estratégicas UNAH-VS y  entidades culturales del Valle de Sula</t>
  </si>
  <si>
    <t>planes de trabajo y  convenios suscritos</t>
  </si>
  <si>
    <t xml:space="preserve">Unidades acdémicas y administrativas </t>
  </si>
  <si>
    <t>2) Nivel de profundización y práctica de los proyectos culturales por la identidad: Ventura Ramos, Froylán Turcios, Roberto Sosa, Juan Ramón Molina, y otros.</t>
  </si>
  <si>
    <t>Inversión para la gestión de los proyectos culturales.</t>
  </si>
  <si>
    <t>Recursos destinados a implementación de proyectos culturales</t>
  </si>
  <si>
    <t>promoción y rescate de la cultura y el arte en el área comprendida RED 2</t>
  </si>
  <si>
    <t>Proyectos ejecutados</t>
  </si>
  <si>
    <t>Comunidad docente, administrativa y estudiantil UNAH-VS, comunidades  Red 2</t>
  </si>
  <si>
    <t>Grupo de voluntariado UNAH-VS, instituciones educativas, empresariales y artísticas del Valle de Sula</t>
  </si>
  <si>
    <t>Promoción activa y efectiva de iniciativas en red.</t>
  </si>
  <si>
    <t>Disposición de las autoridades académicas  y voluntariado Lo Esencial para proponer proyectos de promoción.</t>
  </si>
  <si>
    <t xml:space="preserve">Trabajo conjunto Red 2 UNAH-VS  con  AMHON, SCAD Y SEPLAN. </t>
  </si>
  <si>
    <t>Convenios de participación conjunta.</t>
  </si>
  <si>
    <t>Formación de hombres y mujeres de cultura, región y productivos.</t>
  </si>
  <si>
    <t>1) Número de reuniones para promoverla concientización y acciones del Programa LO ESENCIAL.</t>
  </si>
  <si>
    <t>Inversión para el desarrollo de iniciativas de incidencia para implementar el Programa LO ESENCIAL.</t>
  </si>
  <si>
    <t>Recursos destinados a implementación de los planes de accción</t>
  </si>
  <si>
    <t xml:space="preserve">Puesta en marcha los planes de los diferentes ejes                                                                                        </t>
  </si>
  <si>
    <t>planes de acción ejecutados progrevsivamente</t>
  </si>
  <si>
    <t>2) Número de encuentros regionales a nivel centroamericano para crear el espacio universitario de la cultura.</t>
  </si>
  <si>
    <t>Promoción e inversión en encuentros regionales.</t>
  </si>
  <si>
    <t xml:space="preserve">programa Lo Esencial, destina recursos para al menos un encuentro regional </t>
  </si>
  <si>
    <t xml:space="preserve">intercambio y retrolimentación  en el campo del  quehacer cultural </t>
  </si>
  <si>
    <t>encuentro/congreso</t>
  </si>
  <si>
    <t xml:space="preserve">Grupo de voluntros y comités de gesti+ón cultural </t>
  </si>
  <si>
    <t>3) Número de jornadas regionales de socialización, fortalecimiento y formulación de programas operativos regionales de LO ESENCIAL.</t>
  </si>
  <si>
    <t>Promoción de aprobación y firma de convenios regionales con socios estratégicos</t>
  </si>
  <si>
    <t>Disposición de las autoridades académicas  y voluntariado Lo Esencial para proponer  alianzas estratégicas</t>
  </si>
  <si>
    <t>Necesidad  de alianzas  estratégicas en el campo cultural,ético, identidad, ciudadanía</t>
  </si>
  <si>
    <t>convenio firmados</t>
  </si>
  <si>
    <t xml:space="preserve">EVENTOS LO ESCENCIAL </t>
  </si>
  <si>
    <t>3) Número de iniciativas elaboradas en red desde la plataforma cultural del país</t>
  </si>
  <si>
    <t>Fortalecer el sistema bibliotecario</t>
  </si>
  <si>
    <t>Sistema virtual creado</t>
  </si>
  <si>
    <t xml:space="preserve">estudiantes </t>
  </si>
  <si>
    <t xml:space="preserve">Sub dirección académica </t>
  </si>
  <si>
    <t xml:space="preserve"> Fortalecido Sistema de bibliotecas tradicional y virtualmente</t>
  </si>
  <si>
    <t xml:space="preserve"> Se fortalecerá el Sistema de Bibliotecas y se creará un sistema virtual para la obtención de documentos y materiales de trabajo de las diferentes carreras.</t>
  </si>
  <si>
    <t xml:space="preserve"> Fortalecer el sistema de bibliotecas y  crear un sistema virtual para la obtención de documentos y materiales de trabajo de las diferentes carreras.</t>
  </si>
  <si>
    <t xml:space="preserve">FORRTALECIMIENTO SISTEMA BIBLIOTECARIO </t>
  </si>
  <si>
    <t xml:space="preserve"> Oferta académica con calidad, equidad y pertinencia regional y nacional, alineándose con las tendencias internacionales y regionales centroamericanos.</t>
  </si>
  <si>
    <t>1) Aumentar a nivel regional  la cobertura de la UNAH y el acceso actual de la población para ingresar a realizar estudios universitarios.
2) Aumentar la pertinencia de la oferta académica de la UNAH.</t>
  </si>
  <si>
    <t>El proyecto fue aprobado por el CU</t>
  </si>
  <si>
    <t xml:space="preserve">demanda de carreras tecnicas en la region </t>
  </si>
  <si>
    <t xml:space="preserve">proyecto en marcha </t>
  </si>
  <si>
    <t xml:space="preserve">Estudiantes      </t>
  </si>
  <si>
    <t>Rectoría          Vicerectrría Académica   Dirección UNAH              Grupo Gestor</t>
  </si>
  <si>
    <t xml:space="preserve">Implementación del Proyecto " Impulso a la Tecnología e Innovación en la UNAH en el Valle de Sula" PRESTAMO 615 MILLONES DE LEMPIRAS </t>
  </si>
  <si>
    <t xml:space="preserve">Apertura de nuevas carreras y post grados </t>
  </si>
  <si>
    <t xml:space="preserve">ampliar la oferta academica de la UNAH-VS </t>
  </si>
  <si>
    <t xml:space="preserve">numero de nuevas carreras </t>
  </si>
  <si>
    <t>grupo gestor y direccion UNAH-VS</t>
  </si>
  <si>
    <t xml:space="preserve">Escuelas Universitarias organizadas.       </t>
  </si>
  <si>
    <t xml:space="preserve">5 nuevas carreras anivel de Licenciatura ofertadas,                                                                            </t>
  </si>
  <si>
    <t xml:space="preserve">5 Escuelas Universitarias organizadas.          </t>
  </si>
  <si>
    <t xml:space="preserve">5 nuevas carreras anivel de Licenciatura ofertadas,                               </t>
  </si>
  <si>
    <t xml:space="preserve">Organización de las Escuela Universitarias </t>
  </si>
  <si>
    <t xml:space="preserve">EQUIPO LABORATORIO CARRERA DE ING. EN SISTEMAS </t>
  </si>
  <si>
    <t xml:space="preserve">EQUIPO DE LABORATORIO LIC. FISICA </t>
  </si>
  <si>
    <t xml:space="preserve">INSTRUMENTOS CARRERA DE MUSICA </t>
  </si>
  <si>
    <t xml:space="preserve">EQUIPO LAB. CARRERA DE BIOLOGIA </t>
  </si>
  <si>
    <t>Silabos elaborados en base a competencias</t>
  </si>
  <si>
    <t>Capacitar a los docentes para la elaboración de silabo de conformidad a las necesidades encontradas en el diagnóstico.</t>
  </si>
  <si>
    <t>Es necesario que cada docente se capacite en la elaboración de silabos en base  a competencia</t>
  </si>
  <si>
    <t>Silabos elaborados</t>
  </si>
  <si>
    <t>estudiantes</t>
  </si>
  <si>
    <t>COORDINADOR, DOCENTES, JEFE CARRERA</t>
  </si>
  <si>
    <t>DC2.6</t>
  </si>
  <si>
    <t>Elaboración  y ejecución de un plan de capacitación  en educación bimodalidad: elaboración de blogs utilización de herramientas de plataforma virtual ej moodle.</t>
  </si>
  <si>
    <t>2 DOCENTES</t>
  </si>
  <si>
    <t>8 DOCENTES</t>
  </si>
  <si>
    <t>Asignaturas impartidas en linea</t>
  </si>
  <si>
    <t>Estudiantes</t>
  </si>
  <si>
    <t>Coordinación Red Norte. Coordinador y jefe de depto.</t>
  </si>
  <si>
    <t xml:space="preserve">Todos los docentes capacitados carrera de ing. Industrial </t>
  </si>
  <si>
    <t>DC2.7</t>
  </si>
  <si>
    <t xml:space="preserve">4 DOCENTES </t>
  </si>
  <si>
    <t>concursos sobre investigacion</t>
  </si>
  <si>
    <t>Establecer un concurso proyectos a investigar por año de carrera (bases del concurso y alcances)</t>
  </si>
  <si>
    <t>PROMOVER EN LOS ESTUDIANTES LA INVESTIGACION</t>
  </si>
  <si>
    <t>FECHA DE CONCURSO</t>
  </si>
  <si>
    <t>Sistematizar   los resultados de las investigaciones  científicas realizadas  en el departamento</t>
  </si>
  <si>
    <t>QUE DOCENTES Y ESTUDIANTES REALIZEN  INVESTIGACION</t>
  </si>
  <si>
    <t>INVESTIGACION PUBLICADA</t>
  </si>
  <si>
    <t>docentes, estudiantes, UNAH</t>
  </si>
  <si>
    <t>Comité de investigación de la carrera</t>
  </si>
  <si>
    <t>Programa de  capacitación permanente en el área de investigación</t>
  </si>
  <si>
    <t>Es necesario que todos los docentes se capaciten en investigación</t>
  </si>
  <si>
    <t>DIPLOMA DE CAPACITACION</t>
  </si>
  <si>
    <t>Docentes</t>
  </si>
  <si>
    <t>Jefe departamento, comisión de investigación científica UNAH-VS</t>
  </si>
  <si>
    <t>ICII.1</t>
  </si>
  <si>
    <t>Comunicación permanente a todos los docentes sobre los postgrados, convenios, traslados para estudiar postgrados, y cursos de actualización permanente para acreditarse como docente de educación superior</t>
  </si>
  <si>
    <t>4 oocentes</t>
  </si>
  <si>
    <t>4 docentes</t>
  </si>
  <si>
    <t>Es necesario que todos los docentes de ingeniería actualicen en las competencias docentes</t>
  </si>
  <si>
    <t>Diploma de capacitación</t>
  </si>
  <si>
    <t>Relaciones internacionales, Coordinación de postgrados, jefe departamento, Instituto de Profesionalizacion docente</t>
  </si>
  <si>
    <t>12 de los docentes capacitados</t>
  </si>
  <si>
    <t>EGRESADOS ANOTADOS</t>
  </si>
  <si>
    <t>Diseñar postgrados en ingeniería que impulse la actualización de los egresados, y que genere apoyo al desarrollo de la tecnología y la ciencia</t>
  </si>
  <si>
    <t>Los egresados se especializan en maestrías que no son pertinentes a su carrera</t>
  </si>
  <si>
    <t>Maestría diseñada</t>
  </si>
  <si>
    <t>EGRESADOS</t>
  </si>
  <si>
    <t>JOSE MARIA KURY, JOSE A. FIALLOS, Jefatura Departamento, COORDINACION DE POSTGRADO</t>
  </si>
  <si>
    <t>POSTGRADO EN INGENIERIA INDUSTRIAL  DISEÑADO</t>
  </si>
  <si>
    <t>Rediseño del currIculum de la Carrera de Administración de Empresas  acorde al Enfoque de  competencias</t>
  </si>
  <si>
    <t>100%  Finalizado</t>
  </si>
  <si>
    <t>La UNAH funcionando normalmente, La UNAH programara de manera frecuente capacitaciones en la UNAH-VS  a los docentes sobre la reforma universitaria, el nuevo modelo educativo de la UNAH y sobre ética.</t>
  </si>
  <si>
    <t>La reforma universitaria es un programa prioritario para el desarrollo de la UNAH, así como es una necesidad impulsar el nuevo modelo educativo de la UNAH, todo dentro de la ética, y de un compromiso, y de un sentido de pertenencia a la Institución.</t>
  </si>
  <si>
    <t>Rediseño Curricular de la Carrera al 100%</t>
  </si>
  <si>
    <t>Docentes y estudiantes de la Carrera</t>
  </si>
  <si>
    <t>SubDirección Académica UNAH-VS, Coordinador de Carrera. Comisión de Desarrollo Curricular</t>
  </si>
  <si>
    <t>DC2.8</t>
  </si>
  <si>
    <t>Lograr que en la modalidad  de educación a distancia consolide la  Carrera de Administración de Empresas Agropecuarias en los Craed de El Progreso, Tocoa y La Entrada</t>
  </si>
  <si>
    <t>20% en 2015</t>
  </si>
  <si>
    <t>Elaboración  y ejecución un plan de de Supervisión de los Craed y una capacitación  permanente como asesor virtual y diseñador de asignaturas virtuales</t>
  </si>
  <si>
    <t>La UNAH funcionando normalmente, La UNAH programara de manera frecuente capacitaciones en la UNAH-VS  a los docentes sobre la reforma universitaria, manejo de la Bimodalidad.</t>
  </si>
  <si>
    <t>Es una Prioridad para el avance Científico d ela UNAH</t>
  </si>
  <si>
    <t>Tutores de los Craeds</t>
  </si>
  <si>
    <t>Jefe de Departemento, Coordinador de Carrera, Coordinador de Administración de Empresas Agropecuarias y Coordinador Red Norte.</t>
  </si>
  <si>
    <t>12 docentes capacitados</t>
  </si>
  <si>
    <t>90% de los Docentes con Maestría</t>
  </si>
  <si>
    <t>Comunicación permanente a todos los docentes sobre los postgrados, convenios, tralados para estudiar postgrados. Incorporar Nuevos Docentes Jovenes y con el grado Mínimo de Máster.</t>
  </si>
  <si>
    <t>La UNAH va a ofertar maestrías, especialidades, diplomados y capacitaciones al personal docente</t>
  </si>
  <si>
    <t>Para desarrollar los programas de reforma se requiere de docentes comprometidos, actualizados y en constante capacitación</t>
  </si>
  <si>
    <t>90% de los docentes con Maestría</t>
  </si>
  <si>
    <t>Docentes  Del Departamento</t>
  </si>
  <si>
    <t>Subdirección Académica UNAH-VS, Relaciones internacionales, Coordinacion de Postgrados del área, Jefe departamento</t>
  </si>
  <si>
    <t>2 Docentes participando</t>
  </si>
  <si>
    <t>Comunicación permanente a docentes de carrera sobre capacitacion sobre investigación</t>
  </si>
  <si>
    <t>La UNAH va a ofertar maestrías, especialidades, diplomados y capacitaciones al personal docente en Investigación</t>
  </si>
  <si>
    <t>2 Docentes participando y desarrollando investigaciones</t>
  </si>
  <si>
    <t>CRI,  Coordinación de Postgrado del área, Jefe de Dfepartamento</t>
  </si>
  <si>
    <t>DPAE</t>
  </si>
  <si>
    <t>100% de Empresas creadas por estudiantes que escogieron  el programa emprendedor</t>
  </si>
  <si>
    <t>Elaborar de manera permanente diagnósticos de necesidades de los estudiantes e involucrarlos en toda capacitación de Liderazgo que se realice y motivarlos a que se incorporen a actividades de Emprendimiento</t>
  </si>
  <si>
    <t>La UNAH Facilita los medios y recursos necesarios para apoyar la Comunidad Estudiantil</t>
  </si>
  <si>
    <t>Los docentes  y estudfantes comprometidos con el Programa emprendedor</t>
  </si>
  <si>
    <t xml:space="preserve">Docentes y Estudiantes </t>
  </si>
  <si>
    <t>Apoyo de la Dirección de Docencia</t>
  </si>
  <si>
    <t>Plan de estudio vigente sin cambios desde 1998</t>
  </si>
  <si>
    <t>Informe de avance por cada uno de componentes del diagnóstico</t>
  </si>
  <si>
    <t>Docentes y Estudiantes de la Carrera de Psicología</t>
  </si>
  <si>
    <t>Sub Comisión de Desarrollo Curricular</t>
  </si>
  <si>
    <t>Documento  curricular de nuevo plan de estudio de la Carrera de psicología</t>
  </si>
  <si>
    <t xml:space="preserve"> implementación de nuevo plan de estudio de Carrera de Psicología.                                                               </t>
  </si>
  <si>
    <t xml:space="preserve"> </t>
  </si>
  <si>
    <t>Aprobación del Consejo de Educación Superior</t>
  </si>
  <si>
    <t>Matricula de materias del nuevo plan de estudio.</t>
  </si>
  <si>
    <t>Jefatura de  Departamento de Psicología</t>
  </si>
  <si>
    <t xml:space="preserve">Contar con una malla curricular que de respuesta a las exigencias sociales y pedagógicas moderna          </t>
  </si>
  <si>
    <t>Contar  con un nuevo plan de estudio aprobado por Educación Superior</t>
  </si>
  <si>
    <t xml:space="preserve">Nueva malla curricular del plan de estudios de la carrera de psicologia </t>
  </si>
  <si>
    <t>DC2.9</t>
  </si>
  <si>
    <t>DC2.10</t>
  </si>
  <si>
    <t xml:space="preserve">La investigación como eje curricular de la carrera de psicología centrado en problemas prioritarios de la sociedad.      </t>
  </si>
  <si>
    <t xml:space="preserve">El proceso de investigación implícito en el plan de estudio de la carrera de psicología.                            Líneas de investigación de la carrera de psicología centrada en la solución de problemas prioritarias del país  .            </t>
  </si>
  <si>
    <t xml:space="preserve"> Incorporación de la temática de investigación como eje transversal del nuevo plan de estudio de la carrera de Psicología .                                                              La Subcomisión de investigación  definirá las líneas de investigación que se realizaran en función de contribuir a la solución de los problemas  prioritarios  de país.                         </t>
  </si>
  <si>
    <t xml:space="preserve">Que el pensum haya obtenido la aprobación por parte de Vicerrectoría </t>
  </si>
  <si>
    <t>Se hacer necesario debido a la necesidad de integrar los tres pilares esenciales de la labor universitaria</t>
  </si>
  <si>
    <t xml:space="preserve">Cambios incorporados en el nuevo plan de estudios.      Documento de líneas de investigación de la Subcomisión de investigación     </t>
  </si>
  <si>
    <t>Estudiantes de la carrera de Psicología</t>
  </si>
  <si>
    <t>Coordinación de la carrera    Sub Comisión de Desarrollo Curricular          Subcomisión de investigación 
Certificación de los docentes capacitados en la temática de investigación científica.</t>
  </si>
  <si>
    <t xml:space="preserve">Resultados de investigación presentados </t>
  </si>
  <si>
    <t xml:space="preserve">Presentación de las investigaciones de mayor impacto realizadas por los estudiantes al finalizar el periodo académico.   Planificación y organización de la capacitación anual en temas de investigación que permitan una constante actualización.          </t>
  </si>
  <si>
    <t xml:space="preserve">Existencia de investigaciones de suficiente peso científico    Disponibilidad de recursos económicos para montar el evento </t>
  </si>
  <si>
    <t xml:space="preserve">Necesidad de actualización en investigación psicológica y social </t>
  </si>
  <si>
    <t>Lista de investigaciones realizadas por año en la Carrera de Psicología cumpliendo los lineamientos de la UNAH</t>
  </si>
  <si>
    <t xml:space="preserve">Estudiantes de la carrera de Psicología y Docentes de a carrera de Psicología y </t>
  </si>
  <si>
    <t xml:space="preserve">Unidad de Investigación de la Carrera de Psicología.                             Unidad de Investigación de la UNAH-VS .    </t>
  </si>
  <si>
    <t xml:space="preserve">Proyectos de investigación CARRERA DE PSICOLOGIA que respondan a las necesidades actuales de la comunidad.                                                                     </t>
  </si>
  <si>
    <t xml:space="preserve">Existencia de presupuesto del III Congreso e Investigación para expositores internacionales </t>
  </si>
  <si>
    <t xml:space="preserve">Carta de solicitud de participación de expositores internacionales en la semana de investigación científica de la UNAH- VS                        Memoria de Jornada de investigación científica.  </t>
  </si>
  <si>
    <t>Estudiantes de la carrera de Psicología y Ciencias Sociales      Docentes de a carrera de Psicología y Ciencias sociales</t>
  </si>
  <si>
    <t>Existencia de presupuesto de capacitación en investigación</t>
  </si>
  <si>
    <t>Necesidades de especialización de los docentes que imparten las asignaturas de métodos de investigación</t>
  </si>
  <si>
    <t>Diploma de participación de  algunos docentes en jornadas de investigación a nivel centro americano</t>
  </si>
  <si>
    <t>Docentes de la carrera de Psicología que sirvan las asignaturas de métodos de investigación</t>
  </si>
  <si>
    <t xml:space="preserve">Participación en las jornadas de investigación científicas con investigaciones realizadas por docentes o alumnos DE LA CARRERA DE PSICOLOGIA </t>
  </si>
  <si>
    <t xml:space="preserve">2 participaciones de la carrera DE PSICOLOGIA  en cada jornada de investigación científica.         </t>
  </si>
  <si>
    <t xml:space="preserve">La subcomisión de investigación DE LA CARRERA DE PSICOLOGIA  velara por recabar información sobre la realización de eventos científicos a nivel centroamericano y divulgara dicha información entre los docentes      </t>
  </si>
  <si>
    <t xml:space="preserve"> La subcomisión  de investigación DE LA CARRERA DE PSICOLOGIA  remitirá a la comisión de la UNAH.VS una propuesta de  tema para que dicha comisión gestione la participación de expositores internacionales.   </t>
  </si>
  <si>
    <t xml:space="preserve">Comité de vinculación de la carrera inscrito en la unidad respectiva con un plan de trabajo en funcionamiento, enfocado en la intervención en problemas sociales prioritarios. </t>
  </si>
  <si>
    <t xml:space="preserve">Dos convenios realizados en el año. </t>
  </si>
  <si>
    <t>Proyectos de vinculación ejecutados</t>
  </si>
  <si>
    <t xml:space="preserve">Inscripción del comité en la unidad de Vinculación Universidad-Sociedad de la UNAH-VS.        </t>
  </si>
  <si>
    <t>Apoyo de la Unidad de Vinculación Unidad  Sociedad</t>
  </si>
  <si>
    <t>Seguir las directrices de la Subdirección de Vinculación Universidad Sociedad</t>
  </si>
  <si>
    <t>Lista de Sub comisiones de Vinculación Universidad Sociedad inscrita en la Unidad Respectiva</t>
  </si>
  <si>
    <t>Sub dirección de Vinculación Universidad Sociedad</t>
  </si>
  <si>
    <t>Elaboración de un plan de trabajo del comité de vinculación de la carrera siguiendo las líneas y prioridades  de vinculación   que respondan a las necesidades del contexto</t>
  </si>
  <si>
    <t>plan de trabajo del comité de vinculación de la carrera</t>
  </si>
  <si>
    <t xml:space="preserve">Establecimiento de 2 convenios para apoyo o patrocinios para desarrollar actividades de vinculación por parte de empresas de la zona. </t>
  </si>
  <si>
    <t>Hacer actividades de impacto con carácter auto sostenible</t>
  </si>
  <si>
    <t>Documentos de Convenios</t>
  </si>
  <si>
    <t>Sub comisión Vinculación Universidad Sociedad de la Carrera de Psicología</t>
  </si>
  <si>
    <t xml:space="preserve">Participación en las jornadas de capacitación convocadas por la Subdirección de Vinculación Universidad Sociedad. </t>
  </si>
  <si>
    <t>Lista de asistencia a  capacitaciones solicitadas</t>
  </si>
  <si>
    <t>La carrera  DE PSICOLOGIA cuente con un comité de vinculación universidad -sociedad funcionando de manera efectiva.</t>
  </si>
  <si>
    <t>La carrera DE PSICOLOGIA  cuenta con dos convenios de patrocinio de empresas que apoyan el desarrollo de proyectos de vinculación.</t>
  </si>
  <si>
    <t xml:space="preserve">La carrera DE PSICOLOGIA  participa en un evento de capacitación en proyectos de vinculación  por año .      </t>
  </si>
  <si>
    <t xml:space="preserve">Comité de capacitación  con un programa de capacitación basado en las necesidades de formación y actualización profesional y en la evaluación de desempeño de los docentes de la carrera                                                              </t>
  </si>
  <si>
    <t xml:space="preserve">1. Formación del comité capacitación y desarrollo del depto.                                                                                                     -Participación del 100% de los docentes en los procesos de evaluación de desempeño.                                       -Cooperación del 90% de los docentes en el diagnostico de necesidades de capacitación y actualización pertinentes a la disciplina .                                                         -Elaboración  y ejecución de un programa de capacitación y actualización profesional.         . -Participación de  mas del 80%  de los docentes en el programa anual de Educación Permanente de la UNAH.                                                                                                                                          .                                                                                                           </t>
  </si>
  <si>
    <t xml:space="preserve">Disponibilidad total de los docentes para participar en los procesos de detección </t>
  </si>
  <si>
    <t>Necesidad de conocer las necesidades de capacitación y  actualización en el área del conocimiento psicológico</t>
  </si>
  <si>
    <t xml:space="preserve">Reporte de resultados de las evaluaciones de desempeño           Reporte de resultados del diagnostico de necesidades de capacitación del departamento. Programa de capacitación y actualización profesional  Diplomas de participación                  </t>
  </si>
  <si>
    <t>Docentes permanentes y por hora actuales con (mas de 2 contratos  )</t>
  </si>
  <si>
    <t xml:space="preserve">Jefatura del depto.     Comité de Capacitación del depto.           </t>
  </si>
  <si>
    <t>2. Creación de un programa de capacitación basado en las necesidades de formación y actualización profesional y en la evaluación de desempeño de los docentes de la carrera.</t>
  </si>
  <si>
    <t xml:space="preserve">3. Gestión y desarrollo de programa de capacitación docente basado en las tendencias actuales del área del conocimiento de Psicología </t>
  </si>
  <si>
    <t>Otorgamiento de fondos por parte de la universidad</t>
  </si>
  <si>
    <t>Necesidad de actualización en el área del conocimiento psicológico</t>
  </si>
  <si>
    <t xml:space="preserve">Comprobantes de pago de servicio, logísticos para los cursos.        Lista de asistencia a los eventos.         Certificados de participación </t>
  </si>
  <si>
    <t>Docentes permanentes y por hora actuales con (mas de 2 contratos )</t>
  </si>
  <si>
    <t>La carrera  DE PSICOLOGIA cuenta con un comité de capacitación y desarrollo  funcionando efectivamente con un programa de de educación permanente.</t>
  </si>
  <si>
    <t>Realización de asesoría académica individual a laos estudiantes de la Carrera de Psicología por parte de los Docentes</t>
  </si>
  <si>
    <t>2 Semanas de asesoría Académica</t>
  </si>
  <si>
    <t>Realización de la Asesoría Académica de los estudias tes de la Carrera de Psicología</t>
  </si>
  <si>
    <t>es una actividad ya realizada con éxito</t>
  </si>
  <si>
    <t>Los alumnos requieres ser orientados para llegar en forma ordenada su proceso formativo</t>
  </si>
  <si>
    <t>lista de alumnos atendidos</t>
  </si>
  <si>
    <t>Jefatura y Coordinación de la Carrera de Psicología</t>
  </si>
  <si>
    <t xml:space="preserve">Se cuenta con un banco de información que permita la accesibilidad de los estudiantes a los organismos  institucionales que puedan brindarles apoyo en cuanto al cumplimiento de sus derechos.           </t>
  </si>
  <si>
    <t>La satisfacción de los estudiantes ante el servicio del banco de información sobre organismos institucionales relacionadas a sus derechos</t>
  </si>
  <si>
    <t xml:space="preserve">Promover de manera efectiva la accesibilidad de los estudiantes a los organismos  institucionales que puedan brindarles apoyo en cuanto al cumplimiento de sus derechos.           </t>
  </si>
  <si>
    <t>Apoyo de Comisionado universitario</t>
  </si>
  <si>
    <t>cierto porcentaje de la población pertenece a grupos vulnerables</t>
  </si>
  <si>
    <t>documento de datos</t>
  </si>
  <si>
    <t xml:space="preserve">Alumnos de la carrera de Psicología </t>
  </si>
  <si>
    <t>Coordinación de la Carrera de Psicología</t>
  </si>
  <si>
    <t xml:space="preserve">La satisfacción de los estudiantes ante el servicio de  bolsa de trabajo </t>
  </si>
  <si>
    <t>Creación una bolsa de trabajo con su respectivo boletín informativo que permita que los y las jóvenes  tengan acceso a  información de oportunidades laborales, requisitos y documentación a presentar.</t>
  </si>
  <si>
    <t>Apoyo de Instituciones y Agencias que Buscan Ubicar Egresados de Psicología por la credibilidad de la UNAH-VS</t>
  </si>
  <si>
    <t>Es necesario apoyar a los egresados en su búsqueda de trabajo</t>
  </si>
  <si>
    <t>lista de alumnos e instituciones inscritas en bolsa de trabajo</t>
  </si>
  <si>
    <t>Alumnos de la carrera de Psicología</t>
  </si>
  <si>
    <t xml:space="preserve"> Coordinación de la Carrera de Psicología</t>
  </si>
  <si>
    <t>Docentes capacitados en la temática</t>
  </si>
  <si>
    <t>Se busca una formación integral</t>
  </si>
  <si>
    <t>lista de participantes a capacitación</t>
  </si>
  <si>
    <t>EG.5</t>
  </si>
  <si>
    <t>EG.6</t>
  </si>
  <si>
    <t xml:space="preserve">Realización de capacitación a estudiantes DE PSICOLOGIA </t>
  </si>
  <si>
    <t xml:space="preserve">Capacitación a los egresados DE PSICOLOGIA  en temáticas tales como: trabajo en equipo, liderazgo, relaciones interpersonales. </t>
  </si>
  <si>
    <t xml:space="preserve">Un espacio para laboratorio de computo </t>
  </si>
  <si>
    <t>Habilitación de un espacio para el funcionamiento del laboratorio de computo de la carrera.</t>
  </si>
  <si>
    <t>Disponibilidad de fondos</t>
  </si>
  <si>
    <t xml:space="preserve">Actualmente se cuenta con 14 computadoras proporcionadas por la universidad desde hace tres años las cuales no se han utilizado por falta de espacio físico, además contamos con el aparato de aire acondicionado y las mesas para las maquinas. </t>
  </si>
  <si>
    <t>Facturas de compra y servicios</t>
  </si>
  <si>
    <t xml:space="preserve">Jefatura del depto. Coordinador de la carrera        Depto. de Finanzas  </t>
  </si>
  <si>
    <t xml:space="preserve">laboratorio de computo para la practica de los estudiantes DE LA CARRERA DE PSICOLOGIA  </t>
  </si>
  <si>
    <t xml:space="preserve">3 escalas de inteligencia Wais IV </t>
  </si>
  <si>
    <t xml:space="preserve">4 licencias adquiridas: SPSS y Atlas Ti </t>
  </si>
  <si>
    <t xml:space="preserve">Adquisición de pruebas psicométricas para uso de practicas académicas.     </t>
  </si>
  <si>
    <t>Necesarias para la enseñanza actualizada de la clase de Medición III</t>
  </si>
  <si>
    <t>Facturas de compra                      Aplicaciones de la prueba en los cubículos del depto.</t>
  </si>
  <si>
    <t>Estudiantes de las asignaturas Medición III</t>
  </si>
  <si>
    <t>Jefatura del depto.  Docentes de la asignatura  Depto. de Finanzas</t>
  </si>
  <si>
    <t>Adquisición de licencias programas estadísticos</t>
  </si>
  <si>
    <t>Necesarias para la enseñanza actualizada en las clases de Métodos Investigación III y IV</t>
  </si>
  <si>
    <t>Facturas de compra        Practicas utilizando los programas ,mencionados.</t>
  </si>
  <si>
    <t>Estudiantes de las asignaturas Métodos de investigación III y IV    Docentes investigadores</t>
  </si>
  <si>
    <t>Jefatura del depto.  Docentes de las asignatura  Investigadores    Depto. de Finanzas</t>
  </si>
  <si>
    <t xml:space="preserve">Material psicométrico actualizado EN LA CARRERA DE PSICOLOGIA </t>
  </si>
  <si>
    <t xml:space="preserve">Disponibilidad  de licencias para  uso de programas estadísticos actualizados para el aprendizaje en las clases de métodos de investigación: SPSS y Atlas Ti CARRERA DE PSICPOLOGIA </t>
  </si>
  <si>
    <t xml:space="preserve">Habitación y mejoramiento del mobiliario del  depto. de Psicología </t>
  </si>
  <si>
    <t xml:space="preserve">Adquisición de mobiliario de oficina CARRERA DE PSICOLOGIA </t>
  </si>
  <si>
    <t xml:space="preserve">1.Contratación de nuevos docentes que tengan al menos cinco  años de experiencia laboral (80%), con tres años de experiencia en docencia universitaria (75%), experiencia en investigación científica o Vinculación Universidad-Sociedad (30 %) y grado de master (100%).                                2.Capacitación del mas del 50 % del personal en formación docente universitaria, acreditada documentalmente.                      </t>
  </si>
  <si>
    <t>Disponibilidad  de fondos para contratación de nuevos docentes</t>
  </si>
  <si>
    <t xml:space="preserve">Solo existen 18 docentes permanentes sirviendo a una población estudiantil en la carrera de 1,679 estudiantes, mas clases de servicio a 6 carreras presenciales y  dos telecentros. </t>
  </si>
  <si>
    <t>Oficio de  aprobación de plazas, Convocatoria de concurso, actas comité de concurso, dictámenes de recursos humanos,et.c</t>
  </si>
  <si>
    <t>Profesionales de la Psicología que cumplan con los requisitos estipulados por el depto. y universidad-      Para brindar servicio a la población estudiantil de la carrera de Psicología de la UNAH.-VS</t>
  </si>
  <si>
    <t>Dirección del centro, Jefatura del Depto.   Comité de concurso del depto., jefatura de recursos humanos, consejo local de carrera docente</t>
  </si>
  <si>
    <t>La carrera DE PSICOLOGIA cuenta con un cuerpo de docentes que cumple con los requerimientos para desarrollar la labor docente de manera efectiva y en espera de que se implemente las  nuevas políticas que permita la reclasificación  para el desarrollo de la carrera docente</t>
  </si>
  <si>
    <t xml:space="preserve">Contratación de 7 nuevos docentes permanentes CARRERA DE PSICOLOGIA </t>
  </si>
  <si>
    <t xml:space="preserve">7 DE PSICOLOGIA </t>
  </si>
  <si>
    <t xml:space="preserve">Remodelacion de la Oficna de registro </t>
  </si>
  <si>
    <t xml:space="preserve">Cocineta oficina de registro </t>
  </si>
  <si>
    <t xml:space="preserve">Construccion de archivo institucional oficina de registro </t>
  </si>
  <si>
    <t xml:space="preserve">Mejoramiento de las inatalciones oficina de registro </t>
  </si>
  <si>
    <t xml:space="preserve">mejoras en la infraestructura </t>
  </si>
  <si>
    <t>Empleados,  Jefes de Departamento y Comunidad Estudiantil</t>
  </si>
  <si>
    <t>Departamento de Finanzas, Msc. Melba Baltodano, Secretaría UNAH-VS</t>
  </si>
  <si>
    <t xml:space="preserve"> Asignar el presupuesto</t>
  </si>
  <si>
    <t xml:space="preserve">Aprobación de los proyectos de remodelación por parte de UNAH                                                                                                                                                                                                  </t>
  </si>
  <si>
    <t>Es Necesario un Jefe para Dirigir, Administrar y controlar los recursos.</t>
  </si>
  <si>
    <t xml:space="preserve"> Informes de avances</t>
  </si>
  <si>
    <t xml:space="preserve"> Formar un comite para verificacion de cumplimiento de obras y compras necesarias para el Departamento.</t>
  </si>
  <si>
    <t xml:space="preserve">                                                                                                                                                                                                                                                                                                                                             Supervision de obras                                                                                                                                                                                                                                                                                                                                                  </t>
  </si>
  <si>
    <t xml:space="preserve"> Un espacio para los Archivos de los documentos legales que custodia está Secretaría.       </t>
  </si>
  <si>
    <t>Cubiculo desarrollo Tecnologico y digitalizacion de documentacion de Expedientes de Egresados (electronicos).</t>
  </si>
  <si>
    <t xml:space="preserve">  Ampliciacion del area de Secretaría; Oficina con baño privado para la Secretaria del Centro.                                           </t>
  </si>
  <si>
    <t xml:space="preserve">Mejoramiento de las inatalciones oficina de secretaria </t>
  </si>
  <si>
    <t>Rediseñar el curriculum de la carrera de Lic. en Informática Administrativa  en base al modelo por competencias.</t>
  </si>
  <si>
    <t>Rediseno del 50% de las asignaturas de orientacion especifica.</t>
  </si>
  <si>
    <t>Diseño del perfil del egresado de Licenciado en Informática Administrativa como guía para la reforma curricular.</t>
  </si>
  <si>
    <t xml:space="preserve"> Diagnóstico de necesidades del mercado local y regional. </t>
  </si>
  <si>
    <t xml:space="preserve"> Incorporar las asignaturas de Electiva Profesional para contemplar los cambios tecnológicos.</t>
  </si>
  <si>
    <t>Propuesta de las asignaturas electivas Profesionales</t>
  </si>
  <si>
    <t>Incorporar por lo menos 3 asignaturas virtuales de la carrera Informatica Administrativa.</t>
  </si>
  <si>
    <t>Aumentar a nivel local  la cobertura geográfica de la UNAH y en por lo menos 3 asignaturas virtuales para  ingresar a realizar estudios de la carrera Informatica Administrativa</t>
  </si>
  <si>
    <t>Elaboración e implementación de talleres  sobre rediseño curricular en base a competencias</t>
  </si>
  <si>
    <t>Mejorar el nivel de conocimientos de al menos 75%  catedraticos de la carrrera informatica administrativa</t>
  </si>
  <si>
    <t xml:space="preserve">Actualizacion del docente en el area pedagogica </t>
  </si>
  <si>
    <t>Certificado o diploma del curso recibido</t>
  </si>
  <si>
    <t>Comunidad Docente de la carrera Informatica Administrativa</t>
  </si>
  <si>
    <t>Sub Dirección Académica Coordinador De Carrera. Comisión De Desarrollo Curricular</t>
  </si>
  <si>
    <t>Perfil del egresado de la carrera actualizado en base a lo que necesita el mercado local y regional.</t>
  </si>
  <si>
    <t>Estudio sobre avances tecnológicos y metodológicos a ser considerados en la reforma curricular.</t>
  </si>
  <si>
    <t>Perfil de la carrrera actualizado</t>
  </si>
  <si>
    <t>Comunidad de docencia y alumnado de la carrera Informatica Administrativa.</t>
  </si>
  <si>
    <t>Jefatura y coordinacion de la carrera Informatica Aministrativa.</t>
  </si>
  <si>
    <t>Mejorar el conocimiento del egresado de la carrera Informatica Administrativa</t>
  </si>
  <si>
    <t>Avances tecnologicos</t>
  </si>
  <si>
    <t>Propuesta de 3 asignaturas electivas</t>
  </si>
  <si>
    <t>Ampliacion de matricula para la comunidad estudiantil de la carrera Inforatica Administrativa</t>
  </si>
  <si>
    <t xml:space="preserve">Ampliacion geografica a beneficio de la comunidad estudiantil de la carrera </t>
  </si>
  <si>
    <t>1Asignaturas virtuales</t>
  </si>
  <si>
    <t>Comunidad estudiantil de la carrera Informatica Administrativa</t>
  </si>
  <si>
    <t>Elaboracion de encuestas a empresas locales y regionales para definir el perfil del egresado de la carrera DE INFORMATICA ADMINISTRATIVA  como guia de la reforma curricular.</t>
  </si>
  <si>
    <t>1) Al menos un profesional son formados en el exterior.</t>
  </si>
  <si>
    <t>promover la  publicación de las investigaciones realizadas por su personal docente y estudiantes.</t>
  </si>
  <si>
    <t>Publicar por lo menos una investigacion anua</t>
  </si>
  <si>
    <t>Trabajo de Investigacion  cientifico expuesto en la semana de investigacion</t>
  </si>
  <si>
    <t>Al menos 1  trabajo de investigación se publica en revistas científicas del exterior.</t>
  </si>
  <si>
    <t xml:space="preserve">1) Profesionales por área de conocimiento formados en el exterior. INFORMATICA ADMINISTRATIVA </t>
  </si>
  <si>
    <t xml:space="preserve">Difundir en revistas científicas del exterior aquellos trabajos científicos importantes. INFORMATICA ADMINISTRATIVA </t>
  </si>
  <si>
    <t>Comunidad de docencia de la carrera Informatica Administrativa</t>
  </si>
  <si>
    <t>Elevar el nivel de los docentes universitarios</t>
  </si>
  <si>
    <t>Investigadores docentes</t>
  </si>
  <si>
    <t xml:space="preserve">Num. De docentes </t>
  </si>
  <si>
    <t xml:space="preserve">Elevar el nivel de coonocimiento cientifico en la carrera </t>
  </si>
  <si>
    <t>Publicaciones en paginas Web</t>
  </si>
  <si>
    <t>Publicacion</t>
  </si>
  <si>
    <t>Comunidad de la carrera Informatica Administrativa</t>
  </si>
  <si>
    <t>Unidad academica de Investigacion cientifica y docentes de la carrera</t>
  </si>
  <si>
    <t>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t>
  </si>
  <si>
    <t>Presentacion de las diferentes asignaturas de la carrera Informatica Administrativa para definir el proyecto de investigacion a difundir</t>
  </si>
  <si>
    <t xml:space="preserve">Elevar el nivel de conocimiento cientifico en la carrera </t>
  </si>
  <si>
    <t>Publicaciones en el exterior</t>
  </si>
  <si>
    <t xml:space="preserve"> Invitar a un investigador extranjero para la  de formación, capacitación y actualización científica en la Universidad, a través de becas, programas, talleres, cursos y seminarios. INFORMATICA ADMINISTRATIVA </t>
  </si>
  <si>
    <t>Jornadas de capacitación realizadas.</t>
  </si>
  <si>
    <t>La carrera  DE INFORMATICA ADMINISTRTIVA desarrolla jornadas de formación en gestión y ejecución de proyectos de vinculación UNAH-Sociedad.</t>
  </si>
  <si>
    <t>Crear Comité de Vinculación en la carrera</t>
  </si>
  <si>
    <t>Involucrar la carrera Informatica Administrativa con la unidad UNAH Vinculacion Sociedad</t>
  </si>
  <si>
    <t>Crear una cultura de compromiso con la calidad y la responsabilidad social en la atención a los alumnos y grupos asociados</t>
  </si>
  <si>
    <t>Comite de vinculacion</t>
  </si>
  <si>
    <t>Unidad academica de  Vinculacion Universidad Sociedad y comunidad de la carrera Informatica Administrativa</t>
  </si>
  <si>
    <t>Enviar a los docentes interesados a Desarrollar jornadas de capacitación en gestión y ejecución de proyectos de vinculación de la carrera Informatica Administrativa.</t>
  </si>
  <si>
    <t>Docentes y estudiantes capacitados</t>
  </si>
  <si>
    <t xml:space="preserve">Diploma de participacion </t>
  </si>
  <si>
    <t>2. Formulación de políticas de formación científica en las disciplinas en el nivel de postgrados.</t>
  </si>
  <si>
    <t>Lograr que el personal docente haya realizado maestrías en Gestión Informática, Ingeniería en Sistemas Computacionales, Tecnologías de Información, Ciencias de la Computación, Ingeniería de Software o cualquier otra maestría u doctorado afin a la Carrera de Informática Administrativa.</t>
  </si>
  <si>
    <t>Gestionar recursos financieros y utilizar los convenios con otras universidades que brinden maestrías en algunas de las carreras afines a Informatica Administrativa, como ser Ingeniería en Sistemas Computacionales, Tecnologías de Información, Ciencias de la Computación, Ingeniería de Software etc.</t>
  </si>
  <si>
    <t xml:space="preserve">Involucrar a los docenetes de la carrera Informatica Administrativa </t>
  </si>
  <si>
    <t>Docentes con maestrias</t>
  </si>
  <si>
    <t>Gestiones de recursos financieros para capacitacion docente.</t>
  </si>
  <si>
    <t>Docentes de la carrrera Informatica Administrativa</t>
  </si>
  <si>
    <t>Sub dirección académica 
Jefatura de departamento
Coordinador de carrera 
Comisión de desarrollo curricular</t>
  </si>
  <si>
    <t>1) Apoyar la Gestión de la instalación del Campus virtual UNAH-VS y el correo institucional</t>
  </si>
  <si>
    <t>1)Solicitar a las autoridades la adquisicion de licencias de software</t>
  </si>
  <si>
    <t xml:space="preserve">2) IEstablecer convenios con los principales proveedores de software y hardware para mantener un programa continuo de actualización en tecnología de punta. </t>
  </si>
  <si>
    <t>1)Socialización con los claustros de profesores de la carrera  informatica administrativa  de todos los documentos, políticas, acuerdos y acciones de la trasformación de la UNAH.</t>
  </si>
  <si>
    <t xml:space="preserve">Generar proyectos académicos con la participación de las redes existentes. </t>
  </si>
  <si>
    <t>Lograr generar un numero de proyectos por año que involucre el aprovechamiento de las redes academicas existentes y las futuras.</t>
  </si>
  <si>
    <t>1) Funcionando con calidad y pertinencia  laboratorio para la carrera Informatica administrativa</t>
  </si>
  <si>
    <t>1)Elaboracion y aprobacion de una propuesta de reglamentos para diplomados universitarios y cursos libres</t>
  </si>
  <si>
    <t>a.1  Adquirir licencias de software para el uso de laboratorio</t>
  </si>
  <si>
    <t>Investigar con la DGIT acceso a la plataforma</t>
  </si>
  <si>
    <t>Instalación del Campus virtual UNAH-VS y el correo institucional</t>
  </si>
  <si>
    <t>Docentes afiliados al correo institucional</t>
  </si>
  <si>
    <t>Comunidad de la carrera Informatica Administrativa.</t>
  </si>
  <si>
    <t xml:space="preserve">Sub dirección académica 
Jefatura de departamento
Coordinador de carrera 
</t>
  </si>
  <si>
    <t>A.9.2.1. Reunion con los catedraticos para establecer los convenios que le interesan a la carrera</t>
  </si>
  <si>
    <t>Participación permanente en eventos y reuniones que involucre temas de índole  multidisciplario.</t>
  </si>
  <si>
    <t>Lograr generar un numero de proyectos por ano que involucre el aprovechamiento de las redes academicas existentes y las futuras.</t>
  </si>
  <si>
    <t>Proyectos academicos</t>
  </si>
  <si>
    <t>Establecimiento de un sistema de gestion de diplomados y cursos libres entre las unidades</t>
  </si>
  <si>
    <t>Actualizar a la comunidad de SPS en temas relacionados a la Informática</t>
  </si>
  <si>
    <t>Lista de asistencia</t>
  </si>
  <si>
    <t>Diplomas entregados</t>
  </si>
  <si>
    <t>Funcionando con calidad y pertinencia  laboratorio para la carrera Informatica administrativa</t>
  </si>
  <si>
    <t>Elaboracion y aprobacion de una propuesta de reglamentos para diplomados universitarios y cursos libres</t>
  </si>
  <si>
    <t>Actividades y proyectos de Vinculación registrados</t>
  </si>
  <si>
    <t>Personal UVUS contratado o capacitado  según diagnóstico</t>
  </si>
  <si>
    <t>lineamientos de programa de VUS difundidos</t>
  </si>
  <si>
    <t>Profesores responsables de proyecto sociales capacitados.</t>
  </si>
  <si>
    <t>Proyectos de vinculacion sistematizados.</t>
  </si>
  <si>
    <t xml:space="preserve">Difusión de actividades y proyectos de Vinculación </t>
  </si>
  <si>
    <t xml:space="preserve">Equipo Gestor organizado. </t>
  </si>
  <si>
    <t>Autoridades UNAH-VS comprometida</t>
  </si>
  <si>
    <t xml:space="preserve">Comunidad universitaria educada. </t>
  </si>
  <si>
    <t>Plan de mejoras elaborado</t>
  </si>
  <si>
    <t xml:space="preserve">Reglamento del Servicio Social aprobado. </t>
  </si>
  <si>
    <t xml:space="preserve">Reglamento del voluntariado  aprobado. </t>
  </si>
  <si>
    <t xml:space="preserve">Alianzas para el desarrollo formalizadas </t>
  </si>
  <si>
    <t xml:space="preserve">Investigaciones y proyectos sociales ejecutados </t>
  </si>
  <si>
    <t xml:space="preserve">Equipo Gestor  organizado </t>
  </si>
  <si>
    <t xml:space="preserve">Diagnóstico ENF realizado </t>
  </si>
  <si>
    <t xml:space="preserve">Plan de ENF ejecutado </t>
  </si>
  <si>
    <t xml:space="preserve">1. Proyectos VUS registrados </t>
  </si>
  <si>
    <t xml:space="preserve">Profesores/Suyapa Gómez </t>
  </si>
  <si>
    <t>2. Informe de proyectos entregados</t>
  </si>
  <si>
    <t>Profesores/sSuyapa Gómez</t>
  </si>
  <si>
    <t xml:space="preserve">3. Informes de proyectos entregados </t>
  </si>
  <si>
    <t>Javier Sánchez/RRHH</t>
  </si>
  <si>
    <t xml:space="preserve">2. Eventos de capacitacion de personal diseñados y realizados. </t>
  </si>
  <si>
    <t xml:space="preserve">Javier Sánchez </t>
  </si>
  <si>
    <t>1. Programas de formacion diseñados.</t>
  </si>
  <si>
    <t>Personal UVUS</t>
  </si>
  <si>
    <t>2. Eventos de capacitacion realizados.</t>
  </si>
  <si>
    <t xml:space="preserve">1. Guias de sistematizacion de proyectos elaborados. </t>
  </si>
  <si>
    <t xml:space="preserve">1. Mecanismos de difusion de proyectos VUS diseñados. </t>
  </si>
  <si>
    <t>2. Publicaciones de UVUS realizadas.</t>
  </si>
  <si>
    <t>8.000.00</t>
  </si>
  <si>
    <t xml:space="preserve">1. Participantes invitados. </t>
  </si>
  <si>
    <t>2. Reunión de presentación de idea realizada.</t>
  </si>
  <si>
    <t xml:space="preserve"> 3. Estructura de equipo gestor conformada.</t>
  </si>
  <si>
    <t xml:space="preserve">1. Reuniones de socialización de idea realizadas. </t>
  </si>
  <si>
    <t>2. Nota de compromiso de autoridades firmada.</t>
  </si>
  <si>
    <t xml:space="preserve">1. Estrategia de comunicación diseñadas. </t>
  </si>
  <si>
    <t>2. Estrategias de comunicación implantadas.</t>
  </si>
  <si>
    <t xml:space="preserve"> 3. Estudio de impacto realizado. </t>
  </si>
  <si>
    <t>1. Involucrados identificados e invitados.</t>
  </si>
  <si>
    <t xml:space="preserve"> 2. Autodiagnósstico participativo de RSU en la UNAH-VS realizado. </t>
  </si>
  <si>
    <t>3. Taller de elaboración del Plan de Mejoras en RSU.</t>
  </si>
  <si>
    <t>1. Taller de elaboracion de Reglamento de S.S. realizado.</t>
  </si>
  <si>
    <t>2. Propuesta de reglamento socializado.</t>
  </si>
  <si>
    <t xml:space="preserve"> 3. Reglamento aprobado por autoridades.</t>
  </si>
  <si>
    <t>1. Taller de elaboración de Reglamento de Voluntariado universitario realizaado.</t>
  </si>
  <si>
    <t>3. Reglamento aprobado por autoridades.</t>
  </si>
  <si>
    <t>1. Comuniddes, municipios o regiones preseleccionadas.</t>
  </si>
  <si>
    <t xml:space="preserve"> 2. Propuesta preliminar de Documento marco de programa de intervencion elaborado.</t>
  </si>
  <si>
    <t xml:space="preserve"> 3. Carta de entendimiento suscrita. 4. Alianza para el desarrollo organizada. </t>
  </si>
  <si>
    <t>1. Participantes invitados.</t>
  </si>
  <si>
    <t xml:space="preserve">3. Investigaciones y proyectos del programa de intervencion evaluados. </t>
  </si>
  <si>
    <t xml:space="preserve">1. Diagnostico Educación No Formal ejecutado </t>
  </si>
  <si>
    <t xml:space="preserve">Rosario Espinoza </t>
  </si>
  <si>
    <t xml:space="preserve"> 1. Un plan de Educación No Formal ejecutado. </t>
  </si>
  <si>
    <t>1. Personal tecnico contratado (2)</t>
  </si>
  <si>
    <t xml:space="preserve">vinculacion </t>
  </si>
  <si>
    <t>Estudio de prevalencia de la discapacidad en la UNAH-VS realizado</t>
  </si>
  <si>
    <t xml:space="preserve">Investigación realizada </t>
  </si>
  <si>
    <t>Socialización de estadísticas, informes mensuales en base a la asistencia medica brindada en el área de salud</t>
  </si>
  <si>
    <t>Utilización de los datos brindados por el programa de salud</t>
  </si>
  <si>
    <t xml:space="preserve">2. Desarrollo de la investigación con la red de voluntarios                                </t>
  </si>
  <si>
    <t xml:space="preserve">3. Redacción del documento de informe de resultados, conclusiones y recomendaciones   </t>
  </si>
  <si>
    <t xml:space="preserve">4. presentación del documento a las autoridades de la UNAH-VS     </t>
  </si>
  <si>
    <t xml:space="preserve">1. diseño del anteproyecto asesorado por DICU                                                                                                                                                                                                                                                                                                                                                                                                                                                                                                                                                                                                                                                                                                         </t>
  </si>
  <si>
    <t xml:space="preserve">5. Presentación del trabajo en el congreso de investigación científica de la UNAH-VS    </t>
  </si>
  <si>
    <t>Apoyo de la DICU y Red de voluntarios</t>
  </si>
  <si>
    <t>Necesidad de estadísticas como línea de partida para la toma de decisiones en el área de discapacidad en la UNAH-VS</t>
  </si>
  <si>
    <t>Documentos de anteproyecto y documento de informe final</t>
  </si>
  <si>
    <t>Comunidad universitaria UNAH-VS</t>
  </si>
  <si>
    <t>Programa PROSENE-UNAH, Programa de Salud y Subdirección SUDECAD UNAH-VS.</t>
  </si>
  <si>
    <t xml:space="preserve"> Informe diario AT1</t>
  </si>
  <si>
    <t>Estudiantes atendidos por el programa de salud SUDECAD</t>
  </si>
  <si>
    <t>Programa medico asistencial y voluntariado</t>
  </si>
  <si>
    <t>Elaboración de informes mensuales y elaboración de informes trimestrales SUDECAD</t>
  </si>
  <si>
    <t>1. Disminuir el índice de deserción académica o cambio de carrera 2. Aumentar el nivel de pertinecia académica 3. Aumento de participación de los estudiantes en las charlas de hábitos de estudios y manejo efectivo del tiempo 4. Disminuir el índice de perdidas de estímulos educativos por bajo rendimiento 5. Disminuir el índice de repitencia y riesgo académico. 6. promedio de 4000 estudiantes atendidos en curso de introducción a la vida universitaria                                                                                                                                                                    7. Feria vocacional realizada                                                                                                                                               8. Encuentro de orientadores realizado</t>
  </si>
  <si>
    <t>1. Cantidad de inventarios vocacionales aplicados.                                                                             2. Cantidad de charlas e instrumentos de hábitos de estudios y manejo efectivo del tiempo ejecutadas.                                                                                                                                                                   3. Cantidad de becas educativas gestionadas.                                                                                                         4. cantidad de cursos de introducción a la vida universitaria impartidos                                                                                                                                                                                                     5. Número de institutos  participando                                                                                                                                                                                  6. Número de orientadores participando</t>
  </si>
  <si>
    <t>Establecido como requisito para el logro de un óptimo rendimiento académico</t>
  </si>
  <si>
    <t xml:space="preserve">Forma 003. Historial Académico emitidos por registro.  Solicitudes de readmitidos. Solicitud de becas, ficha psicopedagógica, </t>
  </si>
  <si>
    <t>Estudiante matriculados y estudiantes  readmitidos.</t>
  </si>
  <si>
    <t>Programa de orientación, programa de atención socioeconómica y estímulos educativos, Programa de Salud y subdirección SUDECAD. P</t>
  </si>
  <si>
    <t xml:space="preserve">1750 estudiantes </t>
  </si>
  <si>
    <t xml:space="preserve">1500 estudiantes </t>
  </si>
  <si>
    <t xml:space="preserve">6750 estudiantes </t>
  </si>
  <si>
    <t xml:space="preserve"> Realización de encuentro de orientadores anual     </t>
  </si>
  <si>
    <t xml:space="preserve">Impartir el curso de introducción a la vida universitaria               </t>
  </si>
  <si>
    <r>
      <t xml:space="preserve">1. Implementación de inventarios vocacionales.                                                                                                                                                                                2. Implementar técnicas y estrategias de hábitos de estudio y manejo efectivo del tiempo.                                                                                                                                                                                                                                                                                       3. </t>
    </r>
    <r>
      <rPr>
        <b/>
        <sz val="10"/>
        <color theme="1"/>
        <rFont val="Calibri"/>
        <family val="2"/>
        <scheme val="minor"/>
      </rPr>
      <t xml:space="preserve">Gestionar becas y estímulos educativos.    </t>
    </r>
    <r>
      <rPr>
        <sz val="10"/>
        <color theme="1"/>
        <rFont val="Calibri"/>
        <family val="2"/>
        <scheme val="minor"/>
      </rPr>
      <t xml:space="preserve">                                                                                                                                                                                                                                                                                  4. Gestionar información estadística de estudiantes propensos a riesgo académico con coordinadores de carrera.                                                                                                                                                                                                               5.</t>
    </r>
    <r>
      <rPr>
        <b/>
        <sz val="10"/>
        <color theme="1"/>
        <rFont val="Calibri"/>
        <family val="2"/>
        <scheme val="minor"/>
      </rPr>
      <t xml:space="preserve"> Implementar el programa de tutoría y mentoria académica bajo el apoyo del programa de orientación .    </t>
    </r>
    <r>
      <rPr>
        <sz val="10"/>
        <color theme="1"/>
        <rFont val="Calibri"/>
        <family val="2"/>
        <scheme val="minor"/>
      </rPr>
      <t xml:space="preserve">                                                                                                                                                                                                                                                  6. Seguimiento a los estudiantes readmitidos.                                                                                                                                                                     7. </t>
    </r>
    <r>
      <rPr>
        <b/>
        <sz val="10"/>
        <color theme="1"/>
        <rFont val="Calibri"/>
        <family val="2"/>
        <scheme val="minor"/>
      </rPr>
      <t xml:space="preserve">Impartir el curso de introducción a la vida universitaria               </t>
    </r>
    <r>
      <rPr>
        <sz val="10"/>
        <color theme="1"/>
        <rFont val="Calibri"/>
        <family val="2"/>
        <scheme val="minor"/>
      </rPr>
      <t xml:space="preserve">                                                                                                                8. Realización de feria vocacional anual                                                                                                                                                                         9.</t>
    </r>
    <r>
      <rPr>
        <b/>
        <sz val="10"/>
        <color theme="1"/>
        <rFont val="Calibri"/>
        <family val="2"/>
        <scheme val="minor"/>
      </rPr>
      <t xml:space="preserve"> Realización de encuentro de orientadores anual     </t>
    </r>
    <r>
      <rPr>
        <sz val="10"/>
        <color theme="1"/>
        <rFont val="Calibri"/>
        <family val="2"/>
        <scheme val="minor"/>
      </rPr>
      <t xml:space="preserve">                                                                            </t>
    </r>
  </si>
  <si>
    <t xml:space="preserve">Gestionar becas y estímulos educativos.  </t>
  </si>
  <si>
    <t xml:space="preserve">Implementar el programa de tutoría y mentoria académica bajo el apoyo del programa de orientación .                  </t>
  </si>
  <si>
    <t>3000 Est</t>
  </si>
  <si>
    <t xml:space="preserve">Falta de medicamentos,  insumos y equipo </t>
  </si>
  <si>
    <t>Estudiante universitario con buena condición de salud física y mental obtienen mejor rendimiento académico y calidad de vida</t>
  </si>
  <si>
    <t xml:space="preserve">1. Informes AT1 médicas y odontológicas                                                                                                             2. Informe de actividades de promoción                                                                                                               </t>
  </si>
  <si>
    <t xml:space="preserve">Población Estudiantil </t>
  </si>
  <si>
    <t xml:space="preserve">Programa de salud y  Subdirección SUDECAD. </t>
  </si>
  <si>
    <t xml:space="preserve">3000 ESTUDIANTES </t>
  </si>
  <si>
    <t xml:space="preserve">3250 ESTUDIANTES </t>
  </si>
  <si>
    <t xml:space="preserve">13000 ESTUDIANTES </t>
  </si>
  <si>
    <t xml:space="preserve">1. Atención  medica general y especializada                                                                                                                                                                       2. Atención odontológica                                                                                                                                                                                                                                  3. Actividades de promoción de la salud   SUDECAD                                                                                       </t>
  </si>
  <si>
    <t>1. promedio de  10,000  atenciones médicas brindadas en el año 2015.    2. Promedio de  3,000 atenciones odontológicas brindadas en el año 2015.  3. Promedio de 8 campañas de promoción de la salud desarrolladas</t>
  </si>
  <si>
    <t xml:space="preserve">1. Número de atenciones médicas  brindadas   2. Número de atenciones odontológicas brindadas   3. Número de campañas de promoción de la salud                                                                                                                                                    </t>
  </si>
  <si>
    <t xml:space="preserve">1. Atención  medica general y especializada  2. Atención odontológica  3. Actividades de promoción de la salud                                                                                              </t>
  </si>
  <si>
    <t>16. Actividades del programa de arte y cultura ejecutadas en coordinación con el programa de comunicación e información.</t>
  </si>
  <si>
    <t xml:space="preserve">15. Eventos culturales realizados en coordinación con los diferentes departamentos y carreras de la UNAH-VS.                                                                             </t>
  </si>
  <si>
    <t xml:space="preserve">14.Partcipacion en 100% de las actividades gestionadas con la red de hacedores culturales.  </t>
  </si>
  <si>
    <t xml:space="preserve">13.Incrementar en un 10% la participación activa de los estudiantes en los Eventos realizados  </t>
  </si>
  <si>
    <t xml:space="preserve"> 2. Formación de los equipos  de los deportes: Karate-Do, Tae-kwon-do, Judo, Ajedrez, Atletismo y Natación para el estudiantado UNAH-VS implementados y funcionando.            </t>
  </si>
  <si>
    <t>3. Implementación y funcionamiento de la selección de los siguientes deportes (Futbol, Futbol sala, Baloncesto, Volibol, Karate-Do, Tae-kwon-do, Judo, Ajedrez, Atletismo y  Natación).</t>
  </si>
  <si>
    <t xml:space="preserve"> 4. Programas de estilo de vida saludable implementado y funcionando. </t>
  </si>
  <si>
    <t xml:space="preserve"> 5. Aumento de gestión de becas en un 15%</t>
  </si>
  <si>
    <t xml:space="preserve"> 6.Desarrollo de  seminarios  educativos de deporte orientado a nutrición e higiene deportiva y estilo de vida saludable.</t>
  </si>
  <si>
    <t xml:space="preserve"> 7. Selecciones de la UNAH-VS debidamente equipadas y uniformadas para la participación en eventos nacionales e internacionales.</t>
  </si>
  <si>
    <t xml:space="preserve">  8. Convenio de uso de instalaciones con INMUDE, 105 Brigada y demás instituciones que favorezca  el desarrollo del deporte universitario de la UNAH-VS.</t>
  </si>
  <si>
    <t xml:space="preserve">  9. Estudiantes participando en el Programa de Arte y Cultura.</t>
  </si>
  <si>
    <t xml:space="preserve">  10. Grupos artísticos organizados.</t>
  </si>
  <si>
    <t xml:space="preserve">11. Alumnos Capacitados.  </t>
  </si>
  <si>
    <t xml:space="preserve">12. Grupos de voluntariados de arte y cultura implementados y funcionando.   </t>
  </si>
  <si>
    <t>1. Implementación y funcionamiento de ligas deportivas de futbol, futbol sala, Baloncesto y Volibol.</t>
  </si>
  <si>
    <t xml:space="preserve">1. Cantidad de estudiantes inscritos en las ligas y torneos deportivos.                                                                                                                                                                                       </t>
  </si>
  <si>
    <t xml:space="preserve"> 2. Cantidad de estudiantes inscritos en las practica de los  deportes: Karate-Do, Tae-kwon-do, Judo, Ajedrez, Atletismo y Natación para el estudiantado UNAH-VS                                                                                                                                                                                                                                              </t>
  </si>
  <si>
    <t xml:space="preserve">3. Inscripción de los estudiantes universitarios de la selección de los siguientes deportes (Futbol, Futbol sala, Baloncesto, Volibol, Karate-Do, Tae-kwon-do, Judo, Ajedrez, Atletismo y Natación).                                                                                                                                                                 </t>
  </si>
  <si>
    <t xml:space="preserve">4. Miembros de la comunidad universitaria inscritos al programas de estilo de vida saludable.                                                                                                                                           </t>
  </si>
  <si>
    <t xml:space="preserve"> 5. Cantidad de solicitudes de becas gestionadas.                                                                                                                                                                                                                                     </t>
  </si>
  <si>
    <t xml:space="preserve">6. Formación de equipos universitarios en las diferentes disciplinas deportivas.                                                                                                                                                                 </t>
  </si>
  <si>
    <t xml:space="preserve"> 7.Divulgación, promoción y difusión de eventos deportivos.                                                                                                                                                                 </t>
  </si>
  <si>
    <t xml:space="preserve"> 8. Participación en competencias deportivas nacionales e internacionales.                                                                                                                                                                     </t>
  </si>
  <si>
    <t xml:space="preserve">9.   Cantidad de estudiantes inscritos en el Programa de Arte y Cultura.                                                                                                                                                                                               </t>
  </si>
  <si>
    <t xml:space="preserve"> 10. Cantidad de alumnos inscritos en los grupos artísticos organizados.                                                                                                                                                                </t>
  </si>
  <si>
    <t xml:space="preserve">11.Cantidad de estudiantes inscritos en los cursos y talleres .                                                                                                                                                        </t>
  </si>
  <si>
    <t xml:space="preserve">12. Cantidad de estudiantes inscritos al voluntariado del programa de arte y cultura.                                                                                                                                                                       </t>
  </si>
  <si>
    <t xml:space="preserve">13. Cantidad de alumnos inscritos para participar activamente en los eventos.                                                                                                                                                                                       </t>
  </si>
  <si>
    <t xml:space="preserve">14. Cantidad de actividades gestionadas  con la red de hacedores culturales.                                                                                                                                                                                       </t>
  </si>
  <si>
    <t xml:space="preserve">15. Cantidad de actividades coordinadas  y ejecutadas con los distintos departamentos y carreras de la UNAH-VS.                                                               </t>
  </si>
  <si>
    <t>16. Cantidad de actividades coordinadas y socializadas entre ambos programas.</t>
  </si>
  <si>
    <t xml:space="preserve"> 1. Desarrollar las ligas deportivas de futbol, futbol sala, Baloncesto y Volibol.                                                                                                                                                                                             2. </t>
  </si>
  <si>
    <t xml:space="preserve">10. Organización de grupos artísticos universitarios. </t>
  </si>
  <si>
    <t xml:space="preserve">11. Capacitación y asesoramiento a estudiantes universitarios en las diferentes manifestaciones artísticas. </t>
  </si>
  <si>
    <t xml:space="preserve">12. Gestionar voluntariado estudiantil universitario de Arte y Cultura. </t>
  </si>
  <si>
    <t xml:space="preserve">13. Participación activa de estudiantes en  eventos artísticos y culturales.  </t>
  </si>
  <si>
    <t>14. Gestión con la Red de Hacedores Culturales.</t>
  </si>
  <si>
    <t xml:space="preserve">15. Vinculación del Prog. De arte y cultura con los Departamentos y carreras de UNAH-VS. </t>
  </si>
  <si>
    <t xml:space="preserve">16. Vinculación del Prog. De arte y cultura con el Prog. De comunicación e información de SUDECAD. </t>
  </si>
  <si>
    <t xml:space="preserve">2.Aperturar y organizar  la practica de los deportes: Karate-Do, Tae-kwon-do, Judo, Ajedrez, Atletismo y Natación para el estudiantado UNAH-VS.                                                                                                                                                                                                                                                         </t>
  </si>
  <si>
    <t xml:space="preserve">3. Crear y coordinar las Selecciónes Deportivas de la UNAH-VS  10 deportes  (Futbol, Futbol sala, Baloncesto, Volibol, Karate-Do, Tae-kwon-do, Judo, Ajedrez, Atletismo y Natación).                                                                                                                                                                                                                                                               </t>
  </si>
  <si>
    <t xml:space="preserve">4. Implementar programas de estilo de vida saludable.                                                                                                                                                                     </t>
  </si>
  <si>
    <t xml:space="preserve"> 5. Gestionar becas de apoyo al  deporte y gestionar voluntariado estudiantil universitario para deporte.                                                                                                                                                                                      </t>
  </si>
  <si>
    <t xml:space="preserve">6. Capacitación y asesoramiento en ciencias alicadas al deporte y medicina del deporte.                                                                                                                                                                   talento artísticos. </t>
  </si>
  <si>
    <t xml:space="preserve">7. Gestionar  implementos deportivos e insumos médicos para los equipos deportivos.                                                                                                                                                            </t>
  </si>
  <si>
    <t xml:space="preserve">8. Alianzas, acuerdos,  convenios o tratados con instituciones publicas y  privadas orientadas al deporte.                                                                                             </t>
  </si>
  <si>
    <t xml:space="preserve">9. Reclutamiento de jóvenes con </t>
  </si>
  <si>
    <t>Actividades a ejecutar dependiendo del presupuesto aprobado y desembolsado para VOAE, UNAH-VS.</t>
  </si>
  <si>
    <t>Dichas actividades dependen de la creación de las plazas de ambos programas y la contratación de los coordinadores de las mismas.</t>
  </si>
  <si>
    <t xml:space="preserve">Listados de inscripciones de equipos, calendarización de competiciones deportivas. Firma de contratos, acuerdos, alianzas, tratados y convenios, con socios estratégicos, listado de asistencia, becas aprobadas, inventario de implementos deportivos e insumos médicos. </t>
  </si>
  <si>
    <t>Comunidad universitaria</t>
  </si>
  <si>
    <t>Programa de deportes, programa de salud, programa de atención socioeconómica  estímulos educativo, programa de comunicación e información y Subdirección SUDECAD.</t>
  </si>
  <si>
    <t xml:space="preserve">3. Participación incrementada en un 10% en actividades deportivas recreativas; culturales artísticas y de salud con relación al año anterior.                                                                                                                                                          </t>
  </si>
  <si>
    <t xml:space="preserve">4.  Programa de servicios a estudiantes con necesidades especiales implementado y funcionando.                                                                        </t>
  </si>
  <si>
    <t xml:space="preserve">1. Programa de Tutorías y mentorias académicas implementados y funcionando.                                                                                                                            con necesidades especiales implementado y funcionando.                                                                                                                                                                    </t>
  </si>
  <si>
    <t xml:space="preserve"> 5. Becas incrementadas al 15% en la población estudiantil. </t>
  </si>
  <si>
    <t xml:space="preserve">2. Programa de Voluntariado Estudiantil implementado y funcionando.                                                                                                                                                                                             </t>
  </si>
  <si>
    <t xml:space="preserve">1. Cantidad de estudiantes beneficiarios y tutores académicos.                                                                                                 </t>
  </si>
  <si>
    <t xml:space="preserve">2. Cantidad de estudiantes inscritos en Programa de Voluntariado.                                                                                                        </t>
  </si>
  <si>
    <t xml:space="preserve"> 3. Cantidad de estudiantes inscritos en las diferentes disciplinas deportivas, artísticas y culturales.                                                                                                                                                                                 </t>
  </si>
  <si>
    <t xml:space="preserve">4. Estudiantes con discapacidad matriculados y con acceso a la infraestructura y acceso al Curriculum.                                                                                                                                                           </t>
  </si>
  <si>
    <t>5. Cantidad de solicitudes de becas y  prestamos gestionadas.</t>
  </si>
  <si>
    <t xml:space="preserve">1. Gestionar la creación del Programa de tutorías y mentorias académicas.                                                                                                                       </t>
  </si>
  <si>
    <t xml:space="preserve"> 2. Gestionar la creación del Programa de Voluntariado universitario.                                                                                                        </t>
  </si>
  <si>
    <t xml:space="preserve"> 3. Promocionar la mayor participación de la comunidad estudiantil en las actividades deportivas, arte, cultura y salud.                                                                                                             </t>
  </si>
  <si>
    <t xml:space="preserve">4.Gestionar la creación del Programa de servicios a estudiantes con necesidades especiales PROSENE.                                                                                                                                                          </t>
  </si>
  <si>
    <t>5. Gestionar el incremento de becas  de acuerdo de las necesidades socioeconómicas del estudiante.</t>
  </si>
  <si>
    <t>750 Est.</t>
  </si>
  <si>
    <t>Contar con el presupuesto asignado para la ejecución de dichas actividades</t>
  </si>
  <si>
    <t xml:space="preserve">Estas actividades contribuyen de manera integral a la mejora de calidad de vida de la comunidad universitaria </t>
  </si>
  <si>
    <t xml:space="preserve">1. Listados de inscripciones para los distintos programas.                                                                                   2. Forma 003 de estudiantes matriculados a los distintos Programas                                                                                                3. Formato de solicitudes de becas y prestamos.                                                                                                                                             </t>
  </si>
  <si>
    <t>Comunidad estudiantil UNAH-VS.</t>
  </si>
  <si>
    <t>Todos los programas de SUDECAD.</t>
  </si>
  <si>
    <t xml:space="preserve">1. Proyecto de bolsa de empleo implementado y funcionando.                                                                                                                                                          </t>
  </si>
  <si>
    <t xml:space="preserve"> 2. Proyecto de acompañamiento y formación de potenciales emprendores y lideres  en graduados universitarios implementado y funcionando.                                                                                                                                                                                                                                         </t>
  </si>
  <si>
    <t>3. Programa de actualización en las áreas académicas implementado y funcionando.</t>
  </si>
  <si>
    <t xml:space="preserve">1. Cantidad de estudiantes inscritos en el Proyecto de bolsa de empleo.                                                                                                                          </t>
  </si>
  <si>
    <t xml:space="preserve"> 2. Cantidad de estudiantes inscritos en el Proyecto de acompañamiento y formación de potenciales emprendedores y lideres  en graduados universitarios.                                                                                                                                                                                                                         </t>
  </si>
  <si>
    <t>3. Cantidad de estudiantes inscritos en el  programa de actualización en las áreas académicas de UNAH-VS.</t>
  </si>
  <si>
    <t xml:space="preserve">1.Gestionar la creación e implementación del proyecto bolsa de empleo.                                                                                                                               </t>
  </si>
  <si>
    <t xml:space="preserve"> 2. Gestionar la creación del proyecto de acompañamiento y formación de potenciales emprendores y lideres en graduados universitarios.                                                                                                                        </t>
  </si>
  <si>
    <t xml:space="preserve">3. Diseñar un programa de actualización en las áreas académicas de UNAH-VS (congresos, diplomados, cursos, simposios). </t>
  </si>
  <si>
    <t>1. Listados de inscripciones para los distintos programas.                                                                               2. Certificado de estudios emitido por registro.                                                                                              3. Carta de egresado o titulo universitario.                                                                                              4. Convenios con comité organizadores de los eventos académicos y científicos.</t>
  </si>
  <si>
    <t xml:space="preserve">1. Comunidad estudiantil universitaria.                                                                                               2. Egresados de la UNAH-VS. </t>
  </si>
  <si>
    <t xml:space="preserve">1.Postgrados.                                                                                                                                                    2.SUDECAD.                                                                                                                                                                                                                                                     3. Jefes y coordinadores de carrera.                                                                                                                   4. Vinculación universidad sociedad.                                                                                                                      5. Unidad de relaciones internacionales. </t>
  </si>
  <si>
    <t xml:space="preserve">1. Plan de incorporación de graduados universitarios en el relevo generacional personal docente y administrativo implementado y funcionando.                                                                                      </t>
  </si>
  <si>
    <t xml:space="preserve">2. Incrementar en un 10% la cantidad de becas aprobadas para graduados universitarios de excelencia académica con organizaciones que apoyen el relevo generacional.                                     </t>
  </si>
  <si>
    <t xml:space="preserve">1. Cantidad de graduados universitarios inscritos en el plan de relevo generacional personal docente y administrativo.                                                           </t>
  </si>
  <si>
    <t xml:space="preserve">   2. Cantidad de gestiones de becas de graduados universitarios con excelencia académica con organizaciones que apoyen el relevo generacional.                                         </t>
  </si>
  <si>
    <t xml:space="preserve">1. Elaborar un plan de incorporación de graduados universitarios en el relevo generacional personal docente y administrativo.                                                                                                                                        </t>
  </si>
  <si>
    <t xml:space="preserve">2. Gestionar becas a los graduados universitarios con excelencia académica con organizaciones para apoyar el relevo generacional.                                                                                                                                            </t>
  </si>
  <si>
    <t xml:space="preserve">1. Listados de inscripciones para los distintos programas.                                                     2. Certificado de estudios emitido por registro.                                                                            3. Carta de egresado o titulo universitario.                                                                                              4. Solicitudes de becas para graduados con excelencia académica gestionadas con organizaciones que apoyen el relevo generacional.                                                                                                              </t>
  </si>
  <si>
    <t>1. Comunidad estudiantil universitaria.                                                                                               2. Egresados de la UNAH-VS.</t>
  </si>
  <si>
    <t xml:space="preserve">1. Postgrados.                                                                                        2. SUDECAD.                                                                                                                                                                                                                                                     3. Jefes y coordinadores de carrera.                                                                                             5. Vinculación universidad sociedad.                                                                            6. Unidad de relaciones internacionales. </t>
  </si>
  <si>
    <t>Gestionar ubicación  del laboratorio de computación # 2 de la carrera de informática administrativa</t>
  </si>
  <si>
    <t xml:space="preserve"> Designar el espacio fisico de las computadoras,  que reuna las condiciones de seguridad ( aire acondicionado, puertas de vidrio, balconeria e iluminacion)</t>
  </si>
  <si>
    <t>Gestionar la apertura  del laboratorio de computación # 2  de la carrera de informática administrativa</t>
  </si>
  <si>
    <t>Apoyo financiero</t>
  </si>
  <si>
    <t>El crecimiento de la carrera hace necesario nuevos laboratorios</t>
  </si>
  <si>
    <t>Compra de equipo</t>
  </si>
  <si>
    <t>Laboratorio de Computo</t>
  </si>
  <si>
    <t xml:space="preserve">Sub dirección académica y Docentes
Jefatura de departamento
Coordinador de carrera 
</t>
  </si>
  <si>
    <t xml:space="preserve"> Gestionar  para la creacion de un simposio que involucre conferencista extranjeros y alumnos</t>
  </si>
  <si>
    <t>Designar espacio fisico para desarrollo de simposio</t>
  </si>
  <si>
    <t xml:space="preserve"> Simposio de la carrera Informatica Administrativa  aprobado por el depto. De finanzas</t>
  </si>
  <si>
    <t>Contar con el presupuesto aprobado</t>
  </si>
  <si>
    <t>Estudiantes participantes</t>
  </si>
  <si>
    <t>Listado de participantes</t>
  </si>
  <si>
    <t>Publicar evento</t>
  </si>
  <si>
    <t>La carrera dispone del equipo didáctico necesario para facilitar el proceso del desarrollo educativo.</t>
  </si>
  <si>
    <t>Aulas equipadas con proyectores y equipos de ayuda visual.</t>
  </si>
  <si>
    <t xml:space="preserve"> Mejorar los servicios de tecnología educativa en las diferentes aulas. De por lo menos 4 aulas de la carrera Informática Administrativa</t>
  </si>
  <si>
    <t xml:space="preserve">El crecimiento de la carrera hace necesario aulas climatizadas </t>
  </si>
  <si>
    <t>Aulas equipadas con equipo tecnologico</t>
  </si>
  <si>
    <t>3) Propuesta de docentes para formación docente a nivel de postgrados, en las áreas disciplinares.</t>
  </si>
  <si>
    <t>Enviar por lo menos 3 docentes de la carrera Informatica Administrativa  al exterior para capacitación de acuerdo al programa de formación aprobado.</t>
  </si>
  <si>
    <t xml:space="preserve"> Otorgar becas al personal docente de postgrados</t>
  </si>
  <si>
    <t>Docentes con Post grado internacional</t>
  </si>
  <si>
    <t>Elevar el nivel profesional del docente</t>
  </si>
  <si>
    <t>Aprobacion de la beca</t>
  </si>
  <si>
    <t>Docentes, otro personal Académico y estudiantes</t>
  </si>
  <si>
    <t>100% Del plan de estudio re-diseñado</t>
  </si>
  <si>
    <t xml:space="preserve">Currículo Innovador definido y  aprobado ing. Electrica industrial </t>
  </si>
  <si>
    <t>Diagnóstico de necesidades de actualización sobre competencias y demandas de sociedad para establecer el perfil del egresado</t>
  </si>
  <si>
    <t>INFORME FINAL DE DIAGNOSTICO</t>
  </si>
  <si>
    <t>ESTUDIANTES</t>
  </si>
  <si>
    <t>COORDINADOR DE CARRERA</t>
  </si>
  <si>
    <t>Docentes capacitados</t>
  </si>
  <si>
    <t xml:space="preserve">Todos los docentes capacitados ingenieria electrica </t>
  </si>
  <si>
    <t>Es necesario que los alumnos conoscan como eje transversal el concepto de etica.</t>
  </si>
  <si>
    <t>Docentes capacitados y poniendo en practica los ejes de etica en sus asignaturas.</t>
  </si>
  <si>
    <t>docentes, estudianates</t>
  </si>
  <si>
    <t>Sub dirección académica coordinador de carrera. asesor de practica. (Marvin Alfredo Rodas y Orlando Aguiluz)</t>
  </si>
  <si>
    <t>Construir Conocimiento  orientado a una  practica profesional ética con responsabilidad social  vinculado al avance  de la ciencia y tecnología congruente con la vida en sus distintas manifestaciones ingenieria electrica</t>
  </si>
  <si>
    <t>Asignaturas en linea al menos dos</t>
  </si>
  <si>
    <t>Lograr que la carrera de ing. Electrica  de el servicio de educación a distancia</t>
  </si>
  <si>
    <t>Aunque se sirven las materias en ambas jorndas por falta de espacio físico hay un sector d ela población estudiantil que no puede ser atendida en toda su demanda, esto amerita que se diseñen clases virtuales para dar alternativas de solución al problema de que solo llevan dos asignaturas y el periodo de graduación se extiende a mas de 5 años.</t>
  </si>
  <si>
    <t>4 DOCENTES</t>
  </si>
  <si>
    <t>Elaboración  y ejecución de un plan de capacitación  ing. Electrica  en educación bimodalidad: elaboración de blogs utilización de herramientas de plataforma virtual ej moodle.</t>
  </si>
  <si>
    <t xml:space="preserve">1 concurso realizado EN INGENIERIA INDUSTRIAL, ing. Electrica  </t>
  </si>
  <si>
    <t>Establecer un concurso proyectos a investigar por año de carrera ing. Industrial, electrica (bases del concurso y alcances)</t>
  </si>
  <si>
    <t xml:space="preserve">Que la comunidad estudiantil conozca  de las investigación y resultados obtenidos en la carrera  ing. Electrica </t>
  </si>
  <si>
    <t>Contar con una base de datos de instituciones con las cuales la UNAH tiene convenios , y buscar nuevos convenios</t>
  </si>
  <si>
    <t>AL MENOS DOS PROYECTOS DE VINCULACION</t>
  </si>
  <si>
    <t>Estudiantes, docentes UNAH-VS</t>
  </si>
  <si>
    <t>Vinculación y Jefe de Departamento, Comité de vinculación de la carrera</t>
  </si>
  <si>
    <t>Proyectos de VINCULACION DE LA CARRERA DE ING. ELECTRICA RALIZADOS A NIVEL LOCAL, REGIONAL EN LAS MYPIMES</t>
  </si>
  <si>
    <t>Gestionar con la unidad de relaciones internacionales los convenios de la UNAH. Visitar las cámara de comercio, municipalidades, y MYPIMES, para buscar nuevos aliados estratégicos para realizar proyectos de vinculación</t>
  </si>
  <si>
    <t>proyectos integrados y consolidados</t>
  </si>
  <si>
    <t xml:space="preserve">Satisfaccion  del empresario con los servicios de los egresados DE ING. ELECTRICA </t>
  </si>
  <si>
    <t>Direccionar la practica profesional supervisada a fin de que permita y ejecute programas y proyectos integrados que brinden solución  a la sociedad hondureña.</t>
  </si>
  <si>
    <t xml:space="preserve">BENEFICIO PARA EL ESTUDIANTE , LA COMUNIDAD LA EMPRESA </t>
  </si>
  <si>
    <t>INFORMES DE PRACTICA</t>
  </si>
  <si>
    <t>Egresados</t>
  </si>
  <si>
    <t>coordinador de carrera, Ing.  Orlando Aguiluz( supervisor de practica), docentes asesorando practica profesional</t>
  </si>
  <si>
    <t>MARCO TULIO ORELLANA, GLENDA MOLINA, LUIS DERAS, Jefatura Departamento, COORDINACION DE POSTGRADO</t>
  </si>
  <si>
    <t xml:space="preserve">Laboratorio equipado para  usos multiples </t>
  </si>
  <si>
    <t>Estudiantes DE ING. ELECTRICA  adquiriendo practica en el en las difrentes  orientaciones de la carrera</t>
  </si>
  <si>
    <t>Es necesario para que el estudiante conozca las alternativas de uso de su conocimiento aquirido durante su formación como ingeniero</t>
  </si>
  <si>
    <t>equipo adquirido</t>
  </si>
  <si>
    <t>Estudiantes, Docentes</t>
  </si>
  <si>
    <t>JEFE DEPARTAMENTO,DIRECTOR, SUBDIRECCION DE FINANZAS</t>
  </si>
  <si>
    <t xml:space="preserve">Solicitar la adquisición de equipo para laboratorio ING. ELECTRICA incluídos   los hardware y software, en los que sean necesarios almenos para hacer 5 grupos de trabajo y que se asigne un lugar para tal fin. </t>
  </si>
  <si>
    <t>Licencias adquiridas</t>
  </si>
  <si>
    <t>Estudiantes DE ING. ELECTRICA calificados para el buen desempeño en procesos automatizados</t>
  </si>
  <si>
    <t>Necesario para que los alumnos simulen procesos de producción</t>
  </si>
  <si>
    <t xml:space="preserve">Solicitar o gestionar recursos para adquirir las licencias de los software de flexim, promodel,proyect, ING. ELECTRICA </t>
  </si>
  <si>
    <t>Crear un proceso que permita desarrollar  y fortalecer gestión del conocimiento</t>
  </si>
  <si>
    <t xml:space="preserve">Docentes capacitados en nuevas tendencias tecnologías que requiere los Ing.ELECTRICOS </t>
  </si>
  <si>
    <t>Elaboración de un programa de capacitación para cada periodo que permita a la carrera hacer uso de herramientas tecnológicas para la gestión de conocimiento.(Su utilización en este proceso incluye una amplia gama de aplicaciones y procedimientos tales 
como aprendizaje basado en la red y la computadora, plataformas y aulas virtudes, información 
vía Internet, audio y video )</t>
  </si>
  <si>
    <t>ACTUALIZAR CONOCIMIENOS TECNICOS PARA DOCENTES Y ESTUDIANTES, PRORAMA QUE SE VA A REALIZAR CON EGRESADOS</t>
  </si>
  <si>
    <t>JORNADA DE CAPACITACION PROGRAMADA PARA LA PRIMERA SEMANA DE NOVIMBRE</t>
  </si>
  <si>
    <t>DOCENTES Y ESTUDIANTES</t>
  </si>
  <si>
    <t>IPD, JEFE CARRERA,</t>
  </si>
  <si>
    <t>4 docentes capacitados</t>
  </si>
  <si>
    <t>Docentes capacitados en Diseño de Asignaturas en Línea (FISICA)</t>
  </si>
  <si>
    <t>Docentes capacitados en Asesoría en Línea (FISICA)</t>
  </si>
  <si>
    <t>listas de asistencia, fotos, diplomas,monitoreo en plataforma ayudas memoria.</t>
  </si>
  <si>
    <t xml:space="preserve">Coordinación Innovación Edcativa, Jefe de departamento, docentes  </t>
  </si>
  <si>
    <t>Capacitar docenes para la modalidad en Asesoría en línea.</t>
  </si>
  <si>
    <t>diplomas,monitoreo en plataforma ayudas memoria.</t>
  </si>
  <si>
    <t xml:space="preserve">Capacitar docenes para la modalidad en Diseño de asignaturas en línea. FISICA </t>
  </si>
  <si>
    <t xml:space="preserve">Capacitar docenes para la modalidad en Asesoría en línea.FISICA </t>
  </si>
  <si>
    <t>Gestión de Investigación eficiente</t>
  </si>
  <si>
    <t>Políticas institucionales de gestión de la investigación</t>
  </si>
  <si>
    <t>Lograr una gestión de la investigación eficiente</t>
  </si>
  <si>
    <t>Acta de creación</t>
  </si>
  <si>
    <t>Docentes, comunidades Región Norte y nacional</t>
  </si>
  <si>
    <t>Jefe de departamento, docentes</t>
  </si>
  <si>
    <t xml:space="preserve">Una unidad de Gestión de la Investigación organizada FISICA </t>
  </si>
  <si>
    <t xml:space="preserve">Crear la Unidad de Gestión de la Investigación del Departamento DE FISICA </t>
  </si>
  <si>
    <t>Número de aulas de apoyo a la presencialidad por docente y asignaaturas</t>
  </si>
  <si>
    <t xml:space="preserve">Ampliar la cobertura del laboratorio virtual a 30 alumnos de modalidad presencial y b-learning </t>
  </si>
  <si>
    <t xml:space="preserve">Disponibilidad de recursos </t>
  </si>
  <si>
    <t>Aumentar la oferta de secciones  por asignatura, disminuyendo la inequidad social.</t>
  </si>
  <si>
    <t>Equipo instalado, Inventario</t>
  </si>
  <si>
    <t xml:space="preserve">DGT, DIE, Dirección UNAH -VS, Jefatura Departamento FÍSICA UNAH -VS, Sudirección de Administración y Finanzas, SEDI </t>
  </si>
  <si>
    <t xml:space="preserve">Ampliación de cobertura DEPARTAMENTO DE FISICA </t>
  </si>
  <si>
    <t>Dos docentes contratados</t>
  </si>
  <si>
    <t>Contratación de dos docentes  a tiempo completo, para atender la demanda de las modalidades presencial y en línea</t>
  </si>
  <si>
    <t>Disponibilidad de recursos para contratación de 2 docentes a tiempo completo</t>
  </si>
  <si>
    <t>Publicación concursos: hojas, web. Acta de concurso</t>
  </si>
  <si>
    <t>Jefe Departamento, Comisión de Concurso</t>
  </si>
  <si>
    <t xml:space="preserve">2 FISICA </t>
  </si>
  <si>
    <t>Participantes informados científicamente</t>
  </si>
  <si>
    <t xml:space="preserve">1 evento sobre sismología </t>
  </si>
  <si>
    <t>1 conferencia reallizada</t>
  </si>
  <si>
    <t>1 seminario realizado</t>
  </si>
  <si>
    <t>Realizar un evento multidisciplinario sobre Sismología en el área y el Diseño de estructuras de edificios</t>
  </si>
  <si>
    <t>Contribuir a desarrollar a la UNAH -VS, como polo de desarrollo científico, técnico, y cultural de la región norte.</t>
  </si>
  <si>
    <t>Solicitud de viáticos, fotografías, listado de asistencia,invitaciones, diplomas de participación</t>
  </si>
  <si>
    <t>Conferencia sobre impacto de cambio climático y meteorología .</t>
  </si>
  <si>
    <t>Contribuir al desarrollar a la UNAH -VS, como polo de desarrollo científico, técnico, y cultural de la región norte.</t>
  </si>
  <si>
    <t>Seminario sobre Energía Renovables</t>
  </si>
  <si>
    <t>Docentes Capacitados en Didáctica con enfoque constructivista.</t>
  </si>
  <si>
    <t>Programas analíticos y Planes de Clase incorporando Modelo Educativo.</t>
  </si>
  <si>
    <t>12 programass analíticos y Número de planes de clase incorporando el Modelo Educativo</t>
  </si>
  <si>
    <t>Modelo Educativo de la UNAH incorporado a nivel de clase.</t>
  </si>
  <si>
    <t>Número de sesiones de apoyo al docente.</t>
  </si>
  <si>
    <t>Modelo Educativo</t>
  </si>
  <si>
    <t>Incorporar el Modelo Educativo a nivel de aula</t>
  </si>
  <si>
    <t xml:space="preserve">Programa, Listado de asistencia, </t>
  </si>
  <si>
    <t>Docentes y estudiantes</t>
  </si>
  <si>
    <t>Unidad de Profesionalización y Superación Docente, Jefe de Departamente, Docentes.</t>
  </si>
  <si>
    <t>programas analíticos, planes de clases, informes</t>
  </si>
  <si>
    <t>Coordinación de Docnencia, Unidad profesionalización y superación docente, Jefe de Departamento, Docentes</t>
  </si>
  <si>
    <t>Instrumentos de seguimiento y evaluación, informes</t>
  </si>
  <si>
    <t>Docnetes</t>
  </si>
  <si>
    <t>Coordinación de Docnencia, Unidad profesionalización y superación docente, Jefes de Departamento, Docentes</t>
  </si>
  <si>
    <t>Docentes FISICA Capacitados en Didáctica con enfoque constructivista.</t>
  </si>
  <si>
    <t>Futuros estudiantes del Doctorado en Física</t>
  </si>
  <si>
    <t>Por lo menos tres docentes doctorandos</t>
  </si>
  <si>
    <t>Futuros masteres en Recursos Hídirocs</t>
  </si>
  <si>
    <t>Por lo menos treinta maestrantes inscritos.</t>
  </si>
  <si>
    <t>Docentes del Departamento se matricularán en el Doctorado en Física</t>
  </si>
  <si>
    <t>Plan de Estudios aprobado y ejecución</t>
  </si>
  <si>
    <t>Postgrado acadpemicque contribuirá al desarrollo científico.</t>
  </si>
  <si>
    <t>Boleta de pago de matrícula, listados de asistencia, número de videoconferencias.</t>
  </si>
  <si>
    <t>Estudiantes del doctorado, estudiantes de pregrado</t>
  </si>
  <si>
    <t>Coordinación de Postgrado, Coordinador Doctorado.</t>
  </si>
  <si>
    <t>Impartir la Maestría en Recursos Hídricos.</t>
  </si>
  <si>
    <t>Necesidad de preparar recurso humano capacitado en estos temas</t>
  </si>
  <si>
    <t>Boleta de Matrícula, listados de asistencia.</t>
  </si>
  <si>
    <t>Estudianes de la maestría, comunidad regional</t>
  </si>
  <si>
    <t>Coordinación de Postgrado, Coordinación de Maestría</t>
  </si>
  <si>
    <t>Un departamento de Física contribuyendo a la generación de conocimiento científico.</t>
  </si>
  <si>
    <t>9 Docentes del Departamento graduándose de Masteres en Física</t>
  </si>
  <si>
    <t>Defensa de maestría en Física con tesis con temas insertados en el eje de Investigación, desarrollo e innovación; integrando la función de investigación en sus diferentes posgrados y aprovechando el programa de investigación que oferta la UNAH</t>
  </si>
  <si>
    <t>Tesis aprobadas</t>
  </si>
  <si>
    <t>Contribuir al desarrollo científico, de la región y el país.</t>
  </si>
  <si>
    <t>Copias Tesis, acta de graduación, Fotografías</t>
  </si>
  <si>
    <t>Estudiantes y comunidad regional.</t>
  </si>
  <si>
    <t>Coordinación de postgrado, coordinación maestría en Fisica, Docentes maestrantes.</t>
  </si>
  <si>
    <t>Aulas y equipo de laboratorio adecuados y suficientes</t>
  </si>
  <si>
    <t>1 estudio realizado. 1 proyecto de fortalecimiento y modernización elaborado, solicitud de compra, listado de materiales y equipo a comprar.</t>
  </si>
  <si>
    <t>Realizar un estudio de las necesidades de materiales y equipo para las asignaturas que imparte el Departamento de Física. Elaborar un proyecto de Fortalecimiento y Modernización de los laboratorios físicos (no virtuales) . Gestionar los recursos para la compra de los materiales y equipo.</t>
  </si>
  <si>
    <t>Contar con el apoyo político y presupuestario para la aprobación del presupuesto, compra e instalación del equipo y materiales para los laboratorios de Física</t>
  </si>
  <si>
    <t>Caducó la vida útil del equipo con el que se cuenta, el cual data de 1980 el más reciente comprado por la UNAH y 1989 el donado por el Gobierno Alemán</t>
  </si>
  <si>
    <t>Proyecto, Licitaciones, equipo y materiales instalados e inventariados</t>
  </si>
  <si>
    <t>Dirección UNAH-VS, Subdirección Administración y Finanzas, Jefe de Departamento</t>
  </si>
  <si>
    <t>Infraestructura de laboratorios suficiente y adecuada.</t>
  </si>
  <si>
    <t xml:space="preserve">1 nueva aula de laboratorio construida. 12 mesas de trabajo construidas, </t>
  </si>
  <si>
    <t>Realizar los estudios correspondientes para la construcción de una nueva aula de laboratorios y la construcción de nuevas mesas de trabajo para todas las aulas de laboratorio. Elaboración y presentación de los proyectos junto con los planos que se requieren. Gestionar los recursos presupuestarios.</t>
  </si>
  <si>
    <t>Disponibilidad de recursos para la construcción del aula y compra de mobiliario</t>
  </si>
  <si>
    <t>Necesidad satisfacer la demanda estudiantil y mejorar las condiciones de trabajo en las aulas de laboratorio</t>
  </si>
  <si>
    <t>El aula construida, las mesas de trabajo y sillas inventariadas</t>
  </si>
  <si>
    <t>Realizar los estudios correspondientes para la construcción de una nueva aula de laboratorios y la construcción de nuevas mesas de trabajo para todas las aulas de laboratorio DE FISICA. Elaboración y presentación de los proyectos junto con los planos que se requieren. Gestionar los recursos presupuestarios.</t>
  </si>
  <si>
    <t>Mejores condiciones de trabajo y unidades aseguradas.</t>
  </si>
  <si>
    <t>5 espacios físicos AULAS DE FISICA o de celosías y telas metálicas colocadas, 2 ventanas con  balacones y cinco  puertas de hierro colocadas.</t>
  </si>
  <si>
    <t>Renovar, acondicionar y climatizar los espacios de las aulas de laboratorio , bodega y cubículos,  mediante el cambio de instalaciones eléctricas, colocación de celosías faltantes y telas metálicas, balconería de ventanas y puertas, pintura y unidades de  aire acondicionado (minisplit)</t>
  </si>
  <si>
    <t>Estructura presupuestaria aprobada</t>
  </si>
  <si>
    <t xml:space="preserve">Inseguridad en las aulas de laboratorio. Necesidad de ambientes agradables y seguros, así como el mantenimiento de las estructuras a fin de prolongar vida útil.  </t>
  </si>
  <si>
    <t>cotizaciones, facturas, supervisión</t>
  </si>
  <si>
    <t xml:space="preserve">Renovar, acondicionar y climatizar los espacios de las aulas de laboratorio , bodega y cubículos,  mediante el cambio de instalaciones eléctricas, colocación de celosías faltantes y telas metálicas, balconería de ventanas y puertas, pintura y unidades de  aire acondicionado (minisplit) FISICA </t>
  </si>
  <si>
    <t>Docentes regularizados y contratados de acuerdo a la meta propuesta.</t>
  </si>
  <si>
    <t>Al menos un 80%  de los docentes contratados son de tiempo completo.</t>
  </si>
  <si>
    <t xml:space="preserve">Manuales y Normativa aprobada y en ejecución.  </t>
  </si>
  <si>
    <t>1 manuale de proccedimiento aprobado. 1 reglamento de laboratorio aprobado</t>
  </si>
  <si>
    <t>d.1 Regularizar docentes ya contratados para tener un mínimo de docentes a tiempo completo en todas las unidades.</t>
  </si>
  <si>
    <t xml:space="preserve">Estructura presupuestaria aprobada </t>
  </si>
  <si>
    <t>Disminuir el número de profesores por Hora</t>
  </si>
  <si>
    <t>Acuerdos de promoción</t>
  </si>
  <si>
    <t>Director UNAH-VS, Dirección Ejecutiva de Desarrollo de Personal, Jefe Departamento</t>
  </si>
  <si>
    <t>Elaborar manuales de procedimientos del Departamento, su reglamento y el del laboratorio,  para el buen funcionamiento y cumplimiento de las actividade del Departamento.</t>
  </si>
  <si>
    <t>Manual de procedimiento institucional, Reglamento de Departamentos y Carreras</t>
  </si>
  <si>
    <t>Transparencia de la actividad académica</t>
  </si>
  <si>
    <t>Manual y Reglamentos elaborados y socializados</t>
  </si>
  <si>
    <t>Jefe de Departamento y Comisión de normativas</t>
  </si>
  <si>
    <t xml:space="preserve">asignaturas en linea </t>
  </si>
  <si>
    <t>5 DOCENTES</t>
  </si>
  <si>
    <t xml:space="preserve">11 DOCENTES </t>
  </si>
  <si>
    <t>24 docentes capacitados</t>
  </si>
  <si>
    <t xml:space="preserve">Crear un Comité de Vinculación UNAH-Sociedad, para contribuir a la solución de problemas de la sociedad y al desarrollo humano sostenible, local, regional y nacional ne la carrera Informatica Administrativa, DEPARTAMENTO DE BIOLOGIA </t>
  </si>
  <si>
    <t xml:space="preserve"> Comités de Vinculación de la carrera Informatica Administrativa, DEPARTAMENTO DE BIOLOGIA </t>
  </si>
  <si>
    <t xml:space="preserve">DISEÑAR UN   POSTGRADO INGENIERIA ELECTRICA , POSTGRADO EN BIOLOGIA </t>
  </si>
  <si>
    <t xml:space="preserve">DISEÑAR UN   POSTGRADO INGENIERIA ELECTRICA , BIOLOGIA </t>
  </si>
  <si>
    <t>Cambios en los habitos y costumbres en relacion a la salud integral</t>
  </si>
  <si>
    <t>Comunidad comprometida con el mantenimiento del medio ambiente</t>
  </si>
  <si>
    <t>Jornadas de limpieza y conservacion del medio ambiente</t>
  </si>
  <si>
    <t>Apoyo de las autoridades de la UNAH y sectores involucrados</t>
  </si>
  <si>
    <t>Necesidad del cambio de actitud de la comunidad universitaria en materia de proteccion del ambiente</t>
  </si>
  <si>
    <t>Alumnos comprometidos</t>
  </si>
  <si>
    <t xml:space="preserve">Estudiantes y COMUNIDAD UNIVERSITARIA EN GENERAL </t>
  </si>
  <si>
    <t>1. Direccion UNAH-VS, SUB DIRECCION ACADEICA , FINANZAS JEFE</t>
  </si>
  <si>
    <t xml:space="preserve">Generar una educacion con conocimiento valores e identidad </t>
  </si>
  <si>
    <t xml:space="preserve">Recursos con identidad nacional, universitaria y local </t>
  </si>
  <si>
    <t xml:space="preserve">Conferencias y murales sobre valores e identidad </t>
  </si>
  <si>
    <t xml:space="preserve">Apoyo de las autoridades de la UNAHVS y sus sectores involucrados </t>
  </si>
  <si>
    <t xml:space="preserve">Gestionar el conocimiento con identidad y pertenencia </t>
  </si>
  <si>
    <t xml:space="preserve">Estudiantes participando en actividades </t>
  </si>
  <si>
    <t xml:space="preserve">1. Direccion UNAH-VS, sub direccion administrativa VOAE JEFE </t>
  </si>
  <si>
    <t xml:space="preserve">Infraestructura fisica adecuada </t>
  </si>
  <si>
    <t xml:space="preserve">Proyecto de infraestructura fisica para eficientar el servicio academico y administrativo </t>
  </si>
  <si>
    <t xml:space="preserve">1. Construccion de un laboratorio de biologia </t>
  </si>
  <si>
    <t>Laboratorios</t>
  </si>
  <si>
    <t xml:space="preserve">Autoridades locales y </t>
  </si>
  <si>
    <t>adecuados</t>
  </si>
  <si>
    <t>beneficiados</t>
  </si>
  <si>
    <t>centrales de la UNAH.</t>
  </si>
  <si>
    <t xml:space="preserve">Apoyo logistico y financiero de autoridades de la UNAH </t>
  </si>
  <si>
    <t xml:space="preserve">Contar con la infraestructura fisica para desarrollar una labor academica y administrativa con calidad y eficiencia </t>
  </si>
  <si>
    <t xml:space="preserve">Laboratorios adecuados </t>
  </si>
  <si>
    <t xml:space="preserve">2. Reparacion de 1 laboratorio biologia </t>
  </si>
  <si>
    <t xml:space="preserve">3. Reparacion oficinas de biologia </t>
  </si>
  <si>
    <t xml:space="preserve">Equipo y materiales para eficientar la ensenanza </t>
  </si>
  <si>
    <t xml:space="preserve">Eficiencia en la actividad academica , laboratorios de biologia  mejor equipados </t>
  </si>
  <si>
    <t>Varios</t>
  </si>
  <si>
    <t xml:space="preserve"> reparacion y mantenimiento de aires acondicionados </t>
  </si>
  <si>
    <t>Contar con laboratorios</t>
  </si>
  <si>
    <t xml:space="preserve">adecuados para la </t>
  </si>
  <si>
    <t>enseñanza</t>
  </si>
  <si>
    <t>Apoyo logistico y financiero de las autoridades de la UNAH</t>
  </si>
  <si>
    <t xml:space="preserve">Reparacion de microscopios y esteroscopios </t>
  </si>
  <si>
    <t>Reactivos</t>
  </si>
  <si>
    <t xml:space="preserve"> Equipo laboratorio</t>
  </si>
  <si>
    <t xml:space="preserve"> Placas</t>
  </si>
  <si>
    <t xml:space="preserve"> Modelos</t>
  </si>
  <si>
    <t>Microscopios</t>
  </si>
  <si>
    <t xml:space="preserve">Reparacion de microscopios y esteroscopios BIOLOGIA </t>
  </si>
  <si>
    <t xml:space="preserve">Reactivos BIOLOGIA </t>
  </si>
  <si>
    <t xml:space="preserve"> Equipo laboratorio BIOLOGIA </t>
  </si>
  <si>
    <t xml:space="preserve"> Placas BIOLOGIA </t>
  </si>
  <si>
    <t xml:space="preserve"> Modelos BIOLOGIA </t>
  </si>
  <si>
    <t xml:space="preserve">Microscopios BIOLOGIA </t>
  </si>
  <si>
    <t xml:space="preserve">EQUIPO DE OFICINA NUEVO </t>
  </si>
  <si>
    <t xml:space="preserve">COMPRA DE ESCRITORIOS, CATEDRAS, SILLAS , TINTA </t>
  </si>
  <si>
    <t xml:space="preserve">MEJORAMIENTO DE LA ACTIVIDAD ADMINISTRATIVA Y LA ACTIVIDAD DOCENTE BIOLOGIA </t>
  </si>
  <si>
    <t xml:space="preserve">CATEDRAS </t>
  </si>
  <si>
    <t xml:space="preserve">CONTRATACION DOCENTE Y ADMINISTRATIVO DEPARTAMENTO DE BIOLOGIA </t>
  </si>
  <si>
    <t xml:space="preserve">3 PROFESORES TIEMPO COMPLETO, 3 PROFESORES POR HORA , 4 INSTRCUTORES 1 SECRETARIA, 1 TECNICO DE LABORATORIO </t>
  </si>
  <si>
    <t xml:space="preserve">CONTRATTACION E INDUCCION DEL PERSONAL </t>
  </si>
  <si>
    <t xml:space="preserve">3 BIOLOGIA </t>
  </si>
  <si>
    <t xml:space="preserve">4 BIOLOGIA </t>
  </si>
  <si>
    <t xml:space="preserve">1 SECRETARIA BIOLOGIA </t>
  </si>
  <si>
    <t xml:space="preserve">1 ASISTENTE TECNICO BIOLOGIA </t>
  </si>
  <si>
    <t xml:space="preserve">Tres socializaciones al año de las políticas de vinculación UNAH Sociedad con estudiantes y docentes de la carrera.  </t>
  </si>
  <si>
    <t>Ejecutar las jornadas de socialización de las políticas de Vinculación Universidad Sociedad.</t>
  </si>
  <si>
    <t>Posesión del cocumento de politicas de vinculacion de la UNAH-VS</t>
  </si>
  <si>
    <t>Cumplir con la función básica de la UNAH-VS la vinculación universidad sociedad</t>
  </si>
  <si>
    <t xml:space="preserve">Informe de actividades de socilización de las políticas </t>
  </si>
  <si>
    <t xml:space="preserve">Docentes,  estudinates y sociedad hondureña  </t>
  </si>
  <si>
    <t xml:space="preserve">Comisión de vinculación universidad sociedad </t>
  </si>
  <si>
    <t xml:space="preserve">socilización al año de las políiticas de vinculación universidad sociedad se divulgan al año </t>
  </si>
  <si>
    <t>Estrategias para generación de oportunidades de empleo para graduados ejecutada en la carrera de Derecho.</t>
  </si>
  <si>
    <t>1. Como mínimo un 5 % de graduados que no trabajan,  adquieren empleo como resultado de las estrategias de generación de oportunidades.</t>
  </si>
  <si>
    <t xml:space="preserve"> Elaborar y poner en funcionamiento el proyecto de la Bolsa de trabajo.    Talleres de inducción para el desarrollo de emprendimientos o de autoempleo.              </t>
  </si>
  <si>
    <t xml:space="preserve">Proyecto financiado por los cooperantes (presupuesto incluido en el perfil de  proyecto) </t>
  </si>
  <si>
    <t xml:space="preserve">Existe la necesidad de generar empleo a graduados </t>
  </si>
  <si>
    <t>Informes de ejecución de actividades, bolsa de trabajo activa, convenios firmados.</t>
  </si>
  <si>
    <t xml:space="preserve">Graduados </t>
  </si>
  <si>
    <t xml:space="preserve">Comisión de graduados </t>
  </si>
  <si>
    <t>Bolsa de Empleo funcionando DERECHO</t>
  </si>
  <si>
    <t xml:space="preserve">1. Una bolsa de trabajo activa en la carrera de Derecho </t>
  </si>
  <si>
    <t xml:space="preserve">Desarrollar un taller sobre las características y funcionamiento de una bolsa de trabajo con la unidad de Seguimiento a Graduados           Equipamiento de la unidad de seguimiento de graduados para operar la bolsa de trabajo  . Activar la bolsa de trabajo </t>
  </si>
  <si>
    <t xml:space="preserve">Contar con la información necesaria para para generar empleo </t>
  </si>
  <si>
    <t>Se demanda información de oportunidades de empleo en la carrera de Derecho.</t>
  </si>
  <si>
    <t xml:space="preserve">Bolsa de empleo Funcionando , informe de actividades ejecutadas </t>
  </si>
  <si>
    <t xml:space="preserve">Comisión de seguimiento de graduados </t>
  </si>
  <si>
    <t xml:space="preserve">Desarrollar un taller sobre las características y funcionamiento de una bolsa de trabajo con la unidad de Seguimiento a Graduados       </t>
  </si>
  <si>
    <t xml:space="preserve">Equipamiento de la unidad de seguimiento de graduados para operar la bolsa de trabajo  . </t>
  </si>
  <si>
    <t>La carrera de Derecho aporta a la Sociedad Hondureña profesionales que saben aplicar la mayoría de los conocimientos teóricos y prácticos en su trabajo</t>
  </si>
  <si>
    <t>1. Proyecto de estudio diagnóstico elaborado.</t>
  </si>
  <si>
    <t>1. Levantamiento de información en el campo con los graduados en sus puestos de trabajo, también con empleadores, usuarios y  clientes.</t>
  </si>
  <si>
    <t xml:space="preserve">Contar con los instrumentos de recogida de infromación elaborados </t>
  </si>
  <si>
    <t>Existe la necesidad de saber cuál es la situación de los graduados y el impacto de su desempeño valorado desde los empleadores, clientes y usuarios del servicio.</t>
  </si>
  <si>
    <t>informe de investigación diagnóstica leaborado.</t>
  </si>
  <si>
    <t xml:space="preserve">Graduados y docentes </t>
  </si>
  <si>
    <t xml:space="preserve">Comisión de seguimeinto a graduados </t>
  </si>
  <si>
    <t xml:space="preserve">Los docentes de la carrera de Derecho participan permanentemente de los programas de capacitación o formación profesional con postgrados </t>
  </si>
  <si>
    <t>Certificaciones, diplomas o tíitulos adquiridos por los docentes  por la capcitación o formación recibida y aprobada.</t>
  </si>
  <si>
    <t>Docentes dispuestos a capacitarse o a formarse permanentemente.</t>
  </si>
  <si>
    <t xml:space="preserve">Los docentes requieren de capacitacion o formación permanentemente para estar actualizados y mejorar su desemepeño profesional </t>
  </si>
  <si>
    <t xml:space="preserve">Informe de actividades;  ceritificados, diplomas o títulos recibidos; informes de cursos, diplomados y postgrados desarrollados o en curso. </t>
  </si>
  <si>
    <t xml:space="preserve">docentes, estudiantes, graduados, empleadores, clientes y usuarios y Sociedad hondureña </t>
  </si>
  <si>
    <t xml:space="preserve">Comisión de Recursos humanos </t>
  </si>
  <si>
    <t xml:space="preserve"> Levantamiento de información en el campo con los graduados en sus puestos de trabajo, también con empleadores, usuarios y  clientes.</t>
  </si>
  <si>
    <t>Ejecutar el programa de Desarrollo profesional docente DERECHO</t>
  </si>
  <si>
    <t>Se incia las obras de construcción del espacio físico que ocupa la carrera de Derecho  y espacio físico del Consultorio Jurídico.</t>
  </si>
  <si>
    <t>Se construye la primera obra especificada en el diagnóstico de necesidades de infraestructura física en el edificio dos donde se ubica  la carrera de Derecho.</t>
  </si>
  <si>
    <t xml:space="preserve"> Gestión de recursos internos y externos para el inicio de las obras de construcción específicada en el planificación, haciendo uso de la cartera de proyectos y visitando instituciones de cooperación a nivel externo y a nivel interno  en las instnacias correspondientes.                     </t>
  </si>
  <si>
    <t>Se cuenta con el organismo cooperante y con el capital finnaciero para la ejecución de la obra.</t>
  </si>
  <si>
    <t>La carrera de Derecho necesita para desarrollar una educación de calidad de los espacios físicos necesarios identificados en el diagnóstico</t>
  </si>
  <si>
    <t>Obras inciadas o finalizadas.</t>
  </si>
  <si>
    <t xml:space="preserve">Docentes y estudiantes </t>
  </si>
  <si>
    <t>Comisión de Recursos Materiales o financieros.</t>
  </si>
  <si>
    <t xml:space="preserve">Gestión de recursos internos y externos para el inicio de las obras de construcción específicada en el planificación, haciendo uso de la cartera de proyectos y visitando instituciones de cooperación a nivel externo y a nivel interno  en las instnacias correspondientes.                     </t>
  </si>
  <si>
    <t xml:space="preserve">La carrera cuenta con suficientes laboratorios y talleres debidamente equipados para facilitar las labores docentes y el eaprendizaje </t>
  </si>
  <si>
    <t>1. Necesidades de los laborarios y talleres espcificadas en el estudio documentado.                           2.  Específicaciones de las obras y equipamiento de laboratorios y talleres descritos en el plan de mejoramiento.     3. Informe de las obras en laboratorios y talleres realizada.</t>
  </si>
  <si>
    <t xml:space="preserve">La carrera  de derecho cuenta con suficientes laboratorios y talleres debidamente equipados para facilitar las labores docentes y el eaprendizaje </t>
  </si>
  <si>
    <t xml:space="preserve">1. Gestión de recursos internos y externos para el inicio de las obras de mantenimiento y embellecimiento específicadas en la planificación, haciendo uso de la cartera de proyectos. </t>
  </si>
  <si>
    <t>Se cuenta con el organismo cooperante y con el capital financiero para la ejecución de la obra.</t>
  </si>
  <si>
    <t>Los laboratorios y talleres demandan de mejoras para la calidad de educación deseada.</t>
  </si>
  <si>
    <t>1. Solicitudes de becas elaboradas 2. Solicitudes de información de postgrados elaboradas   3. Cartas de aceptación de docentes de la carrera de Derecho en postgrados nacionales e internacionales  4. Informe de docentes de la carrera de Derecho matriculadas en postgrados nacionales e internacionales.</t>
  </si>
  <si>
    <t xml:space="preserve"> Identificar las diferentes opciones de maestría y doctorado en el campo de las ciencias jurídicas dentro o fuera del país y promocionarlas entre los docentesGestionar  con organismos internacionales becas o financiamiento para profesores de la carrera de derecho. 6.  Integrar en intervalos de tiempo y progresivamente a los docentes de la carrera de derecho que no tienen post- grado en maestrías o doctorados disponibles en la oferta nacional o internacional, </t>
  </si>
  <si>
    <t>Contar con un inventario de ofertas educativa a nivel de postgrado en ciencias jurídicas a las cuales se pueda tener acceso por incursión propia o por la vía de becas de estudio.</t>
  </si>
  <si>
    <t>La carrera requiere de que el 50% de sus docentes posean título de postgrado.</t>
  </si>
  <si>
    <t xml:space="preserve">Informes de docentes matriculados en postgrados </t>
  </si>
  <si>
    <t xml:space="preserve">docentes de la carrera de Derecho </t>
  </si>
  <si>
    <t>Comisión de recurso humanos.</t>
  </si>
  <si>
    <t>El 50% de los docentes de la carrera de derecho  poseen título de postgrados, y el 100% título de licenciatura.</t>
  </si>
  <si>
    <t xml:space="preserve">En la carrera de Derecho se ejecutan proyectos de investigación en forma multi e interdiciplinarmente para dar soluciones a la sociedad hondureña </t>
  </si>
  <si>
    <t>1. Listado de temas o problemas de investigación que exigen de la participacion de otros profesionales de otras disciplnas científicas 2. Diseño del proyecto de investigación elaborado3. Informe de proyecto de investigación elaborado.</t>
  </si>
  <si>
    <t xml:space="preserve">Contar con docentes investigadores de las áreas de la carrera de Derecho </t>
  </si>
  <si>
    <t xml:space="preserve">La carrera de Derecho debe producir y aportar a la sociedad hondureña el conocimiento científico jurídico que demanda </t>
  </si>
  <si>
    <t xml:space="preserve">Proyectos de investigación e informes de resultados registrados </t>
  </si>
  <si>
    <t xml:space="preserve">Docentes,  estudiantes y Sistema Jurídico Nacional y sociedad hondureña </t>
  </si>
  <si>
    <t>Comisión de Investigación .</t>
  </si>
  <si>
    <t>CAPACITACION EN INVESTIGACION (ING. INDUSTRIAL, ADMON DE EMPRESAS, ing. Electrica, BIOLOGIA, matematicas  )</t>
  </si>
  <si>
    <t>CAPACITACION EN INVESTIGACION (ING. INDUSTRIAL, ADMON DE EMPRESAS, ing. Electrica, matematicas)</t>
  </si>
  <si>
    <t xml:space="preserve">Que la comunidad estudiantil conozca  de las investigación y resultados obtenidos en la carrera  matematicas </t>
  </si>
  <si>
    <t>Docentes de psicologia   capacitados en las practicas innovadoras del modelo educativo</t>
  </si>
  <si>
    <t>La Mayoría de los docentes del Departamento  de psicologia eleven su nivel académico a postgrado (Maestría, Especialidad y Doctorado).</t>
  </si>
  <si>
    <t>REVISION DE LOS PROGRAMAS DE LAS ASIGNATURAS QUE EL DEPARTAMENTO DE FIOLOSOFIA SIRVE EN UN 40 %</t>
  </si>
  <si>
    <t>2 ASIGNATURAS REVISDAS EN SU PROGRAMA AL 100 %</t>
  </si>
  <si>
    <t xml:space="preserve">INVITACIÓN DE EXPERTO </t>
  </si>
  <si>
    <t>NECESITAMOS APOYO ESPECIALIZADO EN CURRICULUM</t>
  </si>
  <si>
    <t xml:space="preserve">PROGRMAS, LISTAS DE ASISTENCIA, LIQUIDACIONES </t>
  </si>
  <si>
    <t>ESTUDIANTES Y DOCENTES</t>
  </si>
  <si>
    <t xml:space="preserve">JFEATURA, PROFESORES, EXPERTO, SUB DIRECCIÓN ACADEMCIA </t>
  </si>
  <si>
    <t xml:space="preserve">REUNIONES DE DEPARTAMENTO </t>
  </si>
  <si>
    <t>NECESITAMOS ACUERDOS EN CUANTO A CONTENIDOS CURRICULARES Y LOS DOCENTES SON LOS INDICADOS POR SU EXPERIENCIA</t>
  </si>
  <si>
    <t xml:space="preserve">JFEATURA, PROFESORES, SUB DIRECCIÓN ACADEMCIA </t>
  </si>
  <si>
    <t>PARTICIPAR EN LOS CONGRESOS NACIONALES, REGIONALES E INTERNACIONALES DE FILOSOFIA</t>
  </si>
  <si>
    <t>PARTICIPACION DE UN 40 POR CIENTO DE LOS PROFESORES EN LOS DISTINTAS CONVOCATORIAS DE CONGRESOS DE FILOSOFIA</t>
  </si>
  <si>
    <t>BUSCAR INFORMACION SOBRE CONGRESOS PARA PARTICIPAR COMO OYENTES Y PARTICIPANTES</t>
  </si>
  <si>
    <t>NECESITAMOS ESTABLECER RELACIONES CON LAS DISTINTAS ACTIVIDADES QUE SE DESARROLLEN SOBRE FILOSOFIA</t>
  </si>
  <si>
    <t>SOLICITUDES DE PARTICIPACIO, INVITACIONES, GASTOS</t>
  </si>
  <si>
    <t>DOCENTES</t>
  </si>
  <si>
    <t>JEFATURA Y PROFESORES, INSTITUTO DE PROFESIONALIZACION, SUBDIRECCION ACADEMICA</t>
  </si>
  <si>
    <t>FORMACION ÉTICA ,MORAL Y FILOSÓFICA DE LOS ESTUDIANTES</t>
  </si>
  <si>
    <t>CELEBRACIION DE LA SEMANA DE LA FILOSOFIA, INCLUYENDO EL DIA INTERNACIONAL DE LA FILOSOFIA</t>
  </si>
  <si>
    <t>CONFEREN CIAS, CINE FORUM, CLASES MAGISTRALES, ELABORACIÓN DE MURALES, ELABORACIÓN DE TRIFOLIOS.</t>
  </si>
  <si>
    <t>HACER PUBLICO LAS CELEBRACION DEL DIA INTERNACIONAL DE LA FILOSOFIA</t>
  </si>
  <si>
    <t>CONTROL DE ASISTENCIA DE LOS ESTUDIANTS, DOCUMENTOS AUDIO-VISUALES</t>
  </si>
  <si>
    <t>JEFATURA Y DOCENTES</t>
  </si>
  <si>
    <t>FORMACION ÉTICA ,MORAL Y FILOSÓFICA DE LOS DOCENTES DEL DEPARTAMENTO DE FILOSOFÍA Y DEL RESTO DE DOCENTES DE LA UNAH-VS</t>
  </si>
  <si>
    <t>REUNION MENSUAL DEL DEPARTAMENTO PARA TENER FORMACIÓN PERMANENTE  Y LA ELABORACIÓN DE UN FOLLETO SOBRE ÉTICA PROFESIONAL PARA LOS DOCENTES DE LA UNAH-VS</t>
  </si>
  <si>
    <t>COLOQUIOS FOORMATIVOS, ELABORACIÓN DE FOLLETOS Y SU PUBLICACIÓN.</t>
  </si>
  <si>
    <t>FORMACIÓN PERMANENTE DEL PERSONAL DE FILOSOÍA  Y LA ELABORACÓN DE FOLLETOS FORMATIVOS APARA EL PERSONAL  DE LA UNAH-VS</t>
  </si>
  <si>
    <t>CONTROL DE ASISTENCIA, AYUDA MEMORIA, PUBLICACIÓN DE FOLLETOS</t>
  </si>
  <si>
    <t>DOCENTES DEL DEPARTAMENTO DE FILOSOFÍA</t>
  </si>
  <si>
    <t>JEFE DEL DEPARTAMENTO Y EL EQUIPO DE APOYO DOCENTE.</t>
  </si>
  <si>
    <t>CONFERENCIA SOBRE UN VALOR DE CONVIVENCIA CIUDADANA E IDENTIDAD NACIONAL PARA DOCENTES Y ESTUDIANTES DE FILOSOFÍA</t>
  </si>
  <si>
    <t>DOCUMENTO DE LA CONFERENCIA Y LA CONFERENCIA MÍSMA</t>
  </si>
  <si>
    <t>SELECCIÓN DEL TEMA, PREPARACIÓN Y REALIZACIÓN DE LA CONFERENCIA</t>
  </si>
  <si>
    <t>FORMACIÓN CIUDADANA DEL PERSONAL DOCENTE Y DE LOS ESTUDIANTES DE LAS ASIGNATURAS DE FILOSOFÍA GENERAL, ÉTICA PROFESIONAL Y ÉTICA MÉDICA.</t>
  </si>
  <si>
    <t>LISTA DE INVITADOS, DOCUMENTO DE LA CONFERENCIA E INFOEME DE LA ACTIVIDAD.</t>
  </si>
  <si>
    <t>DOCENTES Y ESTUDIANTES.</t>
  </si>
  <si>
    <t>JEFATURA Y EQUIPO DOCENTE DE FILOSOFÍA.</t>
  </si>
  <si>
    <t>CONFERENCIA SOBRE LA CÀTEDRA MORAZÁNICA Y LA DE VALLE</t>
  </si>
  <si>
    <t>DOCUMENTOS DE LAS CONFERENCIAS Y LA CONFERENCIA MÍSMA, ELABORACIÓN DE MURALES.</t>
  </si>
  <si>
    <t>SELECCIÓN DEL CONTENIDO DE LAS CONFERENCIAS, PREPARACIÓN Y REALIZACIÓN DE LAS CONFERENCIAS</t>
  </si>
  <si>
    <t>FORMAR CIDADANÍA E IDENTIDAD NACIONAL POR MEDIO DE LAS CÁTEDRAS DE MORAZÁN Y VALLE  EN LA POBLACIÓN ESTUDIANTIL DE LA UNAH-VS</t>
  </si>
  <si>
    <t>DOCUMENTO DE LAS CÁTEDRAS E INFORME DE LAS CONFERENCIAS, LISTA DE ASISTENCIA Y LA ELABORACIÓN DE MURALES.</t>
  </si>
  <si>
    <t>CONCURSO DE REDACCIÓN DE ENSAYOS DE CONTENIDO ESTÉTICO Y CULTURAL. CONCURSO DE PINTURAS, DIBÚJOS Y FOTOGRAFÍAS CON Y DE CONTENIDO FILOSÓFICO.</t>
  </si>
  <si>
    <t>EXPOSICIÓN Y PRESENTACIÓN DE ENSAYOS, OBRAS, DIBUJOS Y FOTOGRAFÍAS.</t>
  </si>
  <si>
    <t>PREPARACIÓN Y REALIZACIÓN DE LOS CONCURSOS.  EXPOSICIÓN Y PRESENTACIÓN DE ENSAYOS, OBRAS, DIBUJOS Y FOTOGRAFÍAS.  PREMIASIÓN Y PUBLICACIÓN DE LOS RESULTADOS DE LOS CONCURSOS.</t>
  </si>
  <si>
    <t>GENERAR EN LOS JÓVENES ESTUDIANTES LA VALORACIÓN DE LOS ELEMENTOS Y CAMPOS CULTURALES.</t>
  </si>
  <si>
    <t>LISTA DE PARTICIPANTES, ENTREGA DE RESULTADOS,PREMIOS Y DIPLOMAS DE RECONOCIMIENTO.</t>
  </si>
  <si>
    <t xml:space="preserve">CONFERENCIAS LO ESENCIAL DEPARTAMENTO DE FILOSOFIA </t>
  </si>
  <si>
    <t>11 PUBLICACIONES REALIZADA</t>
  </si>
  <si>
    <t xml:space="preserve">Que la comunidad estudiantil conozca  de las investigación y resultados obtenidos en la carrera de letras </t>
  </si>
  <si>
    <t>Lograr obtener mayor vinculación universidad-sociedad, mediante el desarrollo de actividades sociales-educativas que conlleven a mejorar el posicionamiento de UNAH-VS.</t>
  </si>
  <si>
    <t># Personas beneficadas/capacitadas por periodo académico.</t>
  </si>
  <si>
    <t xml:space="preserve">1. Poner en marcha el proyecto "Angel" con estudiantes de Escuela de Ciencias de la Salud.                                                                                    2. Gestionar brigadas medicas (ginecología, odontología, oftalmología, desparacitación) a sectores de escasos recursos y centros educativos básicos con estudiantes de Escuela de Ciencas de la Salud.                                                                     3. Desarrollo de capacitaciones en nuevos métodos de enseñanza orientada a docentes de educación prebásica y básica con estudiantes de pedagogía.                                                                            </t>
  </si>
  <si>
    <t>1. Todo el periodo academico PA     1 Brigada Médica                 3 Capacitaciones por periodo</t>
  </si>
  <si>
    <t>1. Todo el periodo academico PA     1 Brigada Médica             3 Capacitaciones por periodo</t>
  </si>
  <si>
    <t xml:space="preserve">15 Actividades </t>
  </si>
  <si>
    <t xml:space="preserve">                                                  1. Apertura de plaza de jefatura de informativos                    2. Elaboración continua de material de difusión                   3. Contratación de diseñador gráfico.              </t>
  </si>
  <si>
    <t xml:space="preserve">1. Planificar, dirigir, ejecutar y controlar las diferentes actividades de promoción,  difusión y manejo de la marca UNAH-VS, mediante la jefatura de informativos.                                              2.Elaboración de material de difusión gráfico impreso y electrónico de diferentes departamentos de acuerdo a solicitudes.                          </t>
  </si>
  <si>
    <t>1.Creación y aprobación de plazas                                2.Material de difusión elaborado</t>
  </si>
  <si>
    <t>Sectores vulnerables, docentes de centro de educacion prebásica y básica, Estudiantes de la Escuela de Ciencias de la Salud.</t>
  </si>
  <si>
    <t>Jefatura de Informativos</t>
  </si>
  <si>
    <t>15 actividades de difusion (relaciones publicas)</t>
  </si>
  <si>
    <t>Lograr incrementar la población estudiantil  en el Valle de Sula mediante divulgación de información educativa.</t>
  </si>
  <si>
    <t>% incremento por periodo de población estudiantil.</t>
  </si>
  <si>
    <t>Población estudiantil, docentes y personal administrativo.</t>
  </si>
  <si>
    <t>Jefatura Informativos</t>
  </si>
  <si>
    <t xml:space="preserve">1. Desarrollar campañas de difusión masivas que de a conocer las ofertas académicas de la UNAH-VS en sus diferentes modalidades.                                                                                     </t>
  </si>
  <si>
    <t xml:space="preserve">2. Compra de equipo para oficina de informativos (una computadora para diseñador grafico, una camara digital semi profesional, un tripode e impresora).                                              </t>
  </si>
  <si>
    <t xml:space="preserve">                                                  1. Apertura de plaza de jefatura de informativos                                  3. Contratación de diseñador gráfico.              </t>
  </si>
  <si>
    <t xml:space="preserve">2. Elaboración continua de material de difusión     </t>
  </si>
  <si>
    <t xml:space="preserve">1. Planificar, dirigir, ejecutar y controlar las diferentes actividades de promoción,  difusión y manejo de la marca UNAH-VS, mediante la jefatura de informativos.                                              </t>
  </si>
  <si>
    <t xml:space="preserve">2.Elaboración de material de difusión gráfico impreso y electrónico de diferentes departamentos de acuerdo a solicitudes.                          </t>
  </si>
  <si>
    <t xml:space="preserve">1.Creación y aprobación de plazas                                </t>
  </si>
  <si>
    <t>2.Material de difusión elaborado</t>
  </si>
  <si>
    <t xml:space="preserve">3 campanas difusion de oferta academica ( relaciones publicas) </t>
  </si>
  <si>
    <t xml:space="preserve">Compra de equipo para oficina de informativos (una computadora para diseñador grafico, una camara digital semi profesional, un tripode e impresora).                                              </t>
  </si>
  <si>
    <t xml:space="preserve">CONTRATACION DE DISENADOR GRAFICO PARA OFICINA DE INFORMATIVOS </t>
  </si>
  <si>
    <t xml:space="preserve">1 DISENADOR GRAFICO EN OFICINA DE INFORMATIVOS </t>
  </si>
  <si>
    <t xml:space="preserve">RECLUTAMIENTO, SELECCIÓN Y CONTRATACION </t>
  </si>
  <si>
    <t>1 DISENADOR GRAFICO RRPP</t>
  </si>
  <si>
    <t>Lograr una comunidad universitaria mas interesada en el desarrollo del deporte, arte y cultura.</t>
  </si>
  <si>
    <t>% de aumento en la participación de estudiantes, personal docente y administrativo a las diferentes actividades.</t>
  </si>
  <si>
    <t>1- Desarrollar campeonatos deportivos entre departamentos, coordinaciones  jefaturas de la UNAH-VS.                                  2. Planificar y desarrollar del festival "Bienvenido a Territorio Puma"                                                                                                            3.- Planificar y desarrollar del festival "Cine al Paso"                                    4. Colaborar con las actividades culturales, sociales y deportivas que planifiquen y desarrollen los diferentes departamentos.</t>
  </si>
  <si>
    <t>7 actividades al año</t>
  </si>
  <si>
    <t xml:space="preserve">                                                  1. Elaboración continua de material de difusión                   2. Contratación de diseñador gráfico.</t>
  </si>
  <si>
    <t xml:space="preserve">1. Elaboración de material de difución gráfico impreso y electrónico de diferentes departamentos de acuerdo a solicitudes.                          </t>
  </si>
  <si>
    <t>Material de difusión elaborado</t>
  </si>
  <si>
    <t>1 festival BTP                         1 festival Cine al PasoLps. 7,000 (logistica y material promocional BTP)                   Lps.7,600 (Viáticos técnicos CRA, material promocional Cine al Paso)</t>
  </si>
  <si>
    <t>1 campeonato deportivo                                                                                          1 festival BTP     1 festival Cine al PasoLpa. 9,000 premios (5 ramas deport.)            Lps. 3,000 Material promocional                      Lps. 7,000 (logistica y material promocional BTP)              Lps.7,600 (Viáticos técnicos CRA, material promocional Cine al Paso)</t>
  </si>
  <si>
    <t>1 festival BTP                      1 festival Cine al PasoLps. 7,000 (logistica y material promocional BTP)  Lps.7,600 (Viáticos técnicos CRA, material promocional Cine al Paso)</t>
  </si>
  <si>
    <t xml:space="preserve">2. Planificar y desarrollar del festival "Bienvenido a Territorio Puma"    </t>
  </si>
  <si>
    <t>3.- Planificar y desarrollar del festival "Cine al Paso"</t>
  </si>
  <si>
    <t xml:space="preserve">1- Desarrollar campeonatos deportivos entre departamentos, coordinaciones  jefaturas de la UNAH-VS.                                                                                                                                                                              </t>
  </si>
  <si>
    <t>Soporte técnico e inicio de producción de materiales y recursos didácticos.</t>
  </si>
  <si>
    <t>número de problemas tecnológicos resueltos, número de materialesproducidos</t>
  </si>
  <si>
    <t xml:space="preserve">1. Organización y funcionamiento de la UTICE.Creación de los correlativos presupuestarios   </t>
  </si>
  <si>
    <t>Estructura organizativa de la Subdirección Académica</t>
  </si>
  <si>
    <t>Organigrama, acuerdo nombramiento, informes, materiales y recursos didácticos producidos</t>
  </si>
  <si>
    <t>Dirección, Subdirección Acaadémica, Jefe de la Unidad</t>
  </si>
  <si>
    <t xml:space="preserve">JEFE DE UTICE </t>
  </si>
  <si>
    <t xml:space="preserve">ASISTENTE TECNICO DE UTICE </t>
  </si>
  <si>
    <t>Currículo actualizado, acorde a los lineamientos del Modelo Educativo de la UNAH y con las necesidades el mercado.</t>
  </si>
  <si>
    <t>Mejorar las competencias de conocimiento de la población estudiantil de la carrera de Contaduría Pública y Finanzas.</t>
  </si>
  <si>
    <t>Disponer de un Currículo actualizado acorde a las necesidades del mercado.</t>
  </si>
  <si>
    <t>Informe de Currículo Actualizado</t>
  </si>
  <si>
    <t>Estudiantes de Contaduría Pública y Finanzas de la UNAH-VS</t>
  </si>
  <si>
    <t>Jefe de la Carrera    Comité de Desarrollo Curricular.</t>
  </si>
  <si>
    <t>Contar con un programa integral, que incluya: clases actualizadas, incorporación de nuevas clases y tecnología (laboratorio contable, data show) para impartir las clases en la Carrera de Contaduría.</t>
  </si>
  <si>
    <t>Desarrollar el proceso de formación académica en  un marco ético. Diseño de un espacio físico con las condiciones pedagógicas, que permitan el desarrollo de la  actividad académica. Proveer d el equipo tecnológico, que demanda los procesos de formación de la actualidad.</t>
  </si>
  <si>
    <t>Alinear el proceso formativo del estudiante de Contaduría publica con los cambios en la sociedad productiva, profesional y general.</t>
  </si>
  <si>
    <t>Laboratorio contable construido y equipado para impartir el conocimiento.</t>
  </si>
  <si>
    <t>Contar con el currículo de la carrera de contaduría  publica actualizado, el cual debe estar unificado con la Unidad Académica de Ciudad Universitaria.</t>
  </si>
  <si>
    <t xml:space="preserve">UNIFICAR CRITERIOS CON C.U. CARRERA DE CONTADURIA PUBLICA Y FINANZAS </t>
  </si>
  <si>
    <t xml:space="preserve">Creación de un laboratorio contable propio para las clases de la Carrera CONTADURIA PUBLICAY FINANZAS </t>
  </si>
  <si>
    <t>Todos los docentes de la Carrera capacitados para el desarrollo de la educación virtual.</t>
  </si>
  <si>
    <t>100% de los docentes capacitados sobre el desarrollo de educación virtual.</t>
  </si>
  <si>
    <t xml:space="preserve">Los cambios tecnológicos que demanda la sociedad del conocimiento , demandan en su estructura y desarrollo  educativo, impartir el conocimiento, en el espacio virtual utilizando plataformas tecnológicas, con clases virtuales </t>
  </si>
  <si>
    <t>Todas las clases del plan de estudios de la carrera de Contaduría Pública y Finanzas impartidas en el campus virtual.</t>
  </si>
  <si>
    <t>Jefe de la Carrera, Coordinador, Docentes y Estudiantes de Contaduría Pública y Finanzas de la UNAH-VS</t>
  </si>
  <si>
    <t>Número de proyectos de investigación desarrollados.</t>
  </si>
  <si>
    <t>Necesidad de crear e impulsar nuevos conocimientos en materia en la disciplina de la Contaduría Pública y Finanzas, utilizando como vehículo los procesos de investigación científica.</t>
  </si>
  <si>
    <t xml:space="preserve">Creación, innovación e impulso de conocimientos en materia contable, financiera, tributaria como aporte a la sociedad, para impulsar el desarrollo económico y social </t>
  </si>
  <si>
    <t>Tres proyectos de investigación científica diseñados, desarrollados y entregados a la sociedad.</t>
  </si>
  <si>
    <t>Sociedad</t>
  </si>
  <si>
    <t>Jefe de la Carrera y Comité de Investigación</t>
  </si>
  <si>
    <t xml:space="preserve">Desarrollar por lo menos 3 proyectos de investigación al año.     </t>
  </si>
  <si>
    <t>Iniciar el desarrollo de proyectos de investigación en la Carrera DE CONTADURIA PUBLICA  con la participación de docentes y estudiantes, los cuales deben estar enfocados en la solución de problemas prioritarios del país.</t>
  </si>
  <si>
    <t xml:space="preserve">Desarrollar por lo menos 3 proyectos de investigación al año.     CONTADURIA PUBLICA Y FINANZAS </t>
  </si>
  <si>
    <t>Número de alianzas o convenios firmados.</t>
  </si>
  <si>
    <t>Desarrollar la actividad de vinculación de el departamento, con los diferentes actores de la sociedad.</t>
  </si>
  <si>
    <t xml:space="preserve">Es de suma necesidad para la carrera de Contaduría publica y Finanzas vincular los conocimientos académicos </t>
  </si>
  <si>
    <t>Proyectos de vinculación ejecutados.</t>
  </si>
  <si>
    <t>Firmas auditoras, Pymes, asociaciones, egresados,</t>
  </si>
  <si>
    <t>Comité de Vinculación Universidad - Sociedad.</t>
  </si>
  <si>
    <t>Visitar a los diferentes actores (firmas auditoras, Pymes, asociaciones, egresados, etc.) con el objetivo de crear alianzas estratégicas para el desarrollo de proyectos de Vinculación.</t>
  </si>
  <si>
    <t xml:space="preserve">Contar con alianzas con los diferentes actores de la sociedad, con el fin de crear sinergias en el desarrollo de proyectos de Vinculación carrera de contaduria </t>
  </si>
  <si>
    <t>Visitar a los diferentes actores (firmas auditoras, Pymes, asociaciones, egresados, etc.) con el objetivo de crear alianzas estratégicas para el desarrollo de proyectos de Vinculación.  contaduria publica</t>
  </si>
  <si>
    <t xml:space="preserve">Crear Diplomados • Diplomado en cooperativismo. General
• Diplomado en veeduría cooperativista.( Juntas de Vigilancia)
• Diplomado en Dirección cooperativa.( Juntas Directivas)
• Diplomado en gestión cooperativa. ( Gerentes)
• Diplomado en contabilidad cooperativa( Contadores)
• Diplomado en Finanzas cooperativas. ( Financieros)
• Diplomado en Presupuesto de cooperativas. ( Presupuestos)
• Diplomado normativa cooperativa.
</t>
  </si>
  <si>
    <t>Ejecución de programas de diplomados como parte de proyectos de vinculación.</t>
  </si>
  <si>
    <t>Aplicación  de conocimientos en áreas multidisciplinaria de instituciones del gremio cooperativo</t>
  </si>
  <si>
    <t>Actuar en áreas de instituciones con un enfoque social.</t>
  </si>
  <si>
    <t>Numero de diplomados realizados</t>
  </si>
  <si>
    <t>Gremio cooperativista</t>
  </si>
  <si>
    <t xml:space="preserve">Comité de Vinculación </t>
  </si>
  <si>
    <t xml:space="preserve">Desarrollar diplomados administración y gestión de cooperativas.departamento de contaduria publica. </t>
  </si>
  <si>
    <t>Consultorio Contable y Fiscal en funcionamiento</t>
  </si>
  <si>
    <t>Servicio a las PYMES en materia contable y fiscal</t>
  </si>
  <si>
    <t>Ofrecer servicio de asesoría contable y fiscal al sector PYMES</t>
  </si>
  <si>
    <t>Abrir el espacio de servicio de vinculación a las PYMES</t>
  </si>
  <si>
    <t xml:space="preserve">Es importante prestar servicios contables y fiscales a las Pymes </t>
  </si>
  <si>
    <t>Consultas atendidas</t>
  </si>
  <si>
    <t>PYMES</t>
  </si>
  <si>
    <t>Comité de Vinculación</t>
  </si>
  <si>
    <t>Los 4 catedráticos por retirar, ya están en edad de jubilación; la Carrera requiere tener personal sustituto capacitado.</t>
  </si>
  <si>
    <t>Prestaciones laborales para 4 catedráticos que ya están en edad de jubilación, así como contratación de personal sustituto.</t>
  </si>
  <si>
    <t>Actas de reuniones periódicas, reportes de avance, análisis de resultado</t>
  </si>
  <si>
    <t>Catedráticos de la Carrera en edad de jubilación así como egresados de la Carrera de Contaduría Pública y Finanzas.</t>
  </si>
  <si>
    <t>Jefe de la Carrera, Recursos Humanos.</t>
  </si>
  <si>
    <t xml:space="preserve">CONTRATACION DE PROFESORES CONTADURIA PUBLICA Y FINANZAS </t>
  </si>
  <si>
    <t xml:space="preserve">4 PROFESORES CONTRATADOS </t>
  </si>
  <si>
    <t xml:space="preserve">CONCURSO PARA CONTRATACION DE PROFESORES </t>
  </si>
  <si>
    <t xml:space="preserve">4 CONTADURIA PUBLICA </t>
  </si>
  <si>
    <t>Se cuenta con una bolsa de trabajo EN LA CARRERAS  DE PSICOLOGIA Y CONTADURIA PUBLICA  con su respectivo boletín informativo que permita que los y las jóvenes  tengan acceso a  información de oportunidades laborales, requisitos y documentación a presentar.</t>
  </si>
  <si>
    <t>Informe de análisis de la oferta de la Universidad Nacional de Colombia y/o la Universidad Nacional Autónoma de México a fin de adaptar cualquiera de sus contenidos.</t>
  </si>
  <si>
    <t>Presentación de avances de las gestiones tanto con el Instituto de Profesionalización Docente y Posfase.</t>
  </si>
  <si>
    <t>Viajes a Tegucigalpa; reunión con el Comité de Postgrado de la Facultad de Ciencias Económicas.</t>
  </si>
  <si>
    <t>Presentación de informes por avance de la gestión.</t>
  </si>
  <si>
    <t>Egresados de la Carrera en los últimos 3 años.</t>
  </si>
  <si>
    <t>Jefatura y Coordinador de la Carrera.</t>
  </si>
  <si>
    <t>Gestionar la implementación de una Maestría que incluya todas las áreas básicas del conocimiento de un Contador Público acorde al  ambiente laboral.</t>
  </si>
  <si>
    <t xml:space="preserve">Planes de estudios de las tres carreras aprobados.                      La pertinencia del desarrollo curricular según el perfil de cada carrera en los diferentes espacios de aprendizaje. </t>
  </si>
  <si>
    <t>Taller de capacitacion docente e integracion de equipos interdisciplinarios. Obseravatorio sobre oferta y demanda. Gestion de capacidad instalada para el desarrollo curricular. Diseño de nuevas propuestas academicas</t>
  </si>
  <si>
    <t>Participacion total de la planta docente</t>
  </si>
  <si>
    <t>Oferta acdemica de excelencia</t>
  </si>
  <si>
    <t>Planes de estudio diseñados y rediseñados de forma pertinente</t>
  </si>
  <si>
    <t>Total de docentes y estudiantes de la EUCS</t>
  </si>
  <si>
    <t xml:space="preserve">Vicerrectoria academica.  IPSD. Jefes de Depto. y Coordinadores de Carrera. Jefatura EUCS.Comsion de desarrollo curricular       </t>
  </si>
  <si>
    <t>Espacios de aprendizaje con metodologia bimodal</t>
  </si>
  <si>
    <t>Desarrollo de espacios de aperndizaje seleccionados con metodologia bimodal</t>
  </si>
  <si>
    <t>Participacion total de la planta docente de los espacios de aprendizaje seleccionados</t>
  </si>
  <si>
    <t>Optimizacion de los diferentes recursos. Favorecer el acceso y la oportunidad</t>
  </si>
  <si>
    <t>Espacios de aprendizaje diseñados de manera bimodal</t>
  </si>
  <si>
    <t>DEGT. Subdireccion de administracion y Finanzas. Docencia</t>
  </si>
  <si>
    <t>EUCS</t>
  </si>
  <si>
    <t xml:space="preserve">Planes de estudios de las tres carreras aprobados, MEDICINA, ENFERMERIA ,ODONTOLOGIA </t>
  </si>
  <si>
    <t>La investigacion como eje tranversal, su sistematizacion y definicion de las lineas prioritarias.</t>
  </si>
  <si>
    <t>Producto de investigaciones realizadas dentro de los espacios de aprendizaje</t>
  </si>
  <si>
    <t xml:space="preserve">Conformación del comité de investigacion cientifica de la EUCS. Definicion de lineas prioritarias por departamentos y consenso por Escuela.  </t>
  </si>
  <si>
    <t>Participacion de docentes y estudiantes en proyectos de investigacion.  Las investigaciones responden a la resolucion de necesidades y problemas orientadas al desarrollo y bienestar social.</t>
  </si>
  <si>
    <t>Responder a las necesidades y problemas de la poblacion. Cumplimiento de la investigacion como una funcion uiversitaria</t>
  </si>
  <si>
    <t>Proyecto de investigacion terminados</t>
  </si>
  <si>
    <t>Estudiantes, docentes y la sociedad</t>
  </si>
  <si>
    <t>Jefes de la EUCS, Jefe de Departamento, Cordinadores de Carrera, Coordinador de unidad de investigacion Regional y Comité de investigacion de la EUCS</t>
  </si>
  <si>
    <t>Revista cientifica de la EUCS publicada semestralmente</t>
  </si>
  <si>
    <t>Dos numeros de la revista cientifica de la EUCS publicados al año</t>
  </si>
  <si>
    <t xml:space="preserve">reuniones semanales del consejo editor de la revista. Capactacion sobre competencias del consejo editor. Indexacion de la revista cientifica </t>
  </si>
  <si>
    <t>consejo editor capacitado y revista publicada.</t>
  </si>
  <si>
    <t>la necesidad de responder al eje de investigacion cientifica en las carreas de la EUCS</t>
  </si>
  <si>
    <t>los dos numeros de la revista lanzados</t>
  </si>
  <si>
    <t>comunidad docente y estudiantil de la EUCS</t>
  </si>
  <si>
    <t>Jefes de la EUCS, Jefe de Departamento, Cordinadores de Carrera, Coordinador  y Cosejo editor de la revista de la EUCS</t>
  </si>
  <si>
    <t xml:space="preserve">Jornadas de socializacion de los proyectos de publicacion.     Difusion a traves  de congresos y publicacion en   revistas cientificas y-o libros nacionales e internacionales . </t>
  </si>
  <si>
    <t>Trabajos de investigacion difundidos y publicados</t>
  </si>
  <si>
    <t>Cumplir con la investigacion como un pilar o funcion esencial de la univerdidad</t>
  </si>
  <si>
    <t>Numero de trabajos publicados</t>
  </si>
  <si>
    <t>Docentes, estudiantes y la sociedad</t>
  </si>
  <si>
    <t>Trabajos de investigación EUCS socializados, publicados, comunicados y difundidos por los diferentes medios</t>
  </si>
  <si>
    <t xml:space="preserve">EUCS </t>
  </si>
  <si>
    <t>Talleres para la revision y actualizacion para la reglamentación pertinente.  Gestionar la aprobacion del reglamento. Conformación de la Comisión</t>
  </si>
  <si>
    <t>Docentes con perfil y respondiendo a las demnadas estudiantiles</t>
  </si>
  <si>
    <t>concurso realizado</t>
  </si>
  <si>
    <t>10 docentes nombrados para las tres carrreras</t>
  </si>
  <si>
    <t>Docentes nombrados desempeñandose en las diferentes areas de la EUCS</t>
  </si>
  <si>
    <t>Consejo consultivo de la EUCS</t>
  </si>
  <si>
    <t xml:space="preserve">Planta docente completa EUCS </t>
  </si>
  <si>
    <t xml:space="preserve">10 EUCS </t>
  </si>
  <si>
    <t xml:space="preserve"> ADMINISTRADOR EUCS</t>
  </si>
  <si>
    <t xml:space="preserve">Realizar concurso para 10 plazas de tiempo completo para profesores titular I.  CONTRATACION ADMINISTRADOR DE EUCS </t>
  </si>
  <si>
    <t>Diagnóstico de los micro curriculos en fortalezas y debilidades de las asignaturas ofertadas por el Departamento de Ciencias Sociales incluida la carrera de Sociología.</t>
  </si>
  <si>
    <t>Un informe final acerca de las fortalezas y debilidades curriculares de las asignaturas ofertadas.</t>
  </si>
  <si>
    <t>1. Reuniones de planificación para la elaboración del diagnóstico de microcurriculum. Integración de comisiones de trabajo. Realización de reuniones y jornadas de trabajo. Presentación de informes de cada comisión. Elaboración de documento final</t>
  </si>
  <si>
    <t>Se contará con diagnóstico actualizado de fortalezas y debilidades curriculares de los micro curriculum.</t>
  </si>
  <si>
    <t>Para actualizar los micro curriculum con el modelo educativo de la UNAH</t>
  </si>
  <si>
    <t>Actas de reuniones. Informes y documentos  de comisiones. Notas de remisión del informe final, asistencia a la presentación del informe final.</t>
  </si>
  <si>
    <t>Estudiantes inscritos en las asignaturas.  Docentes de asignaturas.</t>
  </si>
  <si>
    <t>Jefe Dpto.  Coordinadores de asignaturas. Personal docente</t>
  </si>
  <si>
    <t>Propuesta rediseño de micro currículos de la oferta académica del Departamento de Ciencias Sociales, según el Modelo Educativo de la UNAH.</t>
  </si>
  <si>
    <t>Cantidad de micro currículos rediseñados, según el nuevo Modelo Educativo de la UNAH</t>
  </si>
  <si>
    <t>1. Reuniones de trabajo. Análisis y discusión de diagnósticos.Jornadas de preparación de propuestas. Presentación de propuestas de cada comisión. Elaboración de propuestas finales.</t>
  </si>
  <si>
    <t>Se contará con micro curriculum actualizados y en correspondencia con el modelo educativo de la UNAH.</t>
  </si>
  <si>
    <t>Ayuda memoria de reuniones. Listas de asistencia a las jornadas de trabajo. Micro curriculum diseñados.</t>
  </si>
  <si>
    <t xml:space="preserve">Estudiantes inscritos en las asignaturas. Docentes incorporados al trabajo </t>
  </si>
  <si>
    <t xml:space="preserve">20 REUNIONES CIENCIAS SOCIALES </t>
  </si>
  <si>
    <t>Un plan de desarrollo de proyectos de investigación. Un plan de apoyo a los proyectos de investigación.</t>
  </si>
  <si>
    <t>1. Gestión y promoción de la investigación. 2. Gestión de becas de investigación. 3. Participación en eventos científicos. 4.Participación en las alianzas estratégicas de la UNAH-VS. 5. Ejecución y monitoreo de proyectos.</t>
  </si>
  <si>
    <t>Ausencia de proyectos de investigación</t>
  </si>
  <si>
    <t>Importancia de desarrollar proyectos de investigación</t>
  </si>
  <si>
    <t>Plan y cronograma de trab ajo de los proyectos de investigación. Ayuda memorias de reuniones. Instrumentos elaborados, información  recolecctada, tabulada e interpretada. Informes de investigación.</t>
  </si>
  <si>
    <t>Docentes, estudiantes y población meta.</t>
  </si>
  <si>
    <t>Jefatura Dpto. Coordinación de Carrera. Comision de Investigación. Docentes.</t>
  </si>
  <si>
    <t xml:space="preserve">Desarrollo de proyectos de investigación enmarcados en los temas prioritarios de la UNAH-VS y la región del Valle de Sula. CIENCIAS SOCIALES </t>
  </si>
  <si>
    <t>Listado de revistas y espacios para la difusión de los proyectos de investigación.</t>
  </si>
  <si>
    <t xml:space="preserve">1.Gestión y organización de las publicaciones de artículos en revistas indexadas y especializadas de las Ciencias Sociales. 2. Gestión para la participación en eventos científicos            </t>
  </si>
  <si>
    <t>Difusión de la investigación de los docentes del departamento de ciencias sociales  y estudiantes de la carrera de sociología publicados en revistas indexadas de la UNAH y revistas internacionales</t>
  </si>
  <si>
    <t>Organizada y funcionando  la estructura de investigación en el departamento de Ciencias Sociales.</t>
  </si>
  <si>
    <t>1. Una unidad de gestión de investigación integrada y funcionando.  2 Observatorio de la violencia fortalecido.   3. Un plan de funcionamiento de observatorio social</t>
  </si>
  <si>
    <t xml:space="preserve">1. Reuniones de trabajo. 2.Taller para definición aprobación de perfil de la unidad de gestión. 3. Selección e integración de la comisión de investigación. Jornadas de Fortalecimiento del observatorio de la violencia. Jornadas de trabajo para la elaboración y diseño de observatorio social </t>
  </si>
  <si>
    <t>Ausencia de estructura dedicada a la gestión de la investigación</t>
  </si>
  <si>
    <t>Importancia de la incorporación del personal docente al desarrollo de la investigación</t>
  </si>
  <si>
    <t xml:space="preserve">Auda memoria de las reuniones. Guías metodológicas de los talleres. Guías de trabajo de las jornadas. </t>
  </si>
  <si>
    <t>Personal docente</t>
  </si>
  <si>
    <t>CS</t>
  </si>
  <si>
    <t xml:space="preserve">1. Reuniones de trabajo. 2.Taller para definición aprobación de perfil de la unidad de gestión. 3. Selección e integración de la comisión de investigación. </t>
  </si>
  <si>
    <t xml:space="preserve"> Observatorio de la violencia fortalecido.   3. Un plan de funcionamiento de observatorio social</t>
  </si>
  <si>
    <t>La propuesta de diseño realizada y aprobada.</t>
  </si>
  <si>
    <t xml:space="preserve">Documento de la propuesta. Informes, Convenios, cartas de intenciones. Número de docentes y estudiantes movilizados. Número de asignaturas armonizadas, áreas atendidas </t>
  </si>
  <si>
    <t xml:space="preserve">Reuniones de trabajo que contribuyan a la socialización y capacitación sobre las redes académicas de la UNAH, a todo el personal docente del departamento de Ciencias Sociales.                                                                                                                                                                              </t>
  </si>
  <si>
    <t xml:space="preserve">Limitado conocimiento del funcionamiento sobre las redes académicas de la UNAH, entre  el personal docente del departamento de Ciencias Sociales.                                                                                                                                                                              </t>
  </si>
  <si>
    <t>Aumentar el conocimiento del impacto en el proceso educativo del acceso a las redes académicas de la UNAH</t>
  </si>
  <si>
    <t>Documentos, convenios suscritos, cartas de intenciones, movilidades aprobadas, equivalencias otorgadas, becas aprobadas, número de profesores visitantes por áreas de conocimiento.</t>
  </si>
  <si>
    <t>Sub-Dirección Académica de la UNAH-VS, Dirección Ejecutiva de Gestión de Tecnología (DEGT), Jefatura del Departamento de Ciencias Sociales.</t>
  </si>
  <si>
    <t>Conocimiento de los docentes en el manejo de la TICs</t>
  </si>
  <si>
    <t>Número de docentes  en las jornadas de capacitación en destrezas y habilidades aplicadas del uso de estas tecnología a la práctica docente.</t>
  </si>
  <si>
    <t xml:space="preserve">Jornadas de capacitación sobre el uso de las TICs. </t>
  </si>
  <si>
    <t xml:space="preserve">Limidado acceso y uso de las TICs. </t>
  </si>
  <si>
    <t xml:space="preserve">Aumentar el acceso y uso de las TICs como instrumentos para el logro de las competencias. </t>
  </si>
  <si>
    <t>Listados de asistencias a las jornadas de capacitación, visitas, existencia de sitios web donde están alojadas las informaciones sobre uso de TICs.</t>
  </si>
  <si>
    <t>Docentes, estudiantes</t>
  </si>
  <si>
    <t>Dirección de Innovación Educativa, Jefatura del Departamento de Ciencias Sociales.</t>
  </si>
  <si>
    <t>Uso y acceso a las redes académicas locales y regionales.</t>
  </si>
  <si>
    <t>Mejorada  las destrezas y habilidades aplicadas del uso de estas tecnología a la práctica docente considerando la informacion faculitadas por las redes locales y regionales.</t>
  </si>
  <si>
    <t>Incorporación del Departamento de Ciencias Sociales. a las redes académicas locales y regionales.</t>
  </si>
  <si>
    <t>limitada integracion del Departamento de Ciencias Sociales. a las redes académicas locales y regionales.</t>
  </si>
  <si>
    <t>Se necesita la integracion del Departamento de Ciencias Sociales. a las redes académicas locales y regionales, facilitará el intercambio de experiencias y aumento de los procesos de investigación y generación de conocimiento científico.</t>
  </si>
  <si>
    <t xml:space="preserve">Documento de Acuerdo de inscripcion del Departamento de Ciencias Sociales y de los docentes en las redes locales y regionales, aumento de Impresos de las publicaciones y  respaldos electrónicos correspondientes.  </t>
  </si>
  <si>
    <t>Docentes, comite academico.</t>
  </si>
  <si>
    <t>Jefatura del Departamento de Ciencias Sociales.</t>
  </si>
  <si>
    <t>Mayor cobertura  y oferta académica,  ampliada y pertinente a la región.</t>
  </si>
  <si>
    <t xml:space="preserve">Comportamiento de la matricula, según  procedencia, condición económica, oferta y carrera.  Numero de carreras ofertadas y pertinentes. </t>
  </si>
  <si>
    <t xml:space="preserve">1. Reuniones interdisciplinaria para el desarrollo del Estudio de oferta y demanda.                                                                     </t>
  </si>
  <si>
    <t>Ausencia de estudios acercad de la actual oferta y demanda de carreras a nivel superior entre la poblacion de la region del Valle de Sula.</t>
  </si>
  <si>
    <t>Se necesita actualizar la informacion acerca de la oferta y demanda para la planificacion integral.</t>
  </si>
  <si>
    <t>Base de datos de matricula,                  informes de procedencia de estudiantes,                           nuevas carreras ofertadas, planes de estudio,                   acuerdos de aprobación, instancias creadas acerca de los servicios académicos</t>
  </si>
  <si>
    <t>Docentes, estudiantes, empleadores, egresados, administrativos de la UNAH-VS</t>
  </si>
  <si>
    <t>Dirección, Sub Dirección Académica, Red Norte, Unidad de Docencia,  Dirección Académica de Función Tecnológica, jefatura del Departamento de Ciencias Sociales. y la Coordinación de la Carrera de Sociología</t>
  </si>
  <si>
    <t xml:space="preserve"> 2. Incorporar proactivamente al proceso y consolidación de la creación de por lo menos cuatro telecentros, Santa Bárbara, Villanueva, Yojoa, Yoro (cono sur de la red) </t>
  </si>
  <si>
    <t>Ausencia  de  Estudios acerca  de las condiciones para el funcionamiento del instituto tecnológico universitario de Puerto Cortes.</t>
  </si>
  <si>
    <t>Se necesita desarrollar  Estudio de las condiciones para el funcionamiento del instituto tecnológico universitario de Puerto Cortes, permitirá la toma de decisiones integrales.</t>
  </si>
  <si>
    <t>Docentes, comisiones tecnicas de vinculacion e investigacion y acádemicas</t>
  </si>
  <si>
    <t xml:space="preserve">3. Asistencia y visitas tecnicas en apoyos a los periféricos de la red  (Baracoa, cuyamel, Omoa) </t>
  </si>
  <si>
    <t>Limitado  consenso de  proyectos académicos con los diferentes actores.</t>
  </si>
  <si>
    <t>Aumentar el consensuamiento proyectos académicos con los diferentes actores, mejora los indicadores de eficiencia, eficacia y efectividad del departamento de Ciencias Sociales.</t>
  </si>
  <si>
    <t>Memorias de reuniones,  numero de propuestas elaboradas y portafolio de proyecto realizados.</t>
  </si>
  <si>
    <t>Jefatura del Departamento de Ciencias Sociales y la Coordinación de la Carrera de Sociología.</t>
  </si>
  <si>
    <t>4. Reuniones interdisciplinarias para el desarrollo del Estudio de las condiciones para el funcionamiento del instituto tecnológico universitario de Puerto Cortes.</t>
  </si>
  <si>
    <t>Proyectos elaborados a través de  las redes locales y regionales.</t>
  </si>
  <si>
    <t>Número de Visitas a centros, teleconferencias, proyectos realizados, numero de propuestas elaboradas.</t>
  </si>
  <si>
    <t xml:space="preserve">Taller para identificar fortalezas, problemas y alternativas comunes  para la gestion de proyectos académicos.   </t>
  </si>
  <si>
    <t xml:space="preserve">Necesidades tecnicas en el proceso de la gestion de proyectos académicos.   </t>
  </si>
  <si>
    <t xml:space="preserve">Fortalecer y establecer alternativas comunes  para la gestion de proyectos académicos.   </t>
  </si>
  <si>
    <t>Seminario y Reuniones visitas de pares para consensuar proyectos académicos con los diferentes actores.</t>
  </si>
  <si>
    <t>Limitado  consensuamiento de  proyectos académicos con los diferentes actores.</t>
  </si>
  <si>
    <t xml:space="preserve">50 % carreras con diseno curricular innovados </t>
  </si>
  <si>
    <t xml:space="preserve">ACTIVIDADES DE DESARROLLO CURRICULAR </t>
  </si>
  <si>
    <t>1.-Unificar contenidos con la Unidad Académica de CU.  2.-Actualización de los contenidos de cada asignatura.  3.-Incorporación de nuevas asignaturas.</t>
  </si>
  <si>
    <t>1.-Revisión completa y constante de las asignaturas que imparte la Carrera. 2.-Introducción de nuevas clases al Plan de Estudios de la Carrera.3.-Incorporar a los programas de las clases el abordaje de la ética profesional.  4.-Creación de un laboratorio contable propio para las clases de la Carrera.</t>
  </si>
  <si>
    <t>1.-Curriculo actualizado.  2.-Laboratorio contable creado. 3.-Data Show instalados.</t>
  </si>
  <si>
    <t>Programas de asignaturas de lenguas a nivel general actualizados.</t>
  </si>
  <si>
    <t>3 Programas actualizados</t>
  </si>
  <si>
    <t>1.  Gestionar y promover un encuentro de docentes de lenguas extranjeras de la UNAH para actualizar los programas sinteticos de las asignaturas de lenguas extranjeras a nivel general.</t>
  </si>
  <si>
    <t>Disponibilidad de presupuesto</t>
  </si>
  <si>
    <t>Incursionar en las nuevas tendencias educativas</t>
  </si>
  <si>
    <t>Memoria del encuentro</t>
  </si>
  <si>
    <t>Docentes/estudiantes</t>
  </si>
  <si>
    <t xml:space="preserve">Departamento de Lenguas Extranjeras </t>
  </si>
  <si>
    <t>80 asignaturas disenadas en linea</t>
  </si>
  <si>
    <t xml:space="preserve">Elaborar programas de asignatura incorporando el Modelo Educativo y diseñarlas  en línea. </t>
  </si>
  <si>
    <t xml:space="preserve">Ampliación de cobertura con inclusión y equidad. </t>
  </si>
  <si>
    <t>Programas, aula virtua de la UNAH</t>
  </si>
  <si>
    <t>Estudiantes.</t>
  </si>
  <si>
    <t>Dirección, Red Norte, Coordinanción Docencia, Coordinación Innovación Educativa, Jefes de Departamento, Docentes.</t>
  </si>
  <si>
    <t>3. Integración de la oferta bimodalidad como un área de funcionamiento a todos los estudiantes de UNAH-VS</t>
  </si>
  <si>
    <t>Política de Bimodalidad de la UNAH</t>
  </si>
  <si>
    <t>Ampliación de cobertura e inclusión</t>
  </si>
  <si>
    <t>Dirección, Subdirección Académica, Coordinación Innovación Educativa, DIPP. DGT.</t>
  </si>
  <si>
    <t>3. Equipamiento tecnológico y logístico acandicionado a la educaciíon virtual.</t>
  </si>
  <si>
    <t xml:space="preserve">1 Laboratorio de computo funcionando con instalaciones físicas adecuadas, con 15 computadoras, 2 impresoras, softwares, mobiliario y demás implementos requeridos para el eficaz desarrollo de la educación en línea.   </t>
  </si>
  <si>
    <t xml:space="preserve">1. Disponibilidad de local para laboratorio            2. Disponibilidad de presupuesto  3. Servicio de internet disponible  </t>
  </si>
  <si>
    <t>Fortalecer la calidad educativa ofrecida por la carrera de economía,  con tecnologías de información  acondcionadas a un efectivo procerso de enzeñanza-aprendizaje.</t>
  </si>
  <si>
    <t>Local de laboratorio de computo, equipo de computo, fotografías, informes.</t>
  </si>
  <si>
    <t>400 estudiantes de carrera de economía en UNAH.VS</t>
  </si>
  <si>
    <t>Jefatura de Departamento de Economía</t>
  </si>
  <si>
    <t xml:space="preserve">ACTIVIDADES PARA MEJORAMIENTO DE LA CALIDAD EDUCATIVA </t>
  </si>
  <si>
    <t>UNAH-VS cuenta con una unidades de gestión de la  investigación científica, funcionando con alta calidad y pertinencia.</t>
  </si>
  <si>
    <t>40 % de unidades académicas  cuentan con unidades de gestión de la investigación científica.</t>
  </si>
  <si>
    <t>1 Creación y fortalecimiento en UNAH-VS de las unidades de gestión de investigación científica.</t>
  </si>
  <si>
    <t>Universidad funcionando con normalidad</t>
  </si>
  <si>
    <t>Fortalecimiento de la Estructura de Investigación UNAH-VS</t>
  </si>
  <si>
    <t>Registro de Unidades de Investigación</t>
  </si>
  <si>
    <t>Unidades académicas/Investigadores</t>
  </si>
  <si>
    <t>Coordinación Regional de Investigación UNAH-VS</t>
  </si>
  <si>
    <t>Creación de grupos de investigación</t>
  </si>
  <si>
    <t>Retomar el proyecto semilleros de investigación</t>
  </si>
  <si>
    <t>Sistematización de un 50% de eventos, investigaciones e investigadores</t>
  </si>
  <si>
    <t>Registro de investigadores</t>
  </si>
  <si>
    <t>Registro de eventos científicos</t>
  </si>
  <si>
    <t>Registro de investigaciones</t>
  </si>
  <si>
    <t>Profesionales por área del conocimiento en  programas de capacitación , talleres, cursos y seminarios internacionales en UNAH-VS.</t>
  </si>
  <si>
    <t>Número de docentes capacitados.</t>
  </si>
  <si>
    <t>Diplomado  Semi-presencial</t>
  </si>
  <si>
    <t>Registro de participantes</t>
  </si>
  <si>
    <t>Docentes e investigadores de UNAH-VS</t>
  </si>
  <si>
    <t>Coordinación Regional de Investigación UNAH-VS/DICU</t>
  </si>
  <si>
    <t>3) Organizar al menos seis (6) talleres, cursos o seminarios por área de conocimiento a nivel nacional.</t>
  </si>
  <si>
    <t>Curso de Invest.</t>
  </si>
  <si>
    <t>Cursos de capacitación CITAVI</t>
  </si>
  <si>
    <t>Capacitación Líneas de Investigación</t>
  </si>
  <si>
    <t>Cursos sobre propiedad intelectual</t>
  </si>
  <si>
    <t>Las Unidades Académicas de la UNAH en todos los niveles, socializan y aplican las políticas de investigación de la UNAH.</t>
  </si>
  <si>
    <t xml:space="preserve">1)Políticas de investigación aplicándose adecuadamente. </t>
  </si>
  <si>
    <t>Elaborado, validado e impreso documento de la política y prioridades de Investigación</t>
  </si>
  <si>
    <t>Curso ABC de la investigación Semilleros de investigación</t>
  </si>
  <si>
    <t>Elaboraciòn de la Polìtica de Investigaciòn Cientìfica y Tecnològica de UNAH-VS</t>
  </si>
  <si>
    <t>Unidades académicas/Unidades de Gestión de la Investigación</t>
  </si>
  <si>
    <t>Coordinación Regional de Investigacuón UNAH-VS</t>
  </si>
  <si>
    <t>Establecimiento de líneas de investigación</t>
  </si>
  <si>
    <t>Taller de líneas de investigación para actores sociales UNAH-VS</t>
  </si>
  <si>
    <t>Actores de Valle de Sula</t>
  </si>
  <si>
    <t>Socialización de líneas a lo interno UNAH-VS</t>
  </si>
  <si>
    <t>Taller de líneas de investigación consolidación prioridades de Investigación UNAH-VS</t>
  </si>
  <si>
    <t>Apoyo a realización de diversos eventos cientìficos</t>
  </si>
  <si>
    <t>Unidades académicas</t>
  </si>
  <si>
    <t>Las Facultades y Centros Universitarios Regionales promueven la  publicación de las investigaciones realizadas por su personal docente y estudiantes.</t>
  </si>
  <si>
    <t>Publicaciones de la UNAH en línea acorde a los nuevos formatos internacionales de publicación digital.</t>
  </si>
  <si>
    <t xml:space="preserve"> Apoyar la creación e indexación de al menos (1) revistas científicas especializadas en la UNAH VS</t>
  </si>
  <si>
    <t>Incentivos a los resultados de investigación</t>
  </si>
  <si>
    <t>No. Revistas indexadas.</t>
  </si>
  <si>
    <t>Difusión de publicaciones impresas, a través de talleres, presentación de libros, conversatorios, seminarios, coloquios científicos.</t>
  </si>
  <si>
    <t>No de publicaciones, eventos realizados</t>
  </si>
  <si>
    <t>Unidades académicas, investigadores</t>
  </si>
  <si>
    <t>Mantenimiento página web</t>
  </si>
  <si>
    <t>Web funcionando</t>
  </si>
  <si>
    <t>III Congreso de Investigación Científica</t>
  </si>
  <si>
    <t>Se promueve la propiedad intelectual en UNAh-VS</t>
  </si>
  <si>
    <t>Gestionar la protección de los resultados de investigación y la Innovación</t>
  </si>
  <si>
    <t>Gestiona del Centro de Apoyo a la Tecnología e innovación</t>
  </si>
  <si>
    <t>Se crean circulos de innovación</t>
  </si>
  <si>
    <t>Se promueve el concurso de ideas de innovación</t>
  </si>
  <si>
    <t xml:space="preserve">OTRAS ACTIVIDADES </t>
  </si>
  <si>
    <t>100% trabajos publicados en diferentes medios de difusion nacional.   50% trabajos publicados en revistas internacionales indexadas</t>
  </si>
  <si>
    <t xml:space="preserve">Publicacion de resultados de  las investigaciones  y resultados obtenidos en la carrera DE INGENIERIA INDUSTRIAL, ADMINISTRACION DE EMPRESAS , ing. Electrica, FISICA , matematicas , LETRAS, CONTADURIA PUBLICA , economia </t>
  </si>
  <si>
    <t xml:space="preserve">PUBLICACIONES </t>
  </si>
  <si>
    <t>Las facultades y los centros regionales  se insertan en el eje de protección de los resultados de investigación; utilizan los resultados de las investigaciones para contribuir a la solución de los problemas prioritarios del país y al desarrollo científico y técnico</t>
  </si>
  <si>
    <t xml:space="preserve">ACONDICIONAMIENTO DE OFICINA REGIONAL DE INVESTIGACION CIENTIFICA </t>
  </si>
  <si>
    <t xml:space="preserve">ACONDICIONAMIENTO DE OFICINA DE INVESTIGACION CIENTIFICA </t>
  </si>
  <si>
    <t>Al menos un trabajo científico de importancia es publicado anualmente en la página WEB de la UNAH por la carrera Informatica Administrativa que tiene una unidad de investigación. 3) Libros, revistas y materiales de investigaciónpublicados y puestos a disposición de la comunidad universitaria por el sistema de difusión científica, creativa y cultural: librería, biblioteca, editorial, UTV, periódicos, y otros.</t>
  </si>
  <si>
    <t xml:space="preserve">ACTIVIDADES DE VICULACIÓN </t>
  </si>
  <si>
    <t xml:space="preserve">Creación del Departamento de Capacitación, Formación y Desarrollo Docente de la UNAH-VS </t>
  </si>
  <si>
    <t>Departamento funcionando y con acuerdo de aprobación de JDU</t>
  </si>
  <si>
    <t>1. Finalizar la propuesta  de creación del Departamento.                               2. Solicitar aprobación a la JDU.        3. Seguimiento al acuerdo de aprobación.</t>
  </si>
  <si>
    <t xml:space="preserve">1 Propuesta de Creación </t>
  </si>
  <si>
    <t>Lp. 00.00</t>
  </si>
  <si>
    <t>3 Copias de propuesta para enviar</t>
  </si>
  <si>
    <t>3 viajes a Ciudad Universitaria</t>
  </si>
  <si>
    <t>1 Depto instalado</t>
  </si>
  <si>
    <t>Mejorar la Calidad Académica. Ampliar cobertura de capacitación.</t>
  </si>
  <si>
    <t>Notas Enviadas. Documento elaborado. Acuerdo de Creación</t>
  </si>
  <si>
    <t xml:space="preserve">Subdirección Académiaca. Subdirección de Finanzas UNAH-VS </t>
  </si>
  <si>
    <t xml:space="preserve">Creación  de un Programa Integral y Permanente de Capacitación y Formación Docente. </t>
  </si>
  <si>
    <t>Programa funcionando y con su regulación aprobada por la Dirección de la UNAH-VS</t>
  </si>
  <si>
    <t>1 Documento de diagnósticoo</t>
  </si>
  <si>
    <t>1 Programación de trabajo</t>
  </si>
  <si>
    <t xml:space="preserve">10 capacitaciones </t>
  </si>
  <si>
    <t xml:space="preserve">1 informe de evaluación </t>
  </si>
  <si>
    <t>Mejorar la Calidad Académica.</t>
  </si>
  <si>
    <t xml:space="preserve">Documentos de diagnóstico y evaluación. Listas de participantes </t>
  </si>
  <si>
    <t>SDA.                   Docencia.     Jefes de Departamento.</t>
  </si>
  <si>
    <t>1. Finalizar la propuesta  de creación del Departamento.2. Solicitar aprobación a la JDU.3. Seguimiento al acuerdo de aprobación.</t>
  </si>
  <si>
    <t xml:space="preserve">1. Diagnóstico de Necesidades de Capacitación. 2. Priorización de las Necesidades de Capacitación.  3. Desarrollo de las Capacitaciones. 4. Seguimiento y EValuación del Impacto de las Capacitaciones. </t>
  </si>
  <si>
    <t xml:space="preserve">1. Aprobación de maestrías en economía en la UNAH-VS. </t>
  </si>
  <si>
    <t>2 Maestrias de economía aprobadas</t>
  </si>
  <si>
    <t>1. Envío de correspondencia            2. Seguimiento a proceso</t>
  </si>
  <si>
    <t>Presupuesto recurrente</t>
  </si>
  <si>
    <t>Apertura académica de UNAH</t>
  </si>
  <si>
    <t>Ampliar la oferta académica en economía, para fortalecer el conocimiento académico en el área</t>
  </si>
  <si>
    <t>Jefatura del departamento</t>
  </si>
  <si>
    <t>1. Realización de conferencias</t>
  </si>
  <si>
    <t>3 Conferencias anuales con participación mínima del 80% de docentes de economía.</t>
  </si>
  <si>
    <t>1. Selección de temas   2. Elección de conferencistas                 3. Invitaciones                  4. Adecuación de local  5. Realización de eventos</t>
  </si>
  <si>
    <t>Disponibilidad de presupuesto y de apoyo logístico</t>
  </si>
  <si>
    <t>Necesidad de actualización profesionalizante</t>
  </si>
  <si>
    <t>2. Realización de diplomados</t>
  </si>
  <si>
    <t>3 Diplomados anuales con particpación mínima del 70% de docentes de economía</t>
  </si>
  <si>
    <t>Consolidación del Programa Emprendedor en la Carrera Administración de Empresas</t>
  </si>
  <si>
    <t>Promocion de una cultura de solidaridad, cooperacion y participacion</t>
  </si>
  <si>
    <t>Programa de voluntariado de tutorias</t>
  </si>
  <si>
    <t>Ofertar programa de voluntariado de tutorias entre estudiantes para los idiomas Ingles, Frances, Italiano y Portugues.</t>
  </si>
  <si>
    <t>Existencia de voluntarios</t>
  </si>
  <si>
    <t>Mejorar las destrezas comunicativas en L2 de los estuianres de UNAH VS</t>
  </si>
  <si>
    <t>Diseño del programa</t>
  </si>
  <si>
    <t>Docentes y tutores estudiantiles</t>
  </si>
  <si>
    <t>Diplomado para estudiantes</t>
  </si>
  <si>
    <t>Diplomado diseñado</t>
  </si>
  <si>
    <t>1. Diseñar y desarrollar un diplomado en Ingles adaptable a las diversas carreras que oferta la UNAH-VS.</t>
  </si>
  <si>
    <t>Planta docente incrementada, estudiantes inscritos</t>
  </si>
  <si>
    <t>Fortalecer competencia comunicativa de los estudiantes de UNAH VS</t>
  </si>
  <si>
    <t>Informe de datos generales y listado de inscritos</t>
  </si>
  <si>
    <t>docentes</t>
  </si>
  <si>
    <t>Departamento de Lenguas Extranjeras, Docencia, Coordinadores de Carrera</t>
  </si>
  <si>
    <t>Centro de Lenguas y Culturas Extranjeras</t>
  </si>
  <si>
    <t>Propuesta Academica de creacion del Centro de Lenguas y Culturas Extranjeras</t>
  </si>
  <si>
    <t>Gestionar la creacion del Centro de Lenguas y Culturas Extranjeras</t>
  </si>
  <si>
    <t xml:space="preserve"> Planta docente incrementada.</t>
  </si>
  <si>
    <t>Necesidad de comunicarse en lengua extranjera en la region y perfeccionamiento de lengua nativa en general.</t>
  </si>
  <si>
    <t>P</t>
  </si>
  <si>
    <t>Comunidad universitaria y poblacion en general</t>
  </si>
  <si>
    <t>Departamento de Lenguas Extranjeras, Direccion, Sub Direccion Academica</t>
  </si>
  <si>
    <t xml:space="preserve">Zoocriadero de iguanas </t>
  </si>
  <si>
    <t xml:space="preserve">criadero en funcionamiento </t>
  </si>
  <si>
    <t xml:space="preserve">gestionar el espacio físico donde funcionará </t>
  </si>
  <si>
    <t>Promocion de culturas extranjeras.</t>
  </si>
  <si>
    <t>Realizar el Festival Internacional de la Canción</t>
  </si>
  <si>
    <t>1.- Convocatoria abierta para estudiantes que esten cursando clases de lengua. 2.- Llamado al casting. 3.- Selección de participantes. 4.- Ensayo con  las pistas. 5.- Realización del Festival</t>
  </si>
  <si>
    <t>Fomentar en el estudiante receptor  y emisor,  el interés por  culturas extranjeras.</t>
  </si>
  <si>
    <t>Memoria e informe del Festival.</t>
  </si>
  <si>
    <t>Toda la comunidad universitaria.</t>
  </si>
  <si>
    <t>Departamento de Lenguas Extranjeras, Depto. de Arte, SUDECAD</t>
  </si>
  <si>
    <t>Difusión de culturas extranjeras.</t>
  </si>
  <si>
    <t>Realizar el Festival de  Naciones.</t>
  </si>
  <si>
    <t>Conferencias, exposiciones culturales y presentaciones artísticas.</t>
  </si>
  <si>
    <t>Disponibilidad de presupuesto, espacio físico y logística.</t>
  </si>
  <si>
    <t>Difundir  la cultura de  países cuyas lenguas se enseñan en el Campus Universitario. Promover la interculturalidad entre la población estudiantil.</t>
  </si>
  <si>
    <t>Implementación de un Programa de Seguimiento de Graduados y el Observatorio Laboral</t>
  </si>
  <si>
    <t>Programa funcionando</t>
  </si>
  <si>
    <t xml:space="preserve">1. Elaboración de propuesta del Programa.                                                2. Aprobación de la propuesta por la Dirección de la UNAH-VS.                3. Puesta en Marcha de la Propuesta. </t>
  </si>
  <si>
    <t>1  Programa  informático para el Seguimiento de Graduados y Observatorio Laboral</t>
  </si>
  <si>
    <t>2 viajes de Ciudad Universitaria para aprobación de propuesta.</t>
  </si>
  <si>
    <t xml:space="preserve">2 computadoras </t>
  </si>
  <si>
    <t>5 capacitaciones en  uso y alimentación del programa</t>
  </si>
  <si>
    <t xml:space="preserve">Apoyo al desarrollo regional </t>
  </si>
  <si>
    <t>Programa diseñado y grabao en CD. Lista  de asistencia. Fotografías.</t>
  </si>
  <si>
    <t>Gradauados</t>
  </si>
  <si>
    <t>SDA. Vinculación U-S</t>
  </si>
  <si>
    <t>Deseño de una base de datos de potenciales graduados para el relevo docente de la UNAH-VS</t>
  </si>
  <si>
    <t>5 profesionales identificados por cada disciplina desarrollada en la UNAH-VS y contactados.</t>
  </si>
  <si>
    <t xml:space="preserve">1. Identificación  de Graduados con Potencial para la Docencia Universitaria.                                         2. Invitación a capacitación desarrolladas por la UNAH-VS.          3. Desarrollo de Procesos de Preinducción  a los Graduados identificados. </t>
  </si>
  <si>
    <t>5 Profesionales identificados por cada disciplina</t>
  </si>
  <si>
    <t>4 Capacitaciones   en  el área pedagógica</t>
  </si>
  <si>
    <t>4 capacitaciones  en Gestión Universitaria.</t>
  </si>
  <si>
    <t>5 capacitaciones en el campo del conocimiento  (1 por cada Escuela)</t>
  </si>
  <si>
    <t>Fortalecimiento de la Calidad Académica y de los procesos de adminisión docente.</t>
  </si>
  <si>
    <t xml:space="preserve">Lista de asistencia a capacitaciones </t>
  </si>
  <si>
    <t>Graduados</t>
  </si>
  <si>
    <t>Red del Norte estructurada en su totalidad y funcionando</t>
  </si>
  <si>
    <t xml:space="preserve">1. Actas constitutivas de las instancias de la Red.                    2. Plan  integral de desarrollo de la Red. 3. Parámetros definidos para seguimiento y evaluación de la Red. </t>
  </si>
  <si>
    <t xml:space="preserve">1 reunión con miembros de la Red Norte para su organización </t>
  </si>
  <si>
    <t xml:space="preserve"> 1 reunión para elaboración de Plan de Desarrollode la Red</t>
  </si>
  <si>
    <t>2 reuniones para organización de instancias de participación de la Red.</t>
  </si>
  <si>
    <t xml:space="preserve">1 Reunión de Evaluación del trabajo del 2015 y metas para el 2016 </t>
  </si>
  <si>
    <t>Contribución al desarrollo de la Región.</t>
  </si>
  <si>
    <t xml:space="preserve">Lista de asistencia a las reuniones.  Actas de las reuniones. Fotografías  </t>
  </si>
  <si>
    <t xml:space="preserve">Población del área geográfica de la RED. </t>
  </si>
  <si>
    <t xml:space="preserve">SDA. Coordinación Regional de Educación a Distancia. </t>
  </si>
  <si>
    <t>1. Telecentros programados en funcionamiento.                2. Nuevas Carreras de Pregrado, Grado y Postgrado 3. Estudio  realizado para la creación del ITEC-Puerto Cortés</t>
  </si>
  <si>
    <t>1. Un nuevo Telecentro en funcionamiento (Santa Barbara)   2. Carrera de Técnico Odontológico, Licenciatura en Lenguas Extranjeras  e Ingeniería en Sistemas  con acuerdo de creación / ampliación.                  3. Indforme del estudio.</t>
  </si>
  <si>
    <t xml:space="preserve">1. Asignar responsable de seguimiento a las propuestas            2. Solicitar informes de avances.          3. Realizar Gestiones ante las Autoridades Superiores. </t>
  </si>
  <si>
    <t xml:space="preserve">4 comisiones  nombradas  para elaborara propuestas de apertura de carreras. </t>
  </si>
  <si>
    <t>1 propuesta de Telecentro aprabada por JDU.                            2 Propuestas de creación de Licenciaturas aprobadas por la JDU.</t>
  </si>
  <si>
    <t>La Propuesta de creación de Técnico Odontológico elaborada</t>
  </si>
  <si>
    <t>Instalación Física del Telecentro de Santa Barbara</t>
  </si>
  <si>
    <t>1. Diplomados en Gestión Cultural para el Desarrollo Municipal</t>
  </si>
  <si>
    <t>2 Diplomados desarrollados</t>
  </si>
  <si>
    <t>1. Firmalización de compromisos con las municipalidades del Cono Sur de la Zona Metropolitana del Valle de Sula</t>
  </si>
  <si>
    <t>1 Diplomado</t>
  </si>
  <si>
    <t>Un estudio para abrir la segunda promoción</t>
  </si>
  <si>
    <t xml:space="preserve">1 Diplomado </t>
  </si>
  <si>
    <t>Una evaluación de impacto de los Diplomados</t>
  </si>
  <si>
    <t>Fortalecimiento de las municipalidades y de la Vinculación de la UNAH-VS con la Sociedad.</t>
  </si>
  <si>
    <t>Lista de participantes. Convenio firmado. Liquidación de Fondos. Plan de Estudios.</t>
  </si>
  <si>
    <t>Personal Municipal. Personas de Organizaciones de Sociedad Civil.</t>
  </si>
  <si>
    <t>SDA. Docencia. VUS/UNAH-VS. Dirección de Cultura</t>
  </si>
  <si>
    <t>1. Convocatoria a las intancias de participación según manual de Redes.    2. Elección de los representantes de los organismos de la RED.   3. Solicitar la Elaboración de Planes de Trabajo . 4. Dar seguimiento al Plan.</t>
  </si>
  <si>
    <t xml:space="preserve">Telecentro de Santa Bárbara </t>
  </si>
  <si>
    <t>Autoevaluación institucional de la UNAH-VS</t>
  </si>
  <si>
    <t>1. Informe de Autoevaluación entregado a la Dirección de la UNAH-VS</t>
  </si>
  <si>
    <t>1. Formar la Comisión de Autoevaluación .                                   2. Capacitación a miembros. 3. Solicitar el Plan de Trabajo de Autoevaluación                                     3. Seguimiento al desarrollo del Plan de Trabajo.</t>
  </si>
  <si>
    <t>Una comisión  de 8 miembros nombrada para la autoevaluación institucional.</t>
  </si>
  <si>
    <t xml:space="preserve">4 talleres de Capacitación en Autoevaluación Institucional.  </t>
  </si>
  <si>
    <t>Proyecto de Autoevaluación elaborado y aprobado</t>
  </si>
  <si>
    <t>Recopilación d información.</t>
  </si>
  <si>
    <t>Mejoramiento de la Calidad  académica y administrativa</t>
  </si>
  <si>
    <t>Acuerdo de Nombramiento. Listas de asistencia a talleres. Fotogradías. Documento del Proyecto. Informe parcial</t>
  </si>
  <si>
    <t xml:space="preserve">Comunidad Universitaria de la UNAH-VS. </t>
  </si>
  <si>
    <t xml:space="preserve">Dirección . Subdirecciones. Jefes de Deptos y Unidades tecnicas y administrativas. Comisión de Autoevaluación. </t>
  </si>
  <si>
    <t>Comisión Permanente de Planificación, Monitoría y Evaluación de la Gestión Institucional.</t>
  </si>
  <si>
    <t xml:space="preserve">1. Acuerdo de nombramiento por la Dirección d la UNAH-VS.           2. Plan de trabajo d la Comisión entregado a la Dirección. </t>
  </si>
  <si>
    <t xml:space="preserve">1. Solicitar a la Dirección el acuerdo de creación de la comisión.                2. Solicitar plan de trabajo a la Comisión Nombrada.                            3. Hacer Seguimiento al desarrollo del Plan de Trabajo. </t>
  </si>
  <si>
    <t>Manual de Organización y Funcionamiento del Comités de Gestión de la Calidad Académica aprobado.</t>
  </si>
  <si>
    <t>Nombramiento de miembros del Comités según Manual aprobado</t>
  </si>
  <si>
    <t>6 Reuniones para diseño y ejecución de Plan de Trabajo del CGCA.</t>
  </si>
  <si>
    <t>3 reuniones de Evaluación de resultados y analisis de estrategias de avance.</t>
  </si>
  <si>
    <t>Mejoramiento de la Calidad Académica.</t>
  </si>
  <si>
    <t>Acuerdo de aprobación del Manual. Acuerdo de Nombramiento del Comité. Documento de Plan de Trabajo y de Evaluación.</t>
  </si>
  <si>
    <t xml:space="preserve">Estudiantes. Docentes. Sociedad. </t>
  </si>
  <si>
    <t xml:space="preserve">SDA. Comité de Gestión de la Calidad Académica. </t>
  </si>
  <si>
    <t>1. Formar la Comisión de Autoevaluación .   2. Capacitación a miembros. 3. Solicitar el Plan de Trabajo de Autoevaluación  3. Seguimiento al desarrollo del Plan de Trabajo.</t>
  </si>
  <si>
    <t>Propuesta de creación de la Unidad de Técnología, Innovación y Comunicación Educativa (UTICE) con las respectivas áreas (Diseño Curricular en Línea,  Pedagogía innovadora,  Producción de Tecnología)</t>
  </si>
  <si>
    <t>1. Propuesta entregada a la Dirección de la UNAH-VS</t>
  </si>
  <si>
    <t>1. Nombrar Comisión para elaborar la propuesta.                                         2. Solicitar Plan de Trabajo a la Comisión Nombrada. 3. Hacer seguimiento del plan de trabajo.</t>
  </si>
  <si>
    <t xml:space="preserve">Comisión proyectista integrada y nombrada por la Dirección </t>
  </si>
  <si>
    <t xml:space="preserve">6 Reuniones de trabajo para elaborar propuesta. </t>
  </si>
  <si>
    <t>2 talleres de revisión y socialización de la propuesta.</t>
  </si>
  <si>
    <t>Implementación de la estructura de la UTICE</t>
  </si>
  <si>
    <t xml:space="preserve">Mejoramiento de la Calidad Académica. Fortalecimiento de las Capacidades Tecnológica. Fortalecimiento de la Bimodalidad. </t>
  </si>
  <si>
    <t xml:space="preserve">Acuerdo de Creación de la Comisión. Actas de Reuniones. Documento de la propuesta. Fotografías. Liquidaciones de fondos. </t>
  </si>
  <si>
    <t xml:space="preserve">Estudiantes. Docentes. Comunidad Universitaria. Sociedad en General. </t>
  </si>
  <si>
    <t xml:space="preserve">Dirección. SDA. SAF. Comisión Proyectista. </t>
  </si>
  <si>
    <t>Normativa para la regulación del desempeño docente, del Coordinador de Carrera y Jefe de Departamentos aprobado por la Dirección de la UNAH-VS; considerando la Inducción, el seguimiento y la evaluación.</t>
  </si>
  <si>
    <t>1. Documento de regulación aprobado por la Dirección de la UNAH-VS.</t>
  </si>
  <si>
    <t>1. Nombrar Comisión para elaborar la normativa.                                          2. Solicitar Plan de Trabajo a la Comisión Nombrada.                            3. Hacer seguimiento del plan de trabajo.</t>
  </si>
  <si>
    <t xml:space="preserve">Comisión integrada por 5 miembros de las Escuelas Universitarias. </t>
  </si>
  <si>
    <t xml:space="preserve">6 reuniones de trabajo para elaborar normativa. </t>
  </si>
  <si>
    <t>5 reuniones de Socialización y aprobación de la normativa</t>
  </si>
  <si>
    <t>Prueba experimental de aplicación de la normativa.</t>
  </si>
  <si>
    <t>Mejoramiento del Desempeño académico y administrativo.</t>
  </si>
  <si>
    <t xml:space="preserve">Acuerdo de Creación de la Comisión. Actas de Reuniones. Documento de la normativa. </t>
  </si>
  <si>
    <t xml:space="preserve">SDA. Jefes de Departamento. Docencia. </t>
  </si>
  <si>
    <t xml:space="preserve">ESTRUCTURA DE LA UTICE </t>
  </si>
  <si>
    <t>1.Estructura de funcionamiento del sistema de posgrados.          2Programa para el funcionamiento del sistema .               3.Integración de equipo del sistema de posgrado.</t>
  </si>
  <si>
    <t xml:space="preserve">Espacio de funcionamiento del sistema.                                 Equipo de profesionales integrados </t>
  </si>
  <si>
    <t>1. Revisión de programas de gestión y admistración.  2. Identificación de las redes de apoyo institucional. Realizaciones de gestiones de cooperación y coordinación.</t>
  </si>
  <si>
    <t>Ausencia de espacio para la coordinación de posgrados.</t>
  </si>
  <si>
    <t xml:space="preserve">La necesidad de contar con espacio de trabajo para atender las diferentes funciones de la  coordinación </t>
  </si>
  <si>
    <t xml:space="preserve">Local.       Materiales y Equipo. Listado de personas involucradas en los procesos. </t>
  </si>
  <si>
    <t>Docentes UNAH-VS. Egresados.</t>
  </si>
  <si>
    <t>Dirección.      Administración y Finanzas.  Administraciión académica y Coordinación de posgrado</t>
  </si>
  <si>
    <t>Un diagnóstico de necesidades de desarrollo de posgrados</t>
  </si>
  <si>
    <t>Diagnóstico de necesidades de desarrollo de´posgrados</t>
  </si>
  <si>
    <t xml:space="preserve">1. Linea de base de docentes de posgrados.    2. Planificación del proceso de diagnóstco. </t>
  </si>
  <si>
    <t>Limitada oferta de posgrados estratégicos.</t>
  </si>
  <si>
    <t>Contribuirán a la mejora continua de la calida académica</t>
  </si>
  <si>
    <t>1. Propuesta de diagnóstico. 2.Instrumentos validados y con la información analizada. 3.Listados de posgrados. 4.Actas de reuniones.5.Revisión de documentos. 6.Informe</t>
  </si>
  <si>
    <t>Dirección de Investigación y Posgrados UNAH. Coordinación de posgrados UNAH-VS. Coordinadores de cada posgrado</t>
  </si>
  <si>
    <t>3.Gestiones para Integración de equipo y la realización del diagnóstico</t>
  </si>
  <si>
    <t>4. Revisión de la oferta de posgrados</t>
  </si>
  <si>
    <t>Plan para la gestión y  formas de funcionamiento del sistema de posgrado</t>
  </si>
  <si>
    <t>Un plan de gestión</t>
  </si>
  <si>
    <t>Jornadas de trabajo. Reuniones de equipo</t>
  </si>
  <si>
    <t>Inexistencia de Plan</t>
  </si>
  <si>
    <t>Deben planificarse todos los procesos de posgrados.</t>
  </si>
  <si>
    <t>Guías de trabajo. Agenda y actas de reunión. Plan de gestión. Manual</t>
  </si>
  <si>
    <t>Docentes de posgrados. Estudiantes de posgrados.</t>
  </si>
  <si>
    <t xml:space="preserve">Manual de funcionamiento de los posgrados </t>
  </si>
  <si>
    <t>Jornadas de trabajo. Elaboración de instrumentos y guías de trabajo. Reuniones de equipo. Revisión y análisis de documentos. Consultas a expertos</t>
  </si>
  <si>
    <t>Ausencia de Manual</t>
  </si>
  <si>
    <t>Indicadores de procesos y resultados de la actividad académica de posgrado</t>
  </si>
  <si>
    <t>Aplicación de la normativa de los posgrados</t>
  </si>
  <si>
    <t>Limitada aplicación de la normativa de los  posgrados</t>
  </si>
  <si>
    <t>Debe aplicarse la normativa de la UNAH.</t>
  </si>
  <si>
    <t>Normas y reglamentos. Lineamientos de aplicación</t>
  </si>
  <si>
    <t>Un portafolio de propuestas de posgrado que responda a las necesidades del país y de la UNAH</t>
  </si>
  <si>
    <t>Número de propuestas elaboradas</t>
  </si>
  <si>
    <t>Jornadas de trabajo. Reuniones</t>
  </si>
  <si>
    <t>Limitada oferta académica</t>
  </si>
  <si>
    <t>Importancia de la aplicación del modelo educativo y el desarrollo de programas impusando la innovación educativa.</t>
  </si>
  <si>
    <t>Perfiles de propuestas validados</t>
  </si>
  <si>
    <t>Departamentos de UNAH-VS</t>
  </si>
  <si>
    <t>Sub dirección Académica, Departamentos. Coordinación de posgrados.</t>
  </si>
  <si>
    <t>Plan de formacion de Posgrados estrategicos</t>
  </si>
  <si>
    <t xml:space="preserve">Número de propuestas de posgrados estratégicos diseñados </t>
  </si>
  <si>
    <t>Jornadas de trabajo.  Reuniones                             Seminarios</t>
  </si>
  <si>
    <t>Ausencia de oferta de posgrados estratégicos.</t>
  </si>
  <si>
    <t xml:space="preserve">Actualización de la oferta de posgrado en base a estudios y diagnósticos. </t>
  </si>
  <si>
    <t>Guías metodológicas . Agendas de reuniones       Agendas de seminarios.     Propuestas</t>
  </si>
  <si>
    <t xml:space="preserve">Programa de capacitacion para asesores de tesis </t>
  </si>
  <si>
    <t>Lineamientos de trabajo para asesores de tesis de posgado.   Programa elaborado</t>
  </si>
  <si>
    <t>Elaboración de fichas de candidatos a asesores.             Jornadas de trabajo. Reuniones</t>
  </si>
  <si>
    <t>Limitada cantidad de asesores de tesis para posgrado</t>
  </si>
  <si>
    <t>mejoramiento de los procesos y resultados de la formación de posgrado ,</t>
  </si>
  <si>
    <t>Fichas de información.   Listados de docentes.</t>
  </si>
  <si>
    <t>Docentes  y Coordinadores de posgrados</t>
  </si>
  <si>
    <t>Un plan de trabajo para la realización del proceso de autoevaluación y acreditacion</t>
  </si>
  <si>
    <t xml:space="preserve">Indicadores para la evaluación y acreditación de los programas de posgrados </t>
  </si>
  <si>
    <t xml:space="preserve">Aplicación de las guías metodológicas en las carreras de posgrado </t>
  </si>
  <si>
    <t>Inexistencia de procesos de evaluación y acreditación</t>
  </si>
  <si>
    <t>Importancia de procesos de mejora continua, con pertinencia y calidad.</t>
  </si>
  <si>
    <t>Guías metodológicas   Cronograma de trabajo      Ayuda memorias  Popuesta    Plan de     Evaluación y acreditación</t>
  </si>
  <si>
    <t>Docentes, Coordinadores  de Posgrados y Estudiantes</t>
  </si>
  <si>
    <t>Evaluación de la aplicación de las guías  metodológicas en las carreras de posgrado</t>
  </si>
  <si>
    <t>Elaboración de Cronograma. Gestiones y convocatorias para participantesRealización de jornadas de capacitación para el proceso de evaluación y acreditación</t>
  </si>
  <si>
    <t>Un plan para la integración de la investigación y vinculación en los posgrados</t>
  </si>
  <si>
    <t>Elaboración de debilidades y fortalezas de la investigación y vinculación en los posgrados.</t>
  </si>
  <si>
    <t>Revisión y aplicación de los lineamientos de la DIyP    .</t>
  </si>
  <si>
    <t>Poco impacto de los procesos de investigación en los posgrados</t>
  </si>
  <si>
    <t>Importancia de la investigación, vinculación  y posgrado.</t>
  </si>
  <si>
    <t>Lista Indicadores de Investigación.        Plan de estudios de posgrados.   Lista Indicadores de seguimiento</t>
  </si>
  <si>
    <t>Coordinadores, Docentes y estudiantes</t>
  </si>
  <si>
    <t>Diseño de mecanismos para aplicación</t>
  </si>
  <si>
    <t>1. Programa de capacitación para la integración de la investigación y vinculación en posgrados-                            2. Cronograma de trabajo</t>
  </si>
  <si>
    <t>Cronograma de trabajo        Guías de trabajo      Programa de Capacitación</t>
  </si>
  <si>
    <t xml:space="preserve">Programa de seguimiento y actualizacion de egresados </t>
  </si>
  <si>
    <t>Base de datos de egresados de posgrados</t>
  </si>
  <si>
    <t>Elaboración de los elementos que contendrá la base de datos</t>
  </si>
  <si>
    <t>Limitada información  de los egresados de maestría</t>
  </si>
  <si>
    <t>Contar con un programa permanente de seguimiento de egresados.</t>
  </si>
  <si>
    <t>Base de datos con toda la información de los egresados</t>
  </si>
  <si>
    <t>Egresados y graduados de posgrados</t>
  </si>
  <si>
    <t>Coordinación de Posgrado.        Coordinador de cada posgrado</t>
  </si>
  <si>
    <t>Una propuesta de capacitación para el diseño y gestión de posgrados</t>
  </si>
  <si>
    <t>Propuesta de capacitación.                            - Indicadores de capacitación                             -  Indicadores de control y seguimiento de posgrados</t>
  </si>
  <si>
    <t>Cronograma de trabajo para la planificación</t>
  </si>
  <si>
    <t>Ausencia de plan de capacitación para el diseño,  la gestión y el desarrollo de los posgrados con pertinencia y calidad.</t>
  </si>
  <si>
    <t>Mejora continua en el desarrollo del sistema de posgrados</t>
  </si>
  <si>
    <t>Guías metodológicas   Cronograma de trabajo      Ayuda memorias  Propuesta    Plan de Capacitación</t>
  </si>
  <si>
    <t>Coordinación de Posgrado.        Coordinador de cada posgrado  Docentes</t>
  </si>
  <si>
    <t xml:space="preserve">Sub dirección Académica, Departamentos. Coordinación General de posgrados. Coordinación de cada posgrado </t>
  </si>
  <si>
    <t>Elaboración de guías metodológicas.  Elaboración de indicadores de control y seguimiento</t>
  </si>
  <si>
    <t xml:space="preserve">Un Plan de formación, actualización y capacitación para el desarrollo académico de los posgrados </t>
  </si>
  <si>
    <t>Jornadas para elaboración y ejecución del plan</t>
  </si>
  <si>
    <t>Acondiciionamiento y equipamiento de sala con capacidad para 15 docentes</t>
  </si>
  <si>
    <t>Disponibilidad depresupuesto y de apoyo logísitico</t>
  </si>
  <si>
    <t>Deficiancias en instalaciones físicas, mobiliario y equipo</t>
  </si>
  <si>
    <t>Jefatura de departamento</t>
  </si>
  <si>
    <t>1. Aprobación presupuesto2. Cotizaciones 3. Realización de compran    4. Acondicionamiento de local  5. Instalación de mobiliario y equipo educativo.</t>
  </si>
  <si>
    <t>Sala de docentes de la carrera DE ECONOMIA en condciones físicas apropiadas para reealizar el trabajo académico y administrativo correspondiente</t>
  </si>
  <si>
    <t xml:space="preserve">CREACIÓN LABOTARIO DOCENTE ECONOMIA </t>
  </si>
  <si>
    <t>La Unidad Académica debe contar con un presupuesto asignado que permita atender las distintas funciones y actividades del plan curricular</t>
  </si>
  <si>
    <t>Planta de docentes insuficiente para atender demanda académica proveneinte, especialmente de carrera alas que se da servicio.</t>
  </si>
  <si>
    <t xml:space="preserve">2. Gestión para el traslado a la carrera de profesionales en el área asignados a otras unidades académicas.  2, Sollcitud de 3 nuevas plazas. 3. Contratación de 3 vas plazas a tiempo completo.   4. Contratación de  profesores de emergencia cuando sea necesario        </t>
  </si>
  <si>
    <t xml:space="preserve">3 ECONOMIA </t>
  </si>
  <si>
    <t>1) Proyecto de Desarrollo Físico implementado.</t>
  </si>
  <si>
    <t xml:space="preserve">Optimización del espacio físico.                          </t>
  </si>
  <si>
    <t>b.1 Mejorar y optimizar el espacio físico de aulas (A9, A10, A11, A12, A13, A14, A15 y A16) cambiando techo, agregando cielo raso, Celosías y Telas metalicas.</t>
  </si>
  <si>
    <t>Inversion institucional</t>
  </si>
  <si>
    <t>Se requiere la restauración totalde aulas, debido al estado de deterioro en que se encuentran.</t>
  </si>
  <si>
    <t>8 aulas restauradas</t>
  </si>
  <si>
    <t xml:space="preserve">Finanzas,Desarrollo Fisico, </t>
  </si>
  <si>
    <t>El departamento DE ECONOMIA   tiene contratado a 12 docentes a tiempo completo,  para cumplir adecuadamente con las funciuones docentes, de investigación, vinuculación y gestión.</t>
  </si>
  <si>
    <t>Procesos de selección de personal docente ajustados a ley, transparentes y eficientes.</t>
  </si>
  <si>
    <t xml:space="preserve"> Depto. Academicamente fortalecido a través de la contratación de profesionales de la disciplina. </t>
  </si>
  <si>
    <t xml:space="preserve">Gestionar la adjudicacion de 5 plazas para Profesores Tiempo Completo </t>
  </si>
  <si>
    <t xml:space="preserve">5 plazas docentes </t>
  </si>
  <si>
    <t>Inversion Institucional</t>
  </si>
  <si>
    <t>Crecimiento sustantivo de poblacion estudiantil , aprobación de propuesta de ampliación de Carrera de Lenguas Extranjeras a UNAH-VS e implementacion de Diplomado para la Carrera de Ing. Industrial.</t>
  </si>
  <si>
    <t>Oficios de solicitud, contratacion y nombramiento</t>
  </si>
  <si>
    <t>Direccion, Comisión de direccion, RRHH, Depto. De Lenguas Extranjeras</t>
  </si>
  <si>
    <t xml:space="preserve">5 LENGUAS EXTRANJERAS </t>
  </si>
  <si>
    <t>Brindar asistencia técnica para apoyar en el proceso de internacionalización de la UNAH.</t>
  </si>
  <si>
    <t>Se crean herramientas de trabajo y se fortalecen las alianzas estratégicas de UNAHVS para impulsar y aumentar la internacionalización de la educación superior, a través del fortalecimiento de relaciones internacionales por convenio</t>
  </si>
  <si>
    <t>Presentación de inicitaivas y acompañamiento y de solicitudes para firma de convenios</t>
  </si>
  <si>
    <t>Registro de convenios firmados y en proceso de formalizar</t>
  </si>
  <si>
    <t>Se proporcionará ayuda y asistencia téncia en la elaboración de incitaivas, negociación, formulación y firmas de convenios internacionales</t>
  </si>
  <si>
    <t>Se cren bases de datos y estrategias para impulsar y formalizar convenios con Universidades u organismos internacionales</t>
  </si>
  <si>
    <t>Preparación, revisión, traducción y envío de documentos para formulación de convenios</t>
  </si>
  <si>
    <t>Pago de courriers</t>
  </si>
  <si>
    <t>Se participa en aplicar a convocatorias a programas y proyectos de movilidad internacional.</t>
  </si>
  <si>
    <t>Se crean bases de  información de convocatorias internacionales  y se presentan la aplicación de parte las Unidades de UNAH VS.</t>
  </si>
  <si>
    <t xml:space="preserve">Gestión y seguimientos para aplicar a programas académicos de movilidad (CSUCA y Eramus Mundus) </t>
  </si>
  <si>
    <t>Se dará asistencia técnica para para participar y  aplicar a proyectos con cooperación internacioal</t>
  </si>
  <si>
    <t>Se crearán procesos de captación de información y estrategias para aplicar a convocatorias para proyectos académicos con la comunidad internacional</t>
  </si>
  <si>
    <t xml:space="preserve">Capacitación de unidades académicas y administración sobre gestión de aplicación, seguimiento y ejecución de proyectos </t>
  </si>
  <si>
    <t>Apoyo en la elaboración y seguimiento a presentación de proyectos.</t>
  </si>
  <si>
    <t>Promoción de las convocatorias de proyectos académicas de la cooperación internacionales</t>
  </si>
  <si>
    <t>Se dará promoción oportunidades de movilidad internacional para la comunidad universitaria y  ayuda para los procesos de  aplicación a las diferentes ofertas.</t>
  </si>
  <si>
    <t>Se crean alianzas estratégicas y procesos de captación de información para la recepción de las ofertas de movilidad, y se desarrollarán  al menos 3 mecanismos (digitales,  físicos y didácticos) para difundir la oferta de oportunidades de movilidad internacional a las diferentes unidades, y miembros de la comunidad universitaria.</t>
  </si>
  <si>
    <t xml:space="preserve">Promoción de Becas, postgrados, pasantías e intercambios (Material de difusión ) </t>
  </si>
  <si>
    <t>Realización de eventos de promoción de movilidad.</t>
  </si>
  <si>
    <t>Acompañamiento y presentación de solicitudes de becas de la comunidad universitaria ante distintas convocatorias internacionales.</t>
  </si>
  <si>
    <t xml:space="preserve">Las Unidades Académicas y Administrativas debe ver al enlace de realciones internacionales en UNAH VS la colaboración de la para impulsar procesos de internacionalización. Con la negociación y formalización de convenios </t>
  </si>
  <si>
    <t>En UNAH VS se está impulsando los procesos de internacionalización, los cuales requieren la participación en diversos escenarios internacionales como foros, redes universitarias para poder establecer mecanismos permanentes de firmas de convenios y relaciones internacionales</t>
  </si>
  <si>
    <t>Convenios firmados, iformes de futuras universidades socias, documentos del portafolio de cooperación, acuerdos y alianzas pactadas de cooperación académica.</t>
  </si>
  <si>
    <t>Jefes de departamento, coordinadores de carrera, perrsonal docente o administrativo de UNAH VS</t>
  </si>
  <si>
    <t>Coordinador de Convenios y proyectos</t>
  </si>
  <si>
    <t xml:space="preserve">Se limita la apertura y presupuesto de las convocatorias internacionales lo cual reduce las oportunidades de aplicar a financiamiento para proyectos de movilidad. Las Unidades (académicas y administrativas) formuladoras y ejecutoras de los proyectos de movilidad no les interesa participar en las convocatorias internacionales. </t>
  </si>
  <si>
    <t xml:space="preserve">Existen financiamientos internacionales para la ejecución de proyectos académicos universitaria de los cuales se puede beneficiar la UNAH. </t>
  </si>
  <si>
    <t>Base de datos de convocatorias, propuestas de proyectos, documentación de aplicación ante las convocatorias.</t>
  </si>
  <si>
    <t>Las entidades emisoras de becas no transmiten la información en tiempo necesario para aplicar a las becas, la coordinación de movilidad académica no cuenta con los recursos (impresoras, etc,) y espacio físico para realizar los eventos.</t>
  </si>
  <si>
    <t>La calidad de la educación y la constante actualización de la UNAH requiere de interacciones permanentes e intercambios de conocimientos con las universidades del mundo, por lo que la movilidad internacional es esencial para la vida universitaria. Además existen para los hondureños y miembros de la comunidad universitaria de la UNAH una diversidad de oportunidades ofertadas por otras entidades para cursar  programas académicos, participar en eventos internacionales, realizar investigaciones, actividades culturales, capacitaciones para el fortalecimiento institucional y otra serie de actividades que enriquecen el quehacer universitario.</t>
  </si>
  <si>
    <t>Estudiantes, egresados, personal docente y administrativo de UNAH VS</t>
  </si>
  <si>
    <t>Coordinadora de Movilidad Académica</t>
  </si>
  <si>
    <t>Mejora Continua</t>
  </si>
  <si>
    <t>Investigar.Programar, Desarrollar y Canalizar, capacitacion para el personal  administrativo, tecnico y de Servicio, en UNAH-VS</t>
  </si>
  <si>
    <t>Contratar un especialista en Desarrollo  Humano</t>
  </si>
  <si>
    <t>Especialista en Desarrollo  Humano Contratado</t>
  </si>
  <si>
    <t>Equipo de trabajo de la Coordinacion  Desarrallo de Personal UNAH-VS</t>
  </si>
  <si>
    <t>Direccion y Secretaria de Desarrollo de Personal</t>
  </si>
  <si>
    <t>Personal  Contratado deacuerdo al  perfil de puestos</t>
  </si>
  <si>
    <t>Desconcentrar y Coordinar el procesos de reclutamiento y selección, dar seguimiento a la induccion y realizar evaluacion del desempeño</t>
  </si>
  <si>
    <t>Contratar un especialista en Gestion de Talento Humano</t>
  </si>
  <si>
    <t>Especialista en Gestion de Talento Humano Contratado</t>
  </si>
  <si>
    <t>1) Aplicación del procedimiento para el tratamiento de conflictos y reclamos laborales dentro del departamento. 2) Manual Elaborado</t>
  </si>
  <si>
    <t xml:space="preserve">Elaborar Talleres para socializar el manual </t>
  </si>
  <si>
    <t>Elaborar manuales que orienten los procesos administrativos que corresponde aplicar a  la Coordinacion  de Desarrollo de Personal de la UNAH-VS.</t>
  </si>
  <si>
    <t>Talleres realizados</t>
  </si>
  <si>
    <t xml:space="preserve">SubDirectores,Jefe y Encargados de  Departamentos </t>
  </si>
  <si>
    <t>Coordinacion de Desarrollo de Personal</t>
  </si>
  <si>
    <t>Respuesta oportuna a las consulta y reclamos referente a sueldos y salarios</t>
  </si>
  <si>
    <t>Ser un enlace entre la oficina de Desarrollo de Personal  UNAH-VS y el departamento de Gestion de Pagos y Administracion de salarios de la Ciudad Universitaria</t>
  </si>
  <si>
    <t>Contratar un Especialista en Gestion de pagos y administracion de salarios</t>
  </si>
  <si>
    <t>Especialista en Gestion de pagos y administracion de salarios Contratado</t>
  </si>
  <si>
    <t xml:space="preserve">3 RRHH </t>
  </si>
  <si>
    <t>Elaborar Talleres para socializar el manual RRHH</t>
  </si>
  <si>
    <t>1) Diseño y remodelacion del espacio fisico disponible  donde se encuentra la oficina de Recursos Humanos</t>
  </si>
  <si>
    <t>Obra Terminada</t>
  </si>
  <si>
    <t>Remodelacion concluida de: Cuatros (4) oficinas , una (1) sala de monitores establecida , un(1) espacio para archivo, un (1) espacio de cocineta , un(1) espacio para personal de apoyo y especialistas , una (1) sala de recepcion y baños</t>
  </si>
  <si>
    <t>Empleados de Desarrollo de Personal</t>
  </si>
  <si>
    <t>Direccion, Sub Direccion de Fiananzas, Coordinacion de Desarrollo de Personal</t>
  </si>
  <si>
    <t>Efectividad del Recurso Humano</t>
  </si>
  <si>
    <t>1) Ahorro del 10% en pago de planillas a profesores por hora, por periodo academico. En relacion al año del 2013 y al crecimiento de matricula.</t>
  </si>
  <si>
    <t>1) Analisis Preventivo de la asignacion academica por cada periodo, en coordinacion con el jefe de cada departamento.               2) Reuniones con jefes y coordinadores de cada departamento</t>
  </si>
  <si>
    <t>Una (1) computadoras portatiles y un (1) datashow</t>
  </si>
  <si>
    <t>tres (3) computadoras portatiles y tres (3) datashow</t>
  </si>
  <si>
    <t>Informes de analisis de asignaciones academicas por departamento, enviadas trimestralmente a la Direccion UNAH-VS</t>
  </si>
  <si>
    <t>1.-Docentes       2.-Estudiantes UNAH-VS</t>
  </si>
  <si>
    <t>2) Lograr cobertura del 100% de las solicitudes de los estudiantes matriculados</t>
  </si>
  <si>
    <t>Quince (15) almuerzos, agua y café.</t>
  </si>
  <si>
    <t>Quince (45) almuerzos, agua y café</t>
  </si>
  <si>
    <t xml:space="preserve">Facturas </t>
  </si>
  <si>
    <t>Analistas entrevistadores</t>
  </si>
  <si>
    <t>Reduccion del ausentismo laboral.</t>
  </si>
  <si>
    <t>3) Enriquecimiento del proceso de monitoreo de asistencia del personal docente,tecnico, administrativo y de servicio</t>
  </si>
  <si>
    <t>Once (11) Tabletas digitales</t>
  </si>
  <si>
    <t>Tablet Funcionando</t>
  </si>
  <si>
    <t>Empleados UNAH-VS</t>
  </si>
  <si>
    <t>Direccion,Sub Direccion de Finanzas y coordinacion de Desarrollo de Personal</t>
  </si>
  <si>
    <t>Ambiente de trabajo Ergonomico</t>
  </si>
  <si>
    <r>
      <t>Compra de  cinco (5) Computadoras de escritorios, quince (15) Sillas para escritorio (</t>
    </r>
    <r>
      <rPr>
        <b/>
        <sz val="11"/>
        <color theme="1"/>
        <rFont val="Calibri"/>
        <family val="2"/>
        <scheme val="minor"/>
      </rPr>
      <t>Actualmente ninguna sirve</t>
    </r>
    <r>
      <rPr>
        <sz val="11"/>
        <color theme="1"/>
        <rFont val="Calibri"/>
        <family val="2"/>
        <scheme val="minor"/>
      </rPr>
      <t>)</t>
    </r>
  </si>
  <si>
    <t>4) Renovacion del mobiliario y equipo de computo de la Coordinacion de Desarrollo de Personal</t>
  </si>
  <si>
    <t>Evaluacion de Desempeño</t>
  </si>
  <si>
    <t>Equipo de trabajo Coordinacion de Desarrollo de Personal UNAHVS</t>
  </si>
  <si>
    <t>Sub Direccion de Finanzas y coordinacion de Desarrollo de Personal</t>
  </si>
  <si>
    <t>TABLET</t>
  </si>
  <si>
    <t xml:space="preserve">laboratorio de lenguas extranjeras </t>
  </si>
  <si>
    <t>COMPUTADORA DE ESCRITORIO</t>
  </si>
  <si>
    <t xml:space="preserve">WEBCAM </t>
  </si>
  <si>
    <t>AURICULAR Y MICROFONO</t>
  </si>
  <si>
    <t>AIRE ACONDICIONADO</t>
  </si>
  <si>
    <t>RETROPROYECTOR</t>
  </si>
  <si>
    <t>IMPRESORA DE RED</t>
  </si>
  <si>
    <t>JUEGO DE MUEBLES PARA COMPUTADORA PERSONAL</t>
  </si>
  <si>
    <t>CABLE HMDI</t>
  </si>
  <si>
    <t>CABLE VGA</t>
  </si>
  <si>
    <t>SWITCH 48 Puertos</t>
  </si>
  <si>
    <t>ROUTER INALAMBRICO</t>
  </si>
  <si>
    <t>INSTALACION DE RED</t>
  </si>
  <si>
    <t>BATERIAS UPS</t>
  </si>
  <si>
    <t>Proyector</t>
  </si>
  <si>
    <t>Parlantes</t>
  </si>
  <si>
    <t>Laptop</t>
  </si>
  <si>
    <t xml:space="preserve">Laboratorio de Lenguas Extranjeras </t>
  </si>
  <si>
    <t xml:space="preserve">Laboratorio funconando </t>
  </si>
  <si>
    <t xml:space="preserve">Gestionar compra de equipos </t>
  </si>
  <si>
    <t xml:space="preserve">Equipamiento de la EUCS </t>
  </si>
  <si>
    <t xml:space="preserve">Equipamiento Edificio Ciencias de la Salud </t>
  </si>
  <si>
    <t>Edificio equipado</t>
  </si>
  <si>
    <t>licitaciones, compras</t>
  </si>
  <si>
    <t xml:space="preserve">compra de vehiculo pick up </t>
  </si>
  <si>
    <t>compra de microbus 15 pasajeros</t>
  </si>
  <si>
    <t xml:space="preserve">compra vehiculos uso academico </t>
  </si>
  <si>
    <t xml:space="preserve">1 vehiculo pick up,  1 vehiculo tipo micro bus 15 pasajeros </t>
  </si>
  <si>
    <t xml:space="preserve">licitación y compra de vehiculos </t>
  </si>
  <si>
    <t xml:space="preserve">Lograr que la carrera de ingenieria industrial de  el servicio de educación a distancia.Y  EL  DEPARTAMENTO DE BIOLOGIA </t>
  </si>
  <si>
    <t>Docentes DE PSICOLOGIA  participen en las capacitaciones de formación cientifica</t>
  </si>
  <si>
    <t xml:space="preserve">                                 1.Apertura de las siguientes carreras: Licenciatura en Lenguas Extranjeras Licenciatura en Biología Licenciatura en Física, Licenciatura en Música Ingeniería en Sistemas  </t>
  </si>
  <si>
    <t>REPARACION DEL SISTEMA SANITARIO Y ELECTRICO DEL CAMPUS (PRESUPESTO PENDIENTE SEAPI)</t>
  </si>
  <si>
    <t>MEJORAMIENTO DEL ORNATO Y ARQUITECTURA DEL CAMPUS 9PRESEUPUESTO PENDIENTE SEAPI)</t>
  </si>
  <si>
    <t>Campus Universitario estetico, funcional, limpio y agradable</t>
  </si>
  <si>
    <t>Jardines esteticos y limpios</t>
  </si>
  <si>
    <t>Compra de Equipo para Mantenimiento del Campus Universitario</t>
  </si>
  <si>
    <t>Equipo comprado en el primer trimestre</t>
  </si>
  <si>
    <t>Material comprado en el primer periodo academico</t>
  </si>
  <si>
    <t>Inventario de materiales</t>
  </si>
  <si>
    <t>Toda la poblacion del campus</t>
  </si>
  <si>
    <t>Direccion UNAH VS</t>
  </si>
  <si>
    <t>Unidad de Profesional para el Sostenimiento Fisico del Campus UNAH VS</t>
  </si>
  <si>
    <t>Campus limpio, ordenado, estetico y funcional.</t>
  </si>
  <si>
    <t>Contratacion de Gerente de Campus, profesional Universitario</t>
  </si>
  <si>
    <t>Contratacion de un profesional universitario a tiempo completo</t>
  </si>
  <si>
    <t>No existe actualmente tal unidad</t>
  </si>
  <si>
    <t>Direccion</t>
  </si>
  <si>
    <t>Contratacion de Horticultor a nivel universitario</t>
  </si>
  <si>
    <t>Contracion de personal de mantenimiento vario del campus a nivel de peon (14 personas)</t>
  </si>
  <si>
    <t>13 individuos a nivel de peon con salario minimo</t>
  </si>
  <si>
    <t>No existe personal de mantenimiento necesario para el campus</t>
  </si>
  <si>
    <t>Contratacion de 1 albañil</t>
  </si>
  <si>
    <t>Contratacion de 1 ayudante de albañil</t>
  </si>
  <si>
    <t xml:space="preserve">1 GERENTE DE CAMPUS </t>
  </si>
  <si>
    <t xml:space="preserve">1 HORTICULTOR </t>
  </si>
  <si>
    <t xml:space="preserve">53 PERSONAL DE MANTENIMIENTO </t>
  </si>
  <si>
    <t xml:space="preserve">1 ALBAÑIL </t>
  </si>
  <si>
    <t xml:space="preserve">1 AYUDANTE DE ALBAÑIL </t>
  </si>
  <si>
    <t xml:space="preserve">1.Capacitación en diseños curriculares innovadores </t>
  </si>
  <si>
    <t xml:space="preserve">2. Incorporación  del Modelo Educativo a nivel de macro y micro curriculum que privilegie la investigación, los valores, el desarrollo humanos sostenible y la etica social. </t>
  </si>
  <si>
    <t xml:space="preserve"> Taller Rediseño de la malla curricular y nuevo plan de estudio.      </t>
  </si>
  <si>
    <t xml:space="preserve">Elaboración e implantación de Talleres  sobre rediseño curricular.  Diagnóstico de necesidades del mercado local y regional y avances tecnológicos. Informe final, </t>
  </si>
  <si>
    <t>Capacitar docentes para la modalidad en Diseño de asignaturas en línea.</t>
  </si>
  <si>
    <t>Taller de capacitación docente e integración de equipos interdisciplinarios. Obseravatorio sobre oferta y demanda. Gestión de capacidad instalada para el desarrollo curricular. Diseño de nuevas propuestas académicas</t>
  </si>
  <si>
    <t>Programas de capacitación docente sobre la bimodalidad. Diseño bimodal de los espacios de aprendizaje seleccionados</t>
  </si>
  <si>
    <t>1.Realización de un Programa de capacitación docente para la bimodalidad.</t>
  </si>
  <si>
    <t>2.Diseño de un Programa de análisis, revisión y rediseño curricular</t>
  </si>
  <si>
    <t>Diseñar asignaturas electivas (3) .</t>
  </si>
  <si>
    <t>Elaborar propuesta para la incorporación de tres asignaturas de la carrera Informática Administrativa.</t>
  </si>
  <si>
    <t>1.-Capacitar a los docentes en el uso de la plataforma Moddle.                                                     2.-Rediseñar las asignaturas en modalidad virtual.                                                              3.-Implementar la educación virtual en la carrera en aquellas clases que lo ameriten.</t>
  </si>
  <si>
    <t>1. Identificación de necesidades de equipo 2. Plano y diseño de instalaciones 3. Adquisión de mobiliario y materiales 4. Contratación de  obra 5. Instalación de mobiliario y equipo.</t>
  </si>
  <si>
    <t>Apoyar la creación e indexación  en la UNAH revistas científicas en la que se publican las investigaciones importantes realizadas.</t>
  </si>
  <si>
    <t xml:space="preserve">Jornadas de socialización de los proyectos de publicación.     Difusión a través  de congresos y publicación en   revistas científicas y /o libros nacionales e internacionales . </t>
  </si>
  <si>
    <t>1. Identificar en el estudio realizado de necesidades de investigaciones jurídicas que responden a problemas prioritarios del Departamento de Cortés, aquellas investigaciones que deben desarrollar en forma multi e interdiciplinar.</t>
  </si>
  <si>
    <t>Publicar en la pagina web de la carrera Informática y presentar la investigación en la semana de investigación científica</t>
  </si>
  <si>
    <t xml:space="preserve">1. realización de talleres para la formulación de Políticas de relevo generacional que garantice una planta docente altamente capacitado y calificado en lo moral, científico, técnico para mejorar el nivel de la enseñanza superior. </t>
  </si>
  <si>
    <t>2. Realización de talleres para la Formulación de políticas de formación científica en las disciplinas en el nivel de postgrados.</t>
  </si>
  <si>
    <t>POA</t>
  </si>
  <si>
    <t xml:space="preserve">RECUERRENTE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</si>
</sst>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L.&quot;\ #,##0;[Red]&quot;L.&quot;\ \-#,##0"/>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_(* #,##0.00_);_(* \(#,##0.00\);_(* &quot;-&quot;??_);_(@_)"/>
    <numFmt numFmtId="175" formatCode="_ [$L.-480A]\ * #,##0.00_ ;_ [$L.-480A]\ * \-#,##0.00_ ;_ [$L.-480A]\ * &quot;-&quot;??_ ;_ @_ "/>
    <numFmt numFmtId="176" formatCode="_ &quot;L.&quot;\ * #,##0_ ;_ &quot;L.&quot;\ * \-#,##0_ ;_ &quot;L.&quot;\ * &quot;-&quot;??_ ;_ @_ "/>
  </numFmts>
  <fonts count="132" x14ac:knownFonts="1">
    <font>
      <sz val="11"/>
      <color theme="1"/>
      <name val="Calibri"/>
      <family val="2"/>
      <scheme val="minor"/>
    </font>
    <font>
      <sz val="9"/>
      <name val="Times New Roman"/>
      <family val="1"/>
    </font>
    <font>
      <b/>
      <sz val="9"/>
      <name val="Times New Roman"/>
      <family val="1"/>
    </font>
    <font>
      <sz val="12"/>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name val="Calibri"/>
      <family val="2"/>
    </font>
    <font>
      <b/>
      <sz val="12"/>
      <name val="Calibri"/>
      <family val="2"/>
    </font>
    <font>
      <b/>
      <sz val="11"/>
      <name val="Calibri"/>
      <family val="2"/>
    </font>
    <font>
      <sz val="11"/>
      <name val="Calibri"/>
      <family val="2"/>
    </font>
    <font>
      <sz val="12"/>
      <color indexed="8"/>
      <name val="Calibri"/>
      <family val="2"/>
    </font>
    <font>
      <sz val="12"/>
      <name val="Arial"/>
      <family val="2"/>
    </font>
    <font>
      <b/>
      <sz val="16"/>
      <color indexed="56"/>
      <name val="Calibri"/>
      <family val="2"/>
    </font>
    <font>
      <sz val="11"/>
      <color indexed="56"/>
      <name val="Calibri"/>
      <family val="2"/>
    </font>
    <font>
      <sz val="12"/>
      <color indexed="56"/>
      <name val="Calibri"/>
      <family val="2"/>
    </font>
    <font>
      <sz val="10"/>
      <name val="Calibri"/>
      <family val="2"/>
    </font>
    <font>
      <sz val="11"/>
      <color theme="1"/>
      <name val="Calibri"/>
      <family val="2"/>
      <scheme val="minor"/>
    </font>
    <font>
      <sz val="11"/>
      <name val="Calibri"/>
      <family val="2"/>
      <scheme val="minor"/>
    </font>
    <font>
      <sz val="8"/>
      <name val="Calibri"/>
      <family val="2"/>
      <scheme val="minor"/>
    </font>
    <font>
      <sz val="9"/>
      <color theme="1"/>
      <name val="Times New Roman"/>
      <family val="1"/>
    </font>
    <font>
      <b/>
      <sz val="11"/>
      <color theme="3" tint="-0.499984740745262"/>
      <name val="Calibri"/>
      <family val="2"/>
      <scheme val="minor"/>
    </font>
    <font>
      <b/>
      <sz val="11"/>
      <name val="Calibri"/>
      <family val="2"/>
      <scheme val="minor"/>
    </font>
    <font>
      <sz val="12"/>
      <color theme="1"/>
      <name val="Times New Roman"/>
      <family val="1"/>
    </font>
    <font>
      <sz val="12"/>
      <color theme="1"/>
      <name val="Calibri"/>
      <family val="2"/>
      <scheme val="minor"/>
    </font>
    <font>
      <sz val="11"/>
      <color theme="3"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2"/>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1"/>
      <color theme="0"/>
      <name val="Arial"/>
      <family val="2"/>
    </font>
    <font>
      <b/>
      <sz val="12"/>
      <color theme="3" tint="-0.499984740745262"/>
      <name val="Calibri"/>
      <family val="2"/>
      <scheme val="minor"/>
    </font>
    <font>
      <sz val="12"/>
      <color indexed="8"/>
      <name val="Calibri"/>
      <family val="2"/>
      <scheme val="minor"/>
    </font>
    <font>
      <sz val="12"/>
      <color rgb="FF002060"/>
      <name val="Calibri"/>
      <family val="2"/>
      <scheme val="minor"/>
    </font>
    <font>
      <sz val="11"/>
      <name val="Cambria"/>
      <family val="1"/>
      <scheme val="major"/>
    </font>
    <font>
      <sz val="11"/>
      <color theme="1"/>
      <name val="Cambria"/>
      <family val="1"/>
      <scheme val="major"/>
    </font>
    <font>
      <sz val="10"/>
      <name val="Cambria"/>
      <family val="1"/>
      <scheme val="major"/>
    </font>
    <font>
      <sz val="12"/>
      <color theme="1"/>
      <name val="Cambria"/>
      <family val="1"/>
      <scheme val="major"/>
    </font>
    <font>
      <b/>
      <sz val="12"/>
      <color theme="1"/>
      <name val="Arial"/>
      <family val="2"/>
    </font>
    <font>
      <b/>
      <sz val="12"/>
      <color theme="0"/>
      <name val="Calibri"/>
      <family val="2"/>
    </font>
    <font>
      <b/>
      <sz val="12"/>
      <color theme="4" tint="-0.499984740745262"/>
      <name val="Calibri"/>
      <family val="2"/>
      <scheme val="minor"/>
    </font>
    <font>
      <b/>
      <sz val="11"/>
      <color rgb="FF002060"/>
      <name val="Calibri"/>
      <family val="2"/>
    </font>
    <font>
      <sz val="11"/>
      <name val="Arial"/>
      <family val="2"/>
    </font>
    <font>
      <sz val="12"/>
      <color rgb="FF000000"/>
      <name val="Calibri"/>
      <family val="2"/>
      <charset val="1"/>
    </font>
    <font>
      <sz val="12"/>
      <color rgb="FF000000"/>
      <name val="Cambria"/>
      <family val="1"/>
    </font>
    <font>
      <sz val="11"/>
      <color theme="1"/>
      <name val="Cambria"/>
      <family val="1"/>
    </font>
    <font>
      <sz val="9"/>
      <color theme="1"/>
      <name val="Arial"/>
      <family val="2"/>
    </font>
    <font>
      <sz val="9"/>
      <name val="Cambria"/>
      <family val="1"/>
      <scheme val="major"/>
    </font>
    <font>
      <sz val="10"/>
      <color theme="1"/>
      <name val="Cambria"/>
      <family val="1"/>
      <scheme val="major"/>
    </font>
    <font>
      <sz val="9"/>
      <color rgb="FF000000"/>
      <name val="Cambria"/>
      <family val="1"/>
      <scheme val="major"/>
    </font>
    <font>
      <sz val="9"/>
      <name val="Arial"/>
      <family val="2"/>
    </font>
    <font>
      <sz val="10"/>
      <color theme="1"/>
      <name val="Calibri"/>
      <family val="2"/>
      <scheme val="minor"/>
    </font>
    <font>
      <sz val="9"/>
      <color theme="1"/>
      <name val="Calibri"/>
      <family val="2"/>
      <scheme val="minor"/>
    </font>
    <font>
      <sz val="10"/>
      <color indexed="8"/>
      <name val="Calibri"/>
      <family val="2"/>
    </font>
    <font>
      <sz val="11"/>
      <color theme="1" tint="0.14999847407452621"/>
      <name val="Calibri"/>
      <family val="2"/>
      <scheme val="minor"/>
    </font>
    <font>
      <sz val="11"/>
      <color theme="1" tint="0.14999847407452621"/>
      <name val="Cambria"/>
      <family val="1"/>
      <scheme val="major"/>
    </font>
    <font>
      <b/>
      <sz val="10"/>
      <color theme="1"/>
      <name val="Calibri"/>
      <family val="2"/>
      <scheme val="minor"/>
    </font>
    <font>
      <sz val="16"/>
      <color theme="1"/>
      <name val="Calibri"/>
      <family val="2"/>
      <scheme val="minor"/>
    </font>
    <font>
      <sz val="11"/>
      <name val="Times New Roman"/>
      <family val="1"/>
    </font>
    <font>
      <sz val="11"/>
      <color rgb="FF000000"/>
      <name val="Cambria"/>
      <family val="1"/>
    </font>
    <font>
      <sz val="11"/>
      <name val="Cambria"/>
      <family val="1"/>
    </font>
    <font>
      <sz val="10"/>
      <color rgb="FF000000"/>
      <name val="Cambria Math"/>
      <family val="1"/>
    </font>
    <font>
      <sz val="10"/>
      <color rgb="FF000000"/>
      <name val="Calibri"/>
      <family val="2"/>
    </font>
    <font>
      <sz val="10"/>
      <name val="Calibri"/>
      <family val="2"/>
      <scheme val="minor"/>
    </font>
    <font>
      <sz val="14"/>
      <color indexed="8"/>
      <name val="Arial"/>
      <family val="2"/>
    </font>
    <font>
      <sz val="14"/>
      <name val="Arial"/>
      <family val="2"/>
    </font>
    <font>
      <sz val="14"/>
      <name val="Calibri"/>
      <family val="2"/>
      <scheme val="minor"/>
    </font>
    <font>
      <sz val="11"/>
      <color theme="1"/>
      <name val="Arial"/>
      <family val="2"/>
    </font>
    <font>
      <sz val="12"/>
      <color theme="1"/>
      <name val="Arial"/>
      <family val="2"/>
    </font>
    <font>
      <sz val="12"/>
      <color rgb="FF000000"/>
      <name val="Cambria"/>
      <family val="1"/>
      <scheme val="major"/>
    </font>
    <font>
      <sz val="9"/>
      <color theme="1"/>
      <name val="Arial Narrow"/>
      <family val="2"/>
    </font>
    <font>
      <sz val="11"/>
      <color indexed="8"/>
      <name val="Cambria"/>
      <family val="1"/>
      <scheme val="major"/>
    </font>
    <font>
      <sz val="8"/>
      <color theme="1"/>
      <name val="Calibri"/>
      <family val="2"/>
      <scheme val="minor"/>
    </font>
    <font>
      <sz val="9"/>
      <color theme="1"/>
      <name val="Cambria"/>
      <family val="1"/>
    </font>
    <font>
      <b/>
      <sz val="11"/>
      <color indexed="56"/>
      <name val="Cambria"/>
      <family val="1"/>
      <scheme val="major"/>
    </font>
    <font>
      <sz val="11"/>
      <color rgb="FF000000"/>
      <name val="Cambria"/>
      <family val="1"/>
      <scheme val="major"/>
    </font>
    <font>
      <b/>
      <sz val="11"/>
      <color theme="0"/>
      <name val="Cambria"/>
      <family val="1"/>
      <scheme val="major"/>
    </font>
    <font>
      <sz val="11"/>
      <color indexed="8"/>
      <name val="Cambria"/>
      <family val="1"/>
    </font>
    <font>
      <b/>
      <sz val="11"/>
      <color indexed="8"/>
      <name val="Cambria"/>
      <family val="1"/>
    </font>
    <font>
      <b/>
      <sz val="11"/>
      <color indexed="56"/>
      <name val="Cambria"/>
      <family val="1"/>
    </font>
    <font>
      <b/>
      <sz val="11"/>
      <color theme="1"/>
      <name val="Cambria"/>
      <family val="1"/>
    </font>
    <font>
      <b/>
      <sz val="11"/>
      <color theme="0"/>
      <name val="Cambria"/>
      <family val="1"/>
    </font>
    <font>
      <b/>
      <sz val="14"/>
      <color indexed="56"/>
      <name val="Cambria"/>
      <family val="1"/>
      <scheme val="major"/>
    </font>
    <font>
      <b/>
      <sz val="11"/>
      <color theme="3" tint="-0.249977111117893"/>
      <name val="Cambria"/>
      <family val="1"/>
      <scheme val="major"/>
    </font>
    <font>
      <b/>
      <sz val="12"/>
      <color indexed="56"/>
      <name val="Cambria"/>
      <family val="1"/>
      <scheme val="major"/>
    </font>
    <font>
      <b/>
      <sz val="12"/>
      <color theme="0"/>
      <name val="Cambria"/>
      <family val="1"/>
      <scheme val="major"/>
    </font>
    <font>
      <b/>
      <sz val="10"/>
      <color indexed="56"/>
      <name val="Cambria"/>
      <family val="1"/>
      <scheme val="major"/>
    </font>
    <font>
      <sz val="12"/>
      <color indexed="56"/>
      <name val="Cambria"/>
      <family val="1"/>
      <scheme val="major"/>
    </font>
    <font>
      <sz val="12"/>
      <name val="Cambria"/>
      <family val="1"/>
      <scheme val="major"/>
    </font>
    <font>
      <sz val="10"/>
      <color indexed="56"/>
      <name val="Cambria"/>
      <family val="1"/>
      <scheme val="major"/>
    </font>
    <font>
      <b/>
      <sz val="12"/>
      <color theme="1"/>
      <name val="Cambria"/>
      <family val="1"/>
      <scheme val="major"/>
    </font>
    <font>
      <b/>
      <sz val="12"/>
      <name val="Cambria"/>
      <family val="1"/>
      <scheme val="major"/>
    </font>
    <font>
      <b/>
      <sz val="12"/>
      <color rgb="FFFF0000"/>
      <name val="Cambria"/>
      <family val="1"/>
      <scheme val="major"/>
    </font>
    <font>
      <sz val="10"/>
      <color theme="1"/>
      <name val="Arial Narrow"/>
      <family val="2"/>
    </font>
    <font>
      <sz val="8.75"/>
      <color theme="1"/>
      <name val="Calibri"/>
      <family val="2"/>
      <scheme val="minor"/>
    </font>
    <font>
      <sz val="9"/>
      <name val="Calibri"/>
      <family val="2"/>
      <scheme val="minor"/>
    </font>
    <font>
      <sz val="11"/>
      <color rgb="FF000000"/>
      <name val="Calibri"/>
      <family val="2"/>
      <scheme val="minor"/>
    </font>
    <font>
      <sz val="8"/>
      <color theme="3" tint="-0.499984740745262"/>
      <name val="Calibri"/>
      <family val="2"/>
      <scheme val="minor"/>
    </font>
    <font>
      <sz val="12"/>
      <color theme="3" tint="-0.499984740745262"/>
      <name val="Calibri"/>
      <family val="2"/>
      <scheme val="minor"/>
    </font>
    <font>
      <sz val="10"/>
      <color theme="3" tint="-0.499984740745262"/>
      <name val="Calibri"/>
      <family val="2"/>
      <scheme val="minor"/>
    </font>
  </fonts>
  <fills count="26">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CCCFF"/>
        <bgColor indexed="22"/>
      </patternFill>
    </fill>
    <fill>
      <patternFill patternType="solid">
        <fgColor theme="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CCCCFF"/>
        <bgColor indexed="64"/>
      </patternFill>
    </fill>
    <fill>
      <patternFill patternType="solid">
        <fgColor rgb="FF0070C0"/>
        <bgColor indexed="64"/>
      </patternFill>
    </fill>
    <fill>
      <patternFill patternType="solid">
        <fgColor rgb="FF002060"/>
        <bgColor indexed="64"/>
      </patternFill>
    </fill>
    <fill>
      <patternFill patternType="solid">
        <fgColor theme="3" tint="0.79998168889431442"/>
        <bgColor indexed="64"/>
      </patternFill>
    </fill>
    <fill>
      <patternFill patternType="solid">
        <fgColor theme="3"/>
        <bgColor indexed="22"/>
      </patternFill>
    </fill>
    <fill>
      <patternFill patternType="solid">
        <fgColor rgb="FF92D050"/>
        <bgColor indexed="64"/>
      </patternFill>
    </fill>
    <fill>
      <patternFill patternType="solid">
        <fgColor rgb="FFFFFFFF"/>
        <bgColor rgb="FFFFFFCC"/>
      </patternFill>
    </fill>
    <fill>
      <patternFill patternType="solid">
        <fgColor theme="5" tint="0.79998168889431442"/>
        <bgColor rgb="FFFFFFCC"/>
      </patternFill>
    </fill>
    <fill>
      <patternFill patternType="solid">
        <fgColor indexed="65"/>
        <bgColor indexed="64"/>
      </patternFill>
    </fill>
    <fill>
      <patternFill patternType="solid">
        <fgColor rgb="FFFFFFFF"/>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right style="medium">
        <color indexed="64"/>
      </right>
      <top/>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bottom style="hair">
        <color indexed="64"/>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hair">
        <color indexed="64"/>
      </bottom>
      <diagonal/>
    </border>
    <border>
      <left style="medium">
        <color indexed="64"/>
      </left>
      <right/>
      <top/>
      <bottom/>
      <diagonal/>
    </border>
  </borders>
  <cellStyleXfs count="20">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5"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 fillId="0" borderId="0" applyFont="0" applyFill="0" applyBorder="0" applyAlignment="0" applyProtection="0"/>
    <xf numFmtId="0" fontId="4" fillId="0" borderId="0"/>
    <xf numFmtId="0" fontId="32" fillId="0" borderId="0"/>
    <xf numFmtId="0" fontId="15" fillId="0" borderId="0"/>
    <xf numFmtId="0" fontId="4" fillId="0" borderId="0"/>
    <xf numFmtId="9" fontId="32"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cellStyleXfs>
  <cellXfs count="1670">
    <xf numFmtId="0" fontId="0" fillId="0" borderId="0" xfId="0"/>
    <xf numFmtId="0" fontId="33" fillId="4" borderId="0" xfId="0" applyFont="1" applyFill="1"/>
    <xf numFmtId="0" fontId="3" fillId="4" borderId="0" xfId="0" applyFont="1" applyFill="1"/>
    <xf numFmtId="0" fontId="2" fillId="4" borderId="0" xfId="0" applyFont="1" applyFill="1" applyBorder="1" applyAlignment="1">
      <alignment horizontal="left" vertical="top" wrapText="1"/>
    </xf>
    <xf numFmtId="0" fontId="34" fillId="4" borderId="0" xfId="0" applyFont="1" applyFill="1" applyBorder="1" applyAlignment="1">
      <alignment vertical="top" wrapText="1"/>
    </xf>
    <xf numFmtId="0" fontId="34" fillId="4" borderId="0" xfId="0" applyFont="1" applyFill="1" applyBorder="1" applyAlignment="1">
      <alignment horizontal="justify" vertical="top" wrapText="1"/>
    </xf>
    <xf numFmtId="0" fontId="3" fillId="4" borderId="0" xfId="0" applyFont="1" applyFill="1" applyAlignment="1">
      <alignment horizontal="center"/>
    </xf>
    <xf numFmtId="9" fontId="33" fillId="4" borderId="0" xfId="0" applyNumberFormat="1" applyFont="1" applyFill="1"/>
    <xf numFmtId="0" fontId="33" fillId="4" borderId="2" xfId="0" applyFont="1" applyFill="1" applyBorder="1"/>
    <xf numFmtId="0" fontId="33" fillId="4" borderId="0" xfId="0" applyFont="1" applyFill="1" applyBorder="1"/>
    <xf numFmtId="0" fontId="0" fillId="0" borderId="0" xfId="0" applyAlignment="1">
      <alignment vertical="top" wrapText="1"/>
    </xf>
    <xf numFmtId="0" fontId="2" fillId="4" borderId="3" xfId="0" applyFont="1" applyFill="1" applyBorder="1" applyAlignment="1">
      <alignment horizontal="center" wrapText="1"/>
    </xf>
    <xf numFmtId="0" fontId="1" fillId="4" borderId="3" xfId="0" applyFont="1" applyFill="1" applyBorder="1" applyAlignment="1">
      <alignment horizontal="center" vertical="top" wrapText="1"/>
    </xf>
    <xf numFmtId="41" fontId="2" fillId="4" borderId="0" xfId="0" applyNumberFormat="1" applyFont="1" applyFill="1" applyBorder="1" applyAlignment="1">
      <alignment horizontal="center" wrapText="1"/>
    </xf>
    <xf numFmtId="0" fontId="11" fillId="4" borderId="4" xfId="0" applyFont="1" applyFill="1" applyBorder="1" applyAlignment="1">
      <alignment horizontal="center" vertical="center" wrapText="1"/>
    </xf>
    <xf numFmtId="0" fontId="13" fillId="4" borderId="4" xfId="0" applyFont="1" applyFill="1" applyBorder="1" applyAlignment="1">
      <alignment horizontal="justify" vertical="top"/>
    </xf>
    <xf numFmtId="41" fontId="13" fillId="4" borderId="4" xfId="0" applyNumberFormat="1" applyFont="1" applyFill="1" applyBorder="1" applyAlignment="1">
      <alignment horizontal="justify" vertical="top"/>
    </xf>
    <xf numFmtId="41" fontId="13" fillId="4" borderId="4" xfId="0" applyNumberFormat="1" applyFont="1" applyFill="1" applyBorder="1" applyAlignment="1">
      <alignment horizontal="left" vertical="top" wrapText="1"/>
    </xf>
    <xf numFmtId="170" fontId="13" fillId="4" borderId="4" xfId="0" applyNumberFormat="1" applyFont="1" applyFill="1" applyBorder="1" applyAlignment="1">
      <alignment horizontal="center" vertical="top"/>
    </xf>
    <xf numFmtId="41" fontId="13" fillId="4" borderId="4" xfId="0" applyNumberFormat="1" applyFont="1" applyFill="1" applyBorder="1" applyAlignment="1">
      <alignment horizontal="justify" vertical="top" wrapText="1"/>
    </xf>
    <xf numFmtId="0" fontId="1" fillId="4" borderId="4" xfId="0" applyFont="1" applyFill="1" applyBorder="1" applyAlignment="1">
      <alignment horizontal="justify" vertical="top"/>
    </xf>
    <xf numFmtId="0" fontId="1" fillId="4" borderId="4" xfId="0" applyFont="1" applyFill="1" applyBorder="1" applyAlignment="1">
      <alignment horizontal="center" vertical="top" wrapText="1"/>
    </xf>
    <xf numFmtId="41" fontId="1" fillId="4" borderId="4" xfId="0" applyNumberFormat="1" applyFont="1" applyFill="1" applyBorder="1" applyAlignment="1">
      <alignment horizontal="center" vertical="top" wrapText="1"/>
    </xf>
    <xf numFmtId="41" fontId="1" fillId="4" borderId="4" xfId="0" applyNumberFormat="1" applyFont="1" applyFill="1" applyBorder="1" applyAlignment="1">
      <alignment horizontal="justify" vertical="top"/>
    </xf>
    <xf numFmtId="170" fontId="1" fillId="4" borderId="4" xfId="0" applyNumberFormat="1" applyFont="1" applyFill="1" applyBorder="1" applyAlignment="1">
      <alignment horizontal="center" vertical="top"/>
    </xf>
    <xf numFmtId="0" fontId="35" fillId="0" borderId="4" xfId="0" applyFont="1" applyBorder="1" applyAlignment="1">
      <alignment horizontal="justify" vertical="top" wrapText="1"/>
    </xf>
    <xf numFmtId="0" fontId="35" fillId="0" borderId="5" xfId="0" applyFont="1" applyBorder="1" applyAlignment="1">
      <alignment horizontal="justify" vertical="top"/>
    </xf>
    <xf numFmtId="41" fontId="1" fillId="4" borderId="5" xfId="0" applyNumberFormat="1" applyFont="1" applyFill="1" applyBorder="1" applyAlignment="1">
      <alignment horizontal="center" vertical="top" wrapText="1"/>
    </xf>
    <xf numFmtId="0" fontId="35" fillId="0" borderId="5" xfId="0" applyFont="1" applyBorder="1" applyAlignment="1">
      <alignment horizontal="justify" vertical="top" wrapText="1"/>
    </xf>
    <xf numFmtId="41" fontId="36" fillId="5" borderId="6" xfId="0" applyNumberFormat="1" applyFont="1" applyFill="1" applyBorder="1" applyAlignment="1">
      <alignment horizontal="right" vertical="center"/>
    </xf>
    <xf numFmtId="41" fontId="36" fillId="5" borderId="6" xfId="10" applyNumberFormat="1" applyFont="1" applyFill="1" applyBorder="1" applyAlignment="1">
      <alignment horizontal="center" vertical="center"/>
    </xf>
    <xf numFmtId="44" fontId="36" fillId="4" borderId="0" xfId="10" applyFont="1" applyFill="1" applyAlignment="1">
      <alignment horizontal="center" vertical="center"/>
    </xf>
    <xf numFmtId="0" fontId="10" fillId="4" borderId="4" xfId="0" applyFont="1" applyFill="1" applyBorder="1" applyAlignment="1">
      <alignment horizontal="center" vertical="top" wrapText="1"/>
    </xf>
    <xf numFmtId="0" fontId="37" fillId="4" borderId="0" xfId="0" applyFont="1" applyFill="1" applyAlignment="1"/>
    <xf numFmtId="41" fontId="3" fillId="4" borderId="4" xfId="0" applyNumberFormat="1" applyFont="1" applyFill="1" applyBorder="1" applyAlignment="1">
      <alignment horizontal="justify" vertical="top"/>
    </xf>
    <xf numFmtId="41" fontId="3" fillId="4" borderId="4" xfId="0" applyNumberFormat="1" applyFont="1" applyFill="1" applyBorder="1" applyAlignment="1">
      <alignment horizontal="center" vertical="top" wrapText="1"/>
    </xf>
    <xf numFmtId="41" fontId="38" fillId="0" borderId="4" xfId="0" applyNumberFormat="1" applyFont="1" applyBorder="1" applyAlignment="1">
      <alignment horizontal="justify" vertical="top" wrapText="1"/>
    </xf>
    <xf numFmtId="41" fontId="38" fillId="0" borderId="5" xfId="0" applyNumberFormat="1" applyFont="1" applyBorder="1" applyAlignment="1">
      <alignment horizontal="justify" vertical="top"/>
    </xf>
    <xf numFmtId="41" fontId="12" fillId="4" borderId="6" xfId="0" applyNumberFormat="1" applyFont="1" applyFill="1" applyBorder="1" applyAlignment="1">
      <alignment horizontal="center" wrapText="1"/>
    </xf>
    <xf numFmtId="0" fontId="10" fillId="4" borderId="4" xfId="0" applyFont="1" applyFill="1" applyBorder="1" applyAlignment="1">
      <alignment horizontal="left" vertical="top" wrapText="1"/>
    </xf>
    <xf numFmtId="0" fontId="39" fillId="0" borderId="4" xfId="0" applyFont="1" applyBorder="1" applyAlignment="1">
      <alignment vertical="top" wrapText="1"/>
    </xf>
    <xf numFmtId="0" fontId="22" fillId="0" borderId="1" xfId="15" applyFont="1" applyBorder="1" applyAlignment="1">
      <alignment vertical="top" wrapText="1"/>
    </xf>
    <xf numFmtId="0" fontId="3" fillId="4" borderId="4" xfId="0" applyFont="1" applyFill="1" applyBorder="1" applyAlignment="1">
      <alignment horizontal="justify" vertical="top"/>
    </xf>
    <xf numFmtId="0" fontId="3" fillId="4" borderId="4" xfId="0" applyFont="1" applyFill="1" applyBorder="1" applyAlignment="1">
      <alignment vertical="top" wrapText="1"/>
    </xf>
    <xf numFmtId="169" fontId="3" fillId="4" borderId="4" xfId="0" applyNumberFormat="1" applyFont="1" applyFill="1" applyBorder="1" applyAlignment="1">
      <alignment horizontal="center" vertical="top" wrapText="1"/>
    </xf>
    <xf numFmtId="169" fontId="3" fillId="4" borderId="4" xfId="0" applyNumberFormat="1" applyFont="1" applyFill="1" applyBorder="1" applyAlignment="1">
      <alignment horizontal="center" vertical="top"/>
    </xf>
    <xf numFmtId="0" fontId="3" fillId="4" borderId="4" xfId="0" applyFont="1" applyFill="1" applyBorder="1" applyAlignment="1">
      <alignment horizontal="center" vertical="top" wrapText="1"/>
    </xf>
    <xf numFmtId="9" fontId="3" fillId="4" borderId="4" xfId="0" applyNumberFormat="1" applyFont="1" applyFill="1" applyBorder="1" applyAlignment="1">
      <alignment horizontal="center" vertical="top" wrapText="1"/>
    </xf>
    <xf numFmtId="0" fontId="10" fillId="4" borderId="4" xfId="0" applyFont="1" applyFill="1" applyBorder="1" applyAlignment="1">
      <alignment horizontal="justify" vertical="top"/>
    </xf>
    <xf numFmtId="0" fontId="3" fillId="4" borderId="4" xfId="0" applyNumberFormat="1" applyFont="1" applyFill="1" applyBorder="1" applyAlignment="1">
      <alignment vertical="top" wrapText="1"/>
    </xf>
    <xf numFmtId="0" fontId="3" fillId="4" borderId="4" xfId="0" applyFont="1" applyFill="1" applyBorder="1" applyAlignment="1">
      <alignment horizontal="left" vertical="top" wrapText="1"/>
    </xf>
    <xf numFmtId="0" fontId="3" fillId="4" borderId="4" xfId="0" applyFont="1" applyFill="1" applyBorder="1" applyAlignment="1">
      <alignment vertical="top"/>
    </xf>
    <xf numFmtId="0" fontId="39" fillId="4" borderId="4" xfId="0" applyFont="1" applyFill="1" applyBorder="1" applyAlignment="1">
      <alignment vertical="top" wrapText="1"/>
    </xf>
    <xf numFmtId="0" fontId="10" fillId="4" borderId="4" xfId="0" applyFont="1" applyFill="1" applyBorder="1" applyAlignment="1">
      <alignment vertical="top" wrapText="1"/>
    </xf>
    <xf numFmtId="0" fontId="38" fillId="0" borderId="4" xfId="0" applyFont="1" applyBorder="1" applyAlignment="1">
      <alignment horizontal="justify" vertical="top"/>
    </xf>
    <xf numFmtId="169" fontId="38" fillId="0" borderId="4" xfId="0" applyNumberFormat="1" applyFont="1" applyBorder="1" applyAlignment="1">
      <alignment horizontal="center" vertical="top"/>
    </xf>
    <xf numFmtId="169" fontId="38" fillId="0" borderId="4" xfId="0" applyNumberFormat="1" applyFont="1" applyBorder="1" applyAlignment="1">
      <alignment horizontal="center" vertical="top" wrapText="1"/>
    </xf>
    <xf numFmtId="0" fontId="10" fillId="4" borderId="5" xfId="0" applyFont="1" applyFill="1" applyBorder="1" applyAlignment="1">
      <alignment vertical="top" wrapText="1"/>
    </xf>
    <xf numFmtId="0" fontId="39" fillId="0" borderId="5" xfId="0" applyFont="1" applyBorder="1" applyAlignment="1">
      <alignment vertical="top" wrapText="1"/>
    </xf>
    <xf numFmtId="0" fontId="3" fillId="4" borderId="5" xfId="0" applyFont="1" applyFill="1" applyBorder="1" applyAlignment="1">
      <alignment vertical="top" wrapText="1"/>
    </xf>
    <xf numFmtId="0" fontId="38" fillId="0" borderId="5" xfId="0" applyFont="1" applyBorder="1" applyAlignment="1">
      <alignment vertical="top" wrapText="1"/>
    </xf>
    <xf numFmtId="0" fontId="38" fillId="0" borderId="5" xfId="0" applyFont="1" applyBorder="1" applyAlignment="1">
      <alignment horizontal="justify" vertical="top"/>
    </xf>
    <xf numFmtId="169" fontId="38" fillId="0" borderId="5" xfId="0" applyNumberFormat="1" applyFont="1" applyBorder="1" applyAlignment="1">
      <alignment horizontal="center" vertical="top"/>
    </xf>
    <xf numFmtId="0" fontId="3" fillId="4" borderId="5" xfId="0" applyFont="1" applyFill="1" applyBorder="1" applyAlignment="1">
      <alignment horizontal="center" vertical="top" wrapText="1"/>
    </xf>
    <xf numFmtId="9" fontId="3" fillId="4" borderId="5" xfId="0" applyNumberFormat="1" applyFont="1" applyFill="1" applyBorder="1" applyAlignment="1">
      <alignment horizontal="center" vertical="top" wrapText="1"/>
    </xf>
    <xf numFmtId="0" fontId="3" fillId="4" borderId="4" xfId="0" applyFont="1" applyFill="1" applyBorder="1" applyAlignment="1">
      <alignment horizontal="justify" vertical="top" wrapText="1"/>
    </xf>
    <xf numFmtId="0" fontId="17" fillId="0" borderId="0" xfId="0" applyFont="1" applyAlignment="1">
      <alignment vertical="top" wrapText="1"/>
    </xf>
    <xf numFmtId="0" fontId="17" fillId="0" borderId="0" xfId="0" applyFont="1" applyAlignment="1">
      <alignment vertical="center" wrapText="1"/>
    </xf>
    <xf numFmtId="0" fontId="22" fillId="6" borderId="7" xfId="15" applyFont="1" applyFill="1" applyBorder="1" applyAlignment="1">
      <alignment vertical="top" wrapText="1"/>
    </xf>
    <xf numFmtId="41" fontId="36" fillId="5" borderId="6" xfId="0" applyNumberFormat="1" applyFont="1" applyFill="1" applyBorder="1" applyAlignment="1">
      <alignment horizontal="left" vertical="center"/>
    </xf>
    <xf numFmtId="0" fontId="36" fillId="4" borderId="0" xfId="0" applyFont="1" applyFill="1" applyAlignment="1">
      <alignment vertical="center"/>
    </xf>
    <xf numFmtId="0" fontId="22" fillId="0" borderId="7" xfId="15" applyFont="1" applyBorder="1" applyAlignment="1">
      <alignment horizontal="center" vertical="center" wrapText="1"/>
    </xf>
    <xf numFmtId="0" fontId="39" fillId="4" borderId="7" xfId="0" applyFont="1" applyFill="1" applyBorder="1" applyAlignment="1">
      <alignment horizontal="center" vertical="center" wrapText="1"/>
    </xf>
    <xf numFmtId="0" fontId="22" fillId="6" borderId="7" xfId="15" applyFont="1" applyFill="1" applyBorder="1" applyAlignment="1">
      <alignment horizontal="right" wrapText="1"/>
    </xf>
    <xf numFmtId="0" fontId="40" fillId="4" borderId="0" xfId="0" applyFont="1" applyFill="1" applyAlignment="1">
      <alignment horizontal="center" vertical="center"/>
    </xf>
    <xf numFmtId="0" fontId="0" fillId="0" borderId="0" xfId="0" applyAlignment="1">
      <alignment horizontal="center" vertical="center"/>
    </xf>
    <xf numFmtId="0" fontId="36" fillId="4" borderId="0" xfId="0" applyFont="1" applyFill="1" applyBorder="1" applyAlignment="1">
      <alignment horizontal="center" vertical="center"/>
    </xf>
    <xf numFmtId="0" fontId="36" fillId="4" borderId="0" xfId="0" applyFont="1" applyFill="1" applyAlignment="1">
      <alignment horizontal="center" vertical="center"/>
    </xf>
    <xf numFmtId="0" fontId="22" fillId="6" borderId="7" xfId="15" applyFont="1" applyFill="1" applyBorder="1" applyAlignment="1">
      <alignment horizontal="right" vertical="top" wrapText="1"/>
    </xf>
    <xf numFmtId="0" fontId="19" fillId="7" borderId="7" xfId="0"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41" fillId="0" borderId="0" xfId="0" applyFont="1" applyAlignment="1">
      <alignment vertical="center"/>
    </xf>
    <xf numFmtId="172" fontId="41" fillId="0" borderId="0" xfId="8" applyNumberFormat="1" applyFont="1" applyAlignment="1">
      <alignment vertical="center"/>
    </xf>
    <xf numFmtId="0" fontId="42" fillId="0" borderId="0" xfId="0" applyFont="1" applyAlignment="1">
      <alignment vertical="center"/>
    </xf>
    <xf numFmtId="172" fontId="43" fillId="0" borderId="0" xfId="8" applyNumberFormat="1" applyFont="1" applyAlignment="1">
      <alignment vertical="center"/>
    </xf>
    <xf numFmtId="0" fontId="0" fillId="0" borderId="0" xfId="0" applyAlignment="1">
      <alignment vertical="center"/>
    </xf>
    <xf numFmtId="0" fontId="44" fillId="8" borderId="0" xfId="0" applyFont="1" applyFill="1" applyAlignment="1">
      <alignment vertical="center" wrapText="1"/>
    </xf>
    <xf numFmtId="173" fontId="45" fillId="5" borderId="0" xfId="10" applyNumberFormat="1" applyFont="1" applyFill="1" applyAlignment="1">
      <alignment vertical="center"/>
    </xf>
    <xf numFmtId="0" fontId="46" fillId="0" borderId="0" xfId="0" applyFont="1" applyAlignment="1">
      <alignment horizontal="left" vertical="center"/>
    </xf>
    <xf numFmtId="0" fontId="46" fillId="0" borderId="0" xfId="0" applyFont="1" applyAlignment="1">
      <alignment horizontal="center" vertical="center"/>
    </xf>
    <xf numFmtId="0" fontId="46" fillId="0" borderId="0" xfId="0" applyFont="1" applyAlignment="1">
      <alignment vertical="center"/>
    </xf>
    <xf numFmtId="0" fontId="0" fillId="0" borderId="0" xfId="0" applyAlignment="1">
      <alignment horizontal="left" vertical="center"/>
    </xf>
    <xf numFmtId="0" fontId="41" fillId="0" borderId="0" xfId="0" applyFont="1" applyAlignment="1">
      <alignment vertical="center"/>
    </xf>
    <xf numFmtId="0" fontId="40" fillId="4" borderId="0" xfId="0" applyFont="1" applyFill="1" applyAlignment="1">
      <alignment vertical="center"/>
    </xf>
    <xf numFmtId="0" fontId="36" fillId="4" borderId="0" xfId="0" applyFont="1" applyFill="1" applyAlignment="1">
      <alignment horizontal="left" vertical="center"/>
    </xf>
    <xf numFmtId="0" fontId="40" fillId="4" borderId="8" xfId="0" applyFont="1" applyFill="1" applyBorder="1" applyAlignment="1">
      <alignment vertical="center"/>
    </xf>
    <xf numFmtId="41" fontId="40" fillId="4" borderId="9" xfId="0" applyNumberFormat="1" applyFont="1" applyFill="1" applyBorder="1" applyAlignment="1">
      <alignment vertical="center"/>
    </xf>
    <xf numFmtId="41" fontId="40" fillId="4" borderId="8" xfId="0" applyNumberFormat="1" applyFont="1" applyFill="1" applyBorder="1" applyAlignment="1">
      <alignment vertical="center"/>
    </xf>
    <xf numFmtId="0" fontId="40" fillId="4" borderId="10" xfId="0" applyFont="1" applyFill="1" applyBorder="1" applyAlignment="1">
      <alignment horizontal="center" vertical="center"/>
    </xf>
    <xf numFmtId="0" fontId="40" fillId="4" borderId="4" xfId="0" applyFont="1" applyFill="1" applyBorder="1" applyAlignment="1">
      <alignment vertical="center"/>
    </xf>
    <xf numFmtId="41" fontId="40" fillId="4" borderId="11" xfId="0" applyNumberFormat="1" applyFont="1" applyFill="1" applyBorder="1" applyAlignment="1">
      <alignment vertical="center"/>
    </xf>
    <xf numFmtId="0" fontId="40" fillId="4" borderId="12" xfId="0" applyFont="1" applyFill="1" applyBorder="1" applyAlignment="1">
      <alignment horizontal="center" vertical="center"/>
    </xf>
    <xf numFmtId="0" fontId="40" fillId="4" borderId="5" xfId="0" applyFont="1" applyFill="1" applyBorder="1" applyAlignment="1">
      <alignment vertical="center"/>
    </xf>
    <xf numFmtId="41" fontId="40" fillId="9" borderId="13" xfId="0" applyNumberFormat="1" applyFont="1" applyFill="1" applyBorder="1" applyAlignment="1">
      <alignment vertical="center"/>
    </xf>
    <xf numFmtId="41" fontId="40" fillId="4" borderId="13" xfId="0" applyNumberFormat="1" applyFont="1" applyFill="1" applyBorder="1" applyAlignment="1">
      <alignment vertical="center"/>
    </xf>
    <xf numFmtId="41" fontId="40" fillId="4" borderId="5" xfId="0" applyNumberFormat="1" applyFont="1" applyFill="1" applyBorder="1" applyAlignment="1">
      <alignment vertical="center"/>
    </xf>
    <xf numFmtId="0" fontId="40" fillId="4" borderId="5" xfId="0" applyFont="1" applyFill="1" applyBorder="1" applyAlignment="1">
      <alignment horizontal="center" vertical="center"/>
    </xf>
    <xf numFmtId="0" fontId="36" fillId="4" borderId="0" xfId="0" applyFont="1" applyFill="1" applyBorder="1" applyAlignment="1">
      <alignment vertical="center"/>
    </xf>
    <xf numFmtId="171" fontId="36" fillId="5" borderId="14" xfId="0" applyNumberFormat="1" applyFont="1" applyFill="1" applyBorder="1" applyAlignment="1">
      <alignment vertical="center"/>
    </xf>
    <xf numFmtId="0" fontId="40" fillId="4" borderId="15" xfId="0" applyFont="1" applyFill="1" applyBorder="1" applyAlignment="1">
      <alignment vertical="center"/>
    </xf>
    <xf numFmtId="0" fontId="40" fillId="4" borderId="16" xfId="0" applyFont="1" applyFill="1" applyBorder="1" applyAlignment="1">
      <alignment horizontal="center" vertical="center"/>
    </xf>
    <xf numFmtId="0" fontId="0" fillId="0" borderId="0" xfId="0" applyFill="1" applyAlignment="1">
      <alignment vertical="center"/>
    </xf>
    <xf numFmtId="0" fontId="40" fillId="0" borderId="0" xfId="0" applyFont="1" applyAlignment="1">
      <alignment vertical="center"/>
    </xf>
    <xf numFmtId="41" fontId="36" fillId="10" borderId="17" xfId="0" applyNumberFormat="1" applyFont="1" applyFill="1" applyBorder="1" applyAlignment="1">
      <alignment vertical="center"/>
    </xf>
    <xf numFmtId="0" fontId="40" fillId="10" borderId="14" xfId="0" applyFont="1" applyFill="1" applyBorder="1" applyAlignment="1">
      <alignment horizontal="center" vertical="center"/>
    </xf>
    <xf numFmtId="41" fontId="40" fillId="9" borderId="9" xfId="0" applyNumberFormat="1" applyFont="1" applyFill="1" applyBorder="1" applyAlignment="1">
      <alignment vertical="center"/>
    </xf>
    <xf numFmtId="0" fontId="40" fillId="4" borderId="18" xfId="0" applyFont="1" applyFill="1" applyBorder="1" applyAlignment="1">
      <alignment horizontal="center" vertical="center"/>
    </xf>
    <xf numFmtId="41" fontId="40" fillId="4" borderId="4" xfId="0" applyNumberFormat="1" applyFont="1" applyFill="1" applyBorder="1" applyAlignment="1">
      <alignment vertical="center"/>
    </xf>
    <xf numFmtId="41" fontId="40" fillId="9" borderId="11" xfId="0" applyNumberFormat="1" applyFont="1" applyFill="1" applyBorder="1" applyAlignment="1">
      <alignment vertical="center"/>
    </xf>
    <xf numFmtId="41" fontId="40" fillId="4" borderId="19" xfId="0" applyNumberFormat="1" applyFont="1" applyFill="1" applyBorder="1" applyAlignment="1">
      <alignment vertical="center"/>
    </xf>
    <xf numFmtId="41" fontId="40" fillId="4" borderId="20" xfId="0" applyNumberFormat="1" applyFont="1" applyFill="1" applyBorder="1" applyAlignment="1">
      <alignment vertical="center"/>
    </xf>
    <xf numFmtId="0" fontId="36" fillId="4" borderId="0" xfId="0" applyFont="1" applyFill="1" applyAlignment="1">
      <alignment horizontal="left" vertical="center"/>
    </xf>
    <xf numFmtId="0" fontId="0" fillId="5" borderId="0" xfId="0" applyFill="1" applyAlignment="1">
      <alignment vertical="center"/>
    </xf>
    <xf numFmtId="41" fontId="40" fillId="9" borderId="21" xfId="0" applyNumberFormat="1" applyFont="1" applyFill="1" applyBorder="1" applyAlignment="1">
      <alignment vertical="center"/>
    </xf>
    <xf numFmtId="0" fontId="40" fillId="4" borderId="22" xfId="0" applyFont="1" applyFill="1" applyBorder="1" applyAlignment="1">
      <alignment horizontal="center" vertical="center"/>
    </xf>
    <xf numFmtId="0" fontId="0" fillId="0" borderId="7" xfId="0" applyBorder="1" applyAlignment="1">
      <alignment vertical="center"/>
    </xf>
    <xf numFmtId="0" fontId="47" fillId="11" borderId="6" xfId="0" applyFont="1" applyFill="1" applyBorder="1" applyAlignment="1">
      <alignment horizontal="center" vertical="center"/>
    </xf>
    <xf numFmtId="41" fontId="47" fillId="11" borderId="6" xfId="0" applyNumberFormat="1" applyFont="1" applyFill="1" applyBorder="1" applyAlignment="1">
      <alignment horizontal="center" vertical="center"/>
    </xf>
    <xf numFmtId="0" fontId="47" fillId="11" borderId="14" xfId="0" applyFont="1" applyFill="1" applyBorder="1" applyAlignment="1">
      <alignment horizontal="center" vertical="center"/>
    </xf>
    <xf numFmtId="0" fontId="47" fillId="11" borderId="6" xfId="0" applyFont="1" applyFill="1" applyBorder="1" applyAlignment="1">
      <alignment horizontal="center" vertical="center" wrapText="1"/>
    </xf>
    <xf numFmtId="41" fontId="40" fillId="4" borderId="10" xfId="0" applyNumberFormat="1" applyFont="1" applyFill="1" applyBorder="1" applyAlignment="1">
      <alignment vertical="center"/>
    </xf>
    <xf numFmtId="41" fontId="40" fillId="4" borderId="16" xfId="0" applyNumberFormat="1" applyFont="1" applyFill="1" applyBorder="1" applyAlignment="1">
      <alignment vertical="center"/>
    </xf>
    <xf numFmtId="41" fontId="40" fillId="4" borderId="22" xfId="0" applyNumberFormat="1" applyFont="1" applyFill="1" applyBorder="1" applyAlignment="1">
      <alignment vertical="center"/>
    </xf>
    <xf numFmtId="41" fontId="47" fillId="11" borderId="14" xfId="0" applyNumberFormat="1" applyFont="1" applyFill="1" applyBorder="1" applyAlignment="1">
      <alignment horizontal="center" vertical="center" wrapText="1"/>
    </xf>
    <xf numFmtId="0" fontId="47" fillId="11" borderId="23" xfId="0" applyFont="1" applyFill="1" applyBorder="1" applyAlignment="1">
      <alignment horizontal="center" vertical="center" wrapText="1"/>
    </xf>
    <xf numFmtId="41" fontId="47" fillId="11" borderId="6" xfId="0" applyNumberFormat="1" applyFont="1" applyFill="1" applyBorder="1" applyAlignment="1">
      <alignment horizontal="center" vertical="center" wrapText="1"/>
    </xf>
    <xf numFmtId="0" fontId="47" fillId="11" borderId="14" xfId="0" applyFont="1" applyFill="1" applyBorder="1" applyAlignment="1">
      <alignment horizontal="center" vertical="center" wrapText="1"/>
    </xf>
    <xf numFmtId="0" fontId="36" fillId="10" borderId="21" xfId="0" applyFont="1" applyFill="1" applyBorder="1" applyAlignment="1">
      <alignment vertical="center"/>
    </xf>
    <xf numFmtId="0" fontId="47" fillId="11" borderId="24" xfId="0" applyFont="1" applyFill="1" applyBorder="1" applyAlignment="1">
      <alignment horizontal="center" vertical="center" wrapText="1"/>
    </xf>
    <xf numFmtId="41" fontId="40" fillId="9" borderId="25" xfId="0" applyNumberFormat="1" applyFont="1" applyFill="1" applyBorder="1" applyAlignment="1">
      <alignment vertical="center"/>
    </xf>
    <xf numFmtId="0" fontId="36" fillId="10" borderId="23" xfId="0" applyFont="1" applyFill="1" applyBorder="1" applyAlignment="1">
      <alignment vertical="center"/>
    </xf>
    <xf numFmtId="0" fontId="40" fillId="9" borderId="8" xfId="0" applyFont="1" applyFill="1" applyBorder="1" applyAlignment="1">
      <alignment vertical="center"/>
    </xf>
    <xf numFmtId="0" fontId="40" fillId="9" borderId="10" xfId="0" applyFont="1" applyFill="1" applyBorder="1" applyAlignment="1">
      <alignment horizontal="center" vertical="center"/>
    </xf>
    <xf numFmtId="0" fontId="40" fillId="9" borderId="4" xfId="0" applyFont="1" applyFill="1" applyBorder="1" applyAlignment="1">
      <alignment vertical="center"/>
    </xf>
    <xf numFmtId="0" fontId="40" fillId="9" borderId="12" xfId="0" applyFont="1" applyFill="1" applyBorder="1" applyAlignment="1">
      <alignment horizontal="center" vertical="center"/>
    </xf>
    <xf numFmtId="0" fontId="40" fillId="9" borderId="15" xfId="0" applyFont="1" applyFill="1" applyBorder="1" applyAlignment="1">
      <alignment vertical="center"/>
    </xf>
    <xf numFmtId="0" fontId="40" fillId="9" borderId="16" xfId="0" applyFont="1" applyFill="1" applyBorder="1" applyAlignment="1">
      <alignment horizontal="center" vertical="center"/>
    </xf>
    <xf numFmtId="0" fontId="40" fillId="9" borderId="5" xfId="0" applyFont="1" applyFill="1" applyBorder="1" applyAlignment="1">
      <alignment vertical="center"/>
    </xf>
    <xf numFmtId="0" fontId="40" fillId="9" borderId="5" xfId="0" applyFont="1" applyFill="1" applyBorder="1" applyAlignment="1">
      <alignment horizontal="center" vertical="center"/>
    </xf>
    <xf numFmtId="0" fontId="47" fillId="11" borderId="7" xfId="0" applyFont="1" applyFill="1" applyBorder="1" applyAlignment="1">
      <alignment horizontal="center" vertical="center" wrapText="1"/>
    </xf>
    <xf numFmtId="41" fontId="47" fillId="11" borderId="7" xfId="0" applyNumberFormat="1" applyFont="1" applyFill="1" applyBorder="1" applyAlignment="1">
      <alignment horizontal="center" vertical="center" wrapText="1"/>
    </xf>
    <xf numFmtId="0" fontId="40" fillId="9" borderId="26" xfId="0" applyNumberFormat="1" applyFont="1" applyFill="1" applyBorder="1" applyAlignment="1">
      <alignment horizontal="center" vertical="center"/>
    </xf>
    <xf numFmtId="0" fontId="40" fillId="9" borderId="12" xfId="0" applyNumberFormat="1" applyFont="1" applyFill="1" applyBorder="1" applyAlignment="1">
      <alignment horizontal="center" vertical="center"/>
    </xf>
    <xf numFmtId="0" fontId="0" fillId="0" borderId="0" xfId="0" applyBorder="1" applyAlignment="1">
      <alignment vertical="center"/>
    </xf>
    <xf numFmtId="41" fontId="40" fillId="4" borderId="12"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36" fillId="5" borderId="23" xfId="0" applyFont="1" applyFill="1" applyBorder="1" applyAlignment="1">
      <alignment horizontal="right" vertical="center"/>
    </xf>
    <xf numFmtId="0" fontId="40" fillId="9" borderId="27" xfId="0" applyNumberFormat="1" applyFont="1" applyFill="1" applyBorder="1" applyAlignment="1">
      <alignment horizontal="center" vertical="center"/>
    </xf>
    <xf numFmtId="0" fontId="40" fillId="9" borderId="13" xfId="0" applyNumberFormat="1" applyFont="1" applyFill="1" applyBorder="1" applyAlignment="1">
      <alignment horizontal="center" vertical="center"/>
    </xf>
    <xf numFmtId="0" fontId="0" fillId="5" borderId="0" xfId="0" applyFill="1" applyAlignment="1">
      <alignment horizontal="center" vertical="center"/>
    </xf>
    <xf numFmtId="41" fontId="40" fillId="4" borderId="10" xfId="0" applyNumberFormat="1" applyFont="1" applyFill="1" applyBorder="1" applyAlignment="1">
      <alignment horizontal="center" vertical="center"/>
    </xf>
    <xf numFmtId="41" fontId="40" fillId="4" borderId="5" xfId="0" applyNumberFormat="1" applyFont="1" applyFill="1" applyBorder="1" applyAlignment="1">
      <alignment horizontal="center" vertical="center"/>
    </xf>
    <xf numFmtId="41" fontId="40" fillId="4" borderId="4" xfId="0" applyNumberFormat="1" applyFont="1" applyFill="1" applyBorder="1" applyAlignment="1">
      <alignment horizontal="center" vertical="center"/>
    </xf>
    <xf numFmtId="41" fontId="40" fillId="4" borderId="8" xfId="0" applyNumberFormat="1" applyFont="1" applyFill="1" applyBorder="1" applyAlignment="1">
      <alignment horizontal="center" vertical="center"/>
    </xf>
    <xf numFmtId="41" fontId="40" fillId="4" borderId="7" xfId="0" applyNumberFormat="1" applyFont="1" applyFill="1" applyBorder="1" applyAlignment="1">
      <alignment horizontal="center" vertical="center"/>
    </xf>
    <xf numFmtId="41" fontId="36" fillId="10" borderId="17" xfId="0" applyNumberFormat="1" applyFont="1" applyFill="1" applyBorder="1" applyAlignment="1">
      <alignment horizontal="center" vertical="center"/>
    </xf>
    <xf numFmtId="172" fontId="41" fillId="0" borderId="0" xfId="8" applyNumberFormat="1" applyFont="1" applyAlignment="1">
      <alignment horizontal="center" vertical="center"/>
    </xf>
    <xf numFmtId="172" fontId="43" fillId="0" borderId="0" xfId="8" applyNumberFormat="1" applyFont="1" applyAlignment="1">
      <alignment horizontal="center" vertical="center"/>
    </xf>
    <xf numFmtId="173" fontId="45" fillId="5" borderId="0" xfId="10" applyNumberFormat="1" applyFont="1" applyFill="1" applyAlignment="1">
      <alignment horizontal="center" vertical="center"/>
    </xf>
    <xf numFmtId="41" fontId="40" fillId="4" borderId="15" xfId="0" applyNumberFormat="1" applyFont="1" applyFill="1" applyBorder="1" applyAlignment="1">
      <alignment horizontal="center" vertical="center"/>
    </xf>
    <xf numFmtId="0" fontId="47" fillId="11" borderId="28" xfId="0" applyFont="1" applyFill="1" applyBorder="1" applyAlignment="1">
      <alignment horizontal="center" vertical="center" wrapText="1"/>
    </xf>
    <xf numFmtId="0" fontId="40" fillId="4" borderId="11" xfId="0" applyFont="1" applyFill="1" applyBorder="1" applyAlignment="1">
      <alignment vertical="center"/>
    </xf>
    <xf numFmtId="0" fontId="40" fillId="4" borderId="19" xfId="0" applyFont="1" applyFill="1" applyBorder="1" applyAlignment="1">
      <alignment vertical="center"/>
    </xf>
    <xf numFmtId="0" fontId="40" fillId="4" borderId="13" xfId="0" applyFont="1" applyFill="1" applyBorder="1" applyAlignment="1">
      <alignment vertical="center"/>
    </xf>
    <xf numFmtId="0" fontId="40" fillId="0" borderId="0" xfId="0" applyFont="1" applyAlignment="1">
      <alignment horizontal="center" vertical="center"/>
    </xf>
    <xf numFmtId="43" fontId="32" fillId="0" borderId="0" xfId="8" applyFont="1" applyAlignment="1">
      <alignment horizontal="center" vertical="center"/>
    </xf>
    <xf numFmtId="9" fontId="0" fillId="0" borderId="0" xfId="0" applyNumberFormat="1" applyAlignment="1">
      <alignment vertical="center"/>
    </xf>
    <xf numFmtId="0" fontId="36" fillId="4" borderId="0" xfId="0" applyFont="1" applyFill="1" applyAlignment="1">
      <alignment horizontal="left" vertical="center"/>
    </xf>
    <xf numFmtId="0" fontId="48" fillId="11" borderId="7" xfId="0" applyFont="1" applyFill="1" applyBorder="1" applyAlignment="1">
      <alignment horizontal="center" vertical="center"/>
    </xf>
    <xf numFmtId="0" fontId="47" fillId="12" borderId="7" xfId="0" applyFont="1" applyFill="1" applyBorder="1" applyAlignment="1">
      <alignment horizontal="left" vertical="center"/>
    </xf>
    <xf numFmtId="172" fontId="47" fillId="12" borderId="7" xfId="8" applyNumberFormat="1" applyFont="1" applyFill="1" applyBorder="1" applyAlignment="1">
      <alignment horizontal="center" vertical="center"/>
    </xf>
    <xf numFmtId="0" fontId="0" fillId="0" borderId="7" xfId="0" applyBorder="1" applyAlignment="1">
      <alignment horizontal="center" vertical="center"/>
    </xf>
    <xf numFmtId="0" fontId="0" fillId="0" borderId="7" xfId="0" applyFont="1" applyBorder="1" applyAlignment="1">
      <alignment horizontal="left" vertical="center"/>
    </xf>
    <xf numFmtId="172" fontId="32" fillId="0" borderId="7" xfId="8" applyNumberFormat="1" applyFont="1" applyBorder="1" applyAlignment="1">
      <alignment horizontal="center" vertical="center"/>
    </xf>
    <xf numFmtId="0" fontId="49" fillId="11" borderId="7" xfId="0" applyFont="1" applyFill="1" applyBorder="1" applyAlignment="1">
      <alignment horizontal="center" vertical="center"/>
    </xf>
    <xf numFmtId="0" fontId="49" fillId="11" borderId="7" xfId="0" applyFont="1" applyFill="1" applyBorder="1" applyAlignment="1">
      <alignment vertical="center"/>
    </xf>
    <xf numFmtId="172" fontId="49" fillId="11" borderId="7" xfId="8" applyNumberFormat="1" applyFont="1" applyFill="1" applyBorder="1" applyAlignment="1">
      <alignment horizontal="center" vertical="center"/>
    </xf>
    <xf numFmtId="0" fontId="48" fillId="11" borderId="29" xfId="0" applyFont="1" applyFill="1" applyBorder="1" applyAlignment="1">
      <alignment horizontal="center" vertical="center"/>
    </xf>
    <xf numFmtId="0" fontId="47" fillId="12" borderId="29" xfId="0" applyFont="1" applyFill="1" applyBorder="1" applyAlignment="1">
      <alignment horizontal="left" vertical="center"/>
    </xf>
    <xf numFmtId="172" fontId="47" fillId="12" borderId="29" xfId="8" applyNumberFormat="1" applyFont="1" applyFill="1" applyBorder="1" applyAlignment="1">
      <alignment horizontal="center" vertical="center"/>
    </xf>
    <xf numFmtId="0" fontId="50" fillId="5" borderId="7" xfId="0" applyFont="1" applyFill="1" applyBorder="1" applyAlignment="1">
      <alignment horizontal="center" vertical="center"/>
    </xf>
    <xf numFmtId="0" fontId="51" fillId="5" borderId="7" xfId="0" applyFont="1" applyFill="1" applyBorder="1" applyAlignment="1">
      <alignment horizontal="left" vertical="center"/>
    </xf>
    <xf numFmtId="172" fontId="51" fillId="5" borderId="7" xfId="8" applyNumberFormat="1" applyFont="1" applyFill="1" applyBorder="1" applyAlignment="1">
      <alignment horizontal="center" vertical="center"/>
    </xf>
    <xf numFmtId="0" fontId="49" fillId="13" borderId="30" xfId="0" applyFont="1" applyFill="1" applyBorder="1" applyAlignment="1">
      <alignment horizontal="center" vertical="center"/>
    </xf>
    <xf numFmtId="43" fontId="49" fillId="13" borderId="31" xfId="8" applyFont="1" applyFill="1" applyBorder="1" applyAlignment="1">
      <alignment horizontal="center" vertical="center"/>
    </xf>
    <xf numFmtId="0" fontId="44" fillId="8" borderId="0" xfId="0" applyFont="1" applyFill="1" applyAlignment="1">
      <alignment horizontal="center" vertical="center" wrapText="1"/>
    </xf>
    <xf numFmtId="44" fontId="0" fillId="0" borderId="0" xfId="0" applyNumberFormat="1" applyAlignment="1">
      <alignment vertical="center"/>
    </xf>
    <xf numFmtId="0" fontId="46" fillId="0" borderId="0" xfId="0" applyFont="1" applyAlignment="1">
      <alignment horizontal="left" vertical="center" indent="11"/>
    </xf>
    <xf numFmtId="171" fontId="52" fillId="5" borderId="14" xfId="0" applyNumberFormat="1" applyFont="1" applyFill="1" applyBorder="1" applyAlignment="1">
      <alignment vertical="center"/>
    </xf>
    <xf numFmtId="0" fontId="40" fillId="9" borderId="4" xfId="0" applyNumberFormat="1" applyFont="1" applyFill="1" applyBorder="1" applyAlignment="1">
      <alignment horizontal="center" vertical="center"/>
    </xf>
    <xf numFmtId="0" fontId="40" fillId="4" borderId="26" xfId="0" applyNumberFormat="1" applyFont="1" applyFill="1" applyBorder="1" applyAlignment="1">
      <alignment horizontal="center" vertical="center"/>
    </xf>
    <xf numFmtId="172" fontId="41" fillId="0" borderId="0" xfId="8" applyNumberFormat="1" applyFont="1" applyAlignment="1">
      <alignment vertical="center"/>
    </xf>
    <xf numFmtId="0" fontId="53" fillId="0" borderId="0" xfId="0" applyFont="1" applyAlignment="1">
      <alignment vertical="center"/>
    </xf>
    <xf numFmtId="172" fontId="53" fillId="0" borderId="0" xfId="8" applyNumberFormat="1" applyFont="1" applyAlignment="1">
      <alignment vertical="center"/>
    </xf>
    <xf numFmtId="44" fontId="0" fillId="0" borderId="7" xfId="0" applyNumberFormat="1" applyFill="1" applyBorder="1" applyAlignment="1">
      <alignment vertical="center"/>
    </xf>
    <xf numFmtId="0" fontId="54" fillId="11" borderId="0" xfId="0" applyFont="1" applyFill="1" applyAlignment="1">
      <alignment horizontal="left" vertical="center"/>
    </xf>
    <xf numFmtId="44" fontId="54" fillId="11" borderId="0" xfId="10" applyFont="1" applyFill="1" applyAlignment="1">
      <alignment horizontal="center" vertical="center"/>
    </xf>
    <xf numFmtId="9" fontId="22" fillId="0" borderId="7" xfId="17" applyFont="1" applyBorder="1" applyAlignment="1">
      <alignment horizontal="center" vertical="center" wrapText="1"/>
    </xf>
    <xf numFmtId="0" fontId="55" fillId="0" borderId="0" xfId="0" applyNumberFormat="1" applyFont="1" applyFill="1" applyAlignment="1">
      <alignment horizontal="left" vertical="center"/>
    </xf>
    <xf numFmtId="43" fontId="49" fillId="13" borderId="31" xfId="8" applyFont="1" applyFill="1" applyBorder="1" applyAlignment="1">
      <alignment horizontal="center" vertical="center" wrapText="1"/>
    </xf>
    <xf numFmtId="43" fontId="48" fillId="11" borderId="0" xfId="8" applyFont="1" applyFill="1" applyAlignment="1">
      <alignment horizontal="center" vertical="center"/>
    </xf>
    <xf numFmtId="43" fontId="56" fillId="11" borderId="0" xfId="8" applyFont="1" applyFill="1" applyAlignment="1">
      <alignment horizontal="center" vertical="center"/>
    </xf>
    <xf numFmtId="0" fontId="40" fillId="4" borderId="32" xfId="0" applyNumberFormat="1" applyFont="1" applyFill="1" applyBorder="1" applyAlignment="1">
      <alignment horizontal="center" vertical="center"/>
    </xf>
    <xf numFmtId="0" fontId="46" fillId="5" borderId="0" xfId="0" applyFont="1" applyFill="1" applyAlignment="1">
      <alignment horizontal="center" vertical="center"/>
    </xf>
    <xf numFmtId="172" fontId="46" fillId="5" borderId="0" xfId="8" applyNumberFormat="1" applyFont="1" applyFill="1" applyAlignment="1">
      <alignment horizontal="center" vertical="center"/>
    </xf>
    <xf numFmtId="172" fontId="32" fillId="5" borderId="0" xfId="8" applyNumberFormat="1" applyFont="1" applyFill="1" applyAlignment="1">
      <alignment vertical="center"/>
    </xf>
    <xf numFmtId="0" fontId="47" fillId="14" borderId="5" xfId="0" applyFont="1" applyFill="1" applyBorder="1" applyAlignment="1">
      <alignment vertical="center"/>
    </xf>
    <xf numFmtId="0" fontId="47" fillId="14" borderId="33" xfId="0" applyFont="1" applyFill="1" applyBorder="1" applyAlignment="1">
      <alignment horizontal="center" vertical="center"/>
    </xf>
    <xf numFmtId="0" fontId="48" fillId="14" borderId="10" xfId="0" applyFont="1" applyFill="1" applyBorder="1" applyAlignment="1">
      <alignment horizontal="center" vertical="center"/>
    </xf>
    <xf numFmtId="41" fontId="40" fillId="0" borderId="9" xfId="0" applyNumberFormat="1" applyFont="1" applyFill="1" applyBorder="1" applyAlignment="1">
      <alignment vertical="center"/>
    </xf>
    <xf numFmtId="0" fontId="47" fillId="14" borderId="8" xfId="0" applyFont="1" applyFill="1" applyBorder="1" applyAlignment="1">
      <alignment vertical="center"/>
    </xf>
    <xf numFmtId="0" fontId="47" fillId="14" borderId="27" xfId="0" applyNumberFormat="1" applyFont="1" applyFill="1" applyBorder="1" applyAlignment="1">
      <alignment horizontal="center" vertical="center"/>
    </xf>
    <xf numFmtId="0" fontId="40" fillId="9" borderId="5" xfId="0" applyNumberFormat="1" applyFont="1" applyFill="1" applyBorder="1" applyAlignment="1">
      <alignment horizontal="center" vertical="center"/>
    </xf>
    <xf numFmtId="0" fontId="47" fillId="15" borderId="6" xfId="0" applyFont="1" applyFill="1" applyBorder="1" applyAlignment="1">
      <alignment horizontal="center" vertical="center" wrapText="1"/>
    </xf>
    <xf numFmtId="0" fontId="47" fillId="15" borderId="14" xfId="0" applyFont="1" applyFill="1" applyBorder="1" applyAlignment="1">
      <alignment horizontal="center" vertical="center" wrapText="1"/>
    </xf>
    <xf numFmtId="41" fontId="47" fillId="15" borderId="6" xfId="0" applyNumberFormat="1" applyFont="1" applyFill="1" applyBorder="1" applyAlignment="1">
      <alignment horizontal="center" vertical="center" wrapText="1"/>
    </xf>
    <xf numFmtId="0" fontId="48" fillId="11" borderId="0" xfId="0" applyFont="1" applyFill="1" applyAlignment="1">
      <alignment vertical="center"/>
    </xf>
    <xf numFmtId="0" fontId="57" fillId="11" borderId="0" xfId="0" applyFont="1" applyFill="1" applyAlignment="1">
      <alignment horizontal="left" vertical="center" indent="5"/>
    </xf>
    <xf numFmtId="9" fontId="47" fillId="15" borderId="6" xfId="17" applyFont="1" applyFill="1" applyBorder="1" applyAlignment="1">
      <alignment horizontal="center" vertical="center" wrapText="1"/>
    </xf>
    <xf numFmtId="0" fontId="57" fillId="11" borderId="0" xfId="0" applyFont="1" applyFill="1" applyAlignment="1">
      <alignment horizontal="center" vertical="center" wrapText="1"/>
    </xf>
    <xf numFmtId="43" fontId="22" fillId="0" borderId="7" xfId="8" applyFont="1" applyBorder="1" applyAlignment="1">
      <alignment horizontal="center" vertical="center" wrapText="1"/>
    </xf>
    <xf numFmtId="43" fontId="19" fillId="7" borderId="7" xfId="8" applyFont="1" applyFill="1" applyBorder="1" applyAlignment="1" applyProtection="1">
      <alignment horizontal="center" vertical="center" wrapText="1"/>
      <protection locked="0"/>
    </xf>
    <xf numFmtId="43" fontId="22" fillId="6" borderId="7" xfId="8" applyFont="1" applyFill="1" applyBorder="1" applyAlignment="1">
      <alignment vertical="top" wrapText="1"/>
    </xf>
    <xf numFmtId="43" fontId="32" fillId="0" borderId="0" xfId="8" applyFont="1"/>
    <xf numFmtId="43" fontId="22" fillId="6" borderId="7" xfId="8" applyFont="1" applyFill="1" applyBorder="1" applyAlignment="1">
      <alignment horizontal="right" vertical="top" wrapText="1"/>
    </xf>
    <xf numFmtId="43" fontId="22" fillId="6" borderId="7" xfId="8" applyFont="1" applyFill="1" applyBorder="1" applyAlignment="1">
      <alignment horizontal="right" wrapText="1"/>
    </xf>
    <xf numFmtId="0" fontId="41" fillId="0" borderId="0" xfId="0" applyFont="1" applyAlignment="1">
      <alignment horizontal="center" vertical="center"/>
    </xf>
    <xf numFmtId="43" fontId="41" fillId="0" borderId="0" xfId="8" applyFont="1" applyAlignment="1">
      <alignment vertical="center"/>
    </xf>
    <xf numFmtId="172" fontId="41" fillId="0" borderId="0" xfId="8" applyNumberFormat="1" applyFont="1" applyAlignment="1">
      <alignment vertical="center"/>
    </xf>
    <xf numFmtId="172" fontId="41" fillId="0" borderId="0" xfId="0" applyNumberFormat="1" applyFont="1" applyAlignment="1">
      <alignment vertical="center"/>
    </xf>
    <xf numFmtId="0" fontId="16" fillId="2" borderId="0" xfId="15" applyFont="1" applyFill="1" applyBorder="1" applyAlignment="1">
      <alignment horizontal="center" vertical="top" wrapText="1"/>
    </xf>
    <xf numFmtId="0" fontId="20" fillId="6" borderId="7" xfId="15" applyFont="1" applyFill="1" applyBorder="1" applyAlignment="1">
      <alignment horizontal="left" vertical="top" wrapText="1"/>
    </xf>
    <xf numFmtId="0" fontId="18" fillId="16" borderId="7" xfId="0" applyFont="1" applyFill="1" applyBorder="1" applyAlignment="1">
      <alignment horizontal="center" vertical="center" wrapText="1"/>
    </xf>
    <xf numFmtId="0" fontId="19" fillId="7" borderId="7" xfId="0" applyFont="1" applyFill="1" applyBorder="1" applyAlignment="1" applyProtection="1">
      <alignment horizontal="center" vertical="center" wrapText="1"/>
      <protection locked="0"/>
    </xf>
    <xf numFmtId="0" fontId="23" fillId="6" borderId="7" xfId="15" applyFont="1" applyFill="1" applyBorder="1" applyAlignment="1">
      <alignment horizontal="center" vertical="top" wrapText="1"/>
    </xf>
    <xf numFmtId="0" fontId="18" fillId="2" borderId="27" xfId="16" applyFont="1" applyFill="1" applyBorder="1" applyAlignment="1">
      <alignment horizontal="center" vertical="center" wrapText="1"/>
    </xf>
    <xf numFmtId="0" fontId="22" fillId="0" borderId="7" xfId="16" applyFont="1" applyBorder="1" applyAlignment="1">
      <alignment horizontal="center" vertical="center" wrapText="1"/>
    </xf>
    <xf numFmtId="9" fontId="22" fillId="0" borderId="7" xfId="16" applyNumberFormat="1" applyFont="1" applyBorder="1" applyAlignment="1">
      <alignment horizontal="center" vertical="center" wrapText="1"/>
    </xf>
    <xf numFmtId="4" fontId="22" fillId="0" borderId="7" xfId="16" applyNumberFormat="1" applyFont="1" applyBorder="1" applyAlignment="1">
      <alignment horizontal="center" vertical="center" wrapText="1"/>
    </xf>
    <xf numFmtId="0" fontId="17" fillId="0" borderId="0" xfId="16" applyFont="1" applyBorder="1" applyAlignment="1">
      <alignment vertical="center" wrapText="1"/>
    </xf>
    <xf numFmtId="0" fontId="22" fillId="4" borderId="7" xfId="16" applyFont="1" applyFill="1" applyBorder="1" applyAlignment="1">
      <alignment horizontal="center" vertical="center" wrapText="1"/>
    </xf>
    <xf numFmtId="0" fontId="22" fillId="0" borderId="0" xfId="16" applyFont="1" applyBorder="1" applyAlignment="1">
      <alignment horizontal="center" vertical="center" wrapText="1"/>
    </xf>
    <xf numFmtId="0" fontId="17" fillId="0" borderId="0" xfId="16" applyFont="1" applyBorder="1" applyAlignment="1">
      <alignment vertical="top" wrapText="1"/>
    </xf>
    <xf numFmtId="0" fontId="17" fillId="0" borderId="0" xfId="16" applyFont="1" applyBorder="1" applyAlignment="1">
      <alignment horizontal="center" vertical="center" wrapText="1"/>
    </xf>
    <xf numFmtId="0" fontId="4" fillId="0" borderId="0" xfId="16" applyAlignment="1">
      <alignment vertical="top"/>
    </xf>
    <xf numFmtId="43" fontId="22" fillId="6" borderId="7" xfId="16" applyNumberFormat="1" applyFont="1" applyFill="1" applyBorder="1" applyAlignment="1">
      <alignment vertical="top" wrapText="1"/>
    </xf>
    <xf numFmtId="0" fontId="22" fillId="6" borderId="7" xfId="16" applyFont="1" applyFill="1" applyBorder="1" applyAlignment="1">
      <alignment vertical="top" wrapText="1"/>
    </xf>
    <xf numFmtId="0" fontId="17" fillId="4" borderId="0" xfId="16" applyFont="1" applyFill="1" applyBorder="1" applyAlignment="1">
      <alignment vertical="top" wrapText="1"/>
    </xf>
    <xf numFmtId="0" fontId="21" fillId="0" borderId="0" xfId="16" applyFont="1" applyAlignment="1">
      <alignment horizontal="left" vertical="top" wrapText="1"/>
    </xf>
    <xf numFmtId="0" fontId="23" fillId="4" borderId="0" xfId="16" applyFont="1" applyFill="1" applyBorder="1" applyAlignment="1">
      <alignment horizontal="center" vertical="top" wrapText="1"/>
    </xf>
    <xf numFmtId="0" fontId="19" fillId="2" borderId="27" xfId="16" applyFont="1" applyFill="1" applyBorder="1" applyAlignment="1">
      <alignment vertical="top"/>
    </xf>
    <xf numFmtId="0" fontId="18" fillId="3" borderId="27" xfId="16" applyFont="1" applyFill="1" applyBorder="1" applyAlignment="1" applyProtection="1">
      <alignment vertical="top"/>
      <protection locked="0"/>
    </xf>
    <xf numFmtId="43" fontId="22" fillId="4" borderId="7" xfId="8" applyFont="1" applyFill="1" applyBorder="1" applyAlignment="1">
      <alignment horizontal="center" vertical="center" wrapText="1"/>
    </xf>
    <xf numFmtId="43" fontId="22" fillId="6" borderId="7" xfId="16" applyNumberFormat="1" applyFont="1" applyFill="1" applyBorder="1" applyAlignment="1">
      <alignment horizontal="right" vertical="top" wrapText="1"/>
    </xf>
    <xf numFmtId="43" fontId="22" fillId="6" borderId="7" xfId="8" applyNumberFormat="1" applyFont="1" applyFill="1" applyBorder="1" applyAlignment="1">
      <alignment horizontal="right" vertical="top" wrapText="1"/>
    </xf>
    <xf numFmtId="0" fontId="17" fillId="0" borderId="0" xfId="16" applyFont="1" applyAlignment="1">
      <alignment wrapText="1"/>
    </xf>
    <xf numFmtId="0" fontId="39" fillId="0" borderId="7" xfId="0" applyFont="1" applyFill="1" applyBorder="1" applyAlignment="1">
      <alignment horizontal="center" vertical="center" wrapText="1"/>
    </xf>
    <xf numFmtId="0" fontId="20" fillId="6" borderId="7" xfId="16" applyFont="1" applyFill="1" applyBorder="1" applyAlignment="1">
      <alignment vertical="top" wrapText="1"/>
    </xf>
    <xf numFmtId="0" fontId="16" fillId="2" borderId="0" xfId="16" applyFont="1" applyFill="1" applyBorder="1" applyAlignment="1"/>
    <xf numFmtId="0" fontId="20" fillId="0" borderId="7" xfId="16" applyFont="1" applyFill="1" applyBorder="1" applyAlignment="1">
      <alignment horizontal="center" vertical="center" wrapText="1"/>
    </xf>
    <xf numFmtId="0" fontId="22" fillId="0" borderId="7" xfId="16" applyFont="1" applyFill="1" applyBorder="1" applyAlignment="1">
      <alignment horizontal="center" vertical="center" wrapText="1"/>
    </xf>
    <xf numFmtId="43" fontId="22" fillId="6" borderId="7" xfId="16" applyNumberFormat="1" applyFont="1" applyFill="1" applyBorder="1" applyAlignment="1">
      <alignment horizontal="right" wrapText="1"/>
    </xf>
    <xf numFmtId="43" fontId="22" fillId="6" borderId="7" xfId="8" applyNumberFormat="1" applyFont="1" applyFill="1" applyBorder="1" applyAlignment="1">
      <alignment horizontal="right" wrapText="1"/>
    </xf>
    <xf numFmtId="0" fontId="16" fillId="2" borderId="0" xfId="16" applyFont="1" applyFill="1" applyBorder="1" applyAlignment="1">
      <alignment vertical="top"/>
    </xf>
    <xf numFmtId="0" fontId="4" fillId="0" borderId="0" xfId="16"/>
    <xf numFmtId="0" fontId="17" fillId="0" borderId="0" xfId="16" applyFont="1" applyBorder="1" applyAlignment="1">
      <alignment wrapText="1"/>
    </xf>
    <xf numFmtId="0" fontId="22" fillId="6" borderId="7" xfId="16" applyFont="1" applyFill="1" applyBorder="1" applyAlignment="1">
      <alignment horizontal="right" wrapText="1"/>
    </xf>
    <xf numFmtId="0" fontId="18" fillId="3" borderId="27" xfId="16" applyFont="1" applyFill="1" applyBorder="1" applyAlignment="1" applyProtection="1">
      <alignment vertical="center"/>
      <protection locked="0"/>
    </xf>
    <xf numFmtId="0" fontId="16" fillId="2" borderId="0" xfId="16" applyFont="1" applyFill="1" applyBorder="1" applyAlignment="1">
      <alignment vertical="center"/>
    </xf>
    <xf numFmtId="0" fontId="16" fillId="2" borderId="0" xfId="15" applyFont="1" applyFill="1" applyBorder="1" applyAlignment="1">
      <alignment vertical="top"/>
    </xf>
    <xf numFmtId="0" fontId="16" fillId="2" borderId="0" xfId="15" applyFont="1" applyFill="1" applyBorder="1" applyAlignment="1">
      <alignment horizontal="left" vertical="center"/>
    </xf>
    <xf numFmtId="0" fontId="20" fillId="6" borderId="34" xfId="16" applyFont="1" applyFill="1" applyBorder="1" applyAlignment="1">
      <alignment vertical="center"/>
    </xf>
    <xf numFmtId="0" fontId="20" fillId="6" borderId="26" xfId="16" applyFont="1" applyFill="1" applyBorder="1" applyAlignment="1">
      <alignment vertical="center"/>
    </xf>
    <xf numFmtId="0" fontId="20" fillId="6" borderId="35" xfId="16" applyFont="1" applyFill="1" applyBorder="1" applyAlignment="1">
      <alignment vertical="center"/>
    </xf>
    <xf numFmtId="0" fontId="20" fillId="6" borderId="34" xfId="15" applyFont="1" applyFill="1" applyBorder="1" applyAlignment="1">
      <alignment vertical="center"/>
    </xf>
    <xf numFmtId="0" fontId="20" fillId="6" borderId="26" xfId="15" applyFont="1" applyFill="1" applyBorder="1" applyAlignment="1">
      <alignment vertical="center"/>
    </xf>
    <xf numFmtId="0" fontId="20" fillId="6" borderId="35" xfId="15" applyFont="1" applyFill="1" applyBorder="1" applyAlignment="1">
      <alignment vertical="center"/>
    </xf>
    <xf numFmtId="0" fontId="23" fillId="6" borderId="34" xfId="16" applyFont="1" applyFill="1" applyBorder="1" applyAlignment="1">
      <alignment vertical="center"/>
    </xf>
    <xf numFmtId="0" fontId="23" fillId="6" borderId="26" xfId="16" applyFont="1" applyFill="1" applyBorder="1" applyAlignment="1">
      <alignment vertical="center"/>
    </xf>
    <xf numFmtId="0" fontId="23" fillId="6" borderId="35" xfId="16" applyFont="1" applyFill="1" applyBorder="1" applyAlignment="1">
      <alignment vertical="center"/>
    </xf>
    <xf numFmtId="0" fontId="20" fillId="6" borderId="34" xfId="16" applyFont="1" applyFill="1" applyBorder="1" applyAlignment="1">
      <alignment vertical="top"/>
    </xf>
    <xf numFmtId="0" fontId="20" fillId="6" borderId="26" xfId="16" applyFont="1" applyFill="1" applyBorder="1" applyAlignment="1">
      <alignment vertical="top"/>
    </xf>
    <xf numFmtId="0" fontId="20" fillId="6" borderId="35" xfId="16" applyFont="1" applyFill="1" applyBorder="1" applyAlignment="1">
      <alignment vertical="top"/>
    </xf>
    <xf numFmtId="0" fontId="23" fillId="6" borderId="7" xfId="15" applyFont="1" applyFill="1" applyBorder="1" applyAlignment="1">
      <alignment horizontal="left" vertical="top"/>
    </xf>
    <xf numFmtId="0" fontId="20" fillId="6" borderId="7" xfId="15" applyFont="1" applyFill="1" applyBorder="1" applyAlignment="1">
      <alignment horizontal="left" vertical="top"/>
    </xf>
    <xf numFmtId="0" fontId="24" fillId="6" borderId="34" xfId="16" applyFont="1" applyFill="1" applyBorder="1" applyAlignment="1">
      <alignment vertical="top"/>
    </xf>
    <xf numFmtId="0" fontId="24" fillId="6" borderId="26" xfId="16" applyFont="1" applyFill="1" applyBorder="1" applyAlignment="1">
      <alignment vertical="top"/>
    </xf>
    <xf numFmtId="0" fontId="54" fillId="11" borderId="0" xfId="0" applyFont="1" applyFill="1" applyAlignment="1">
      <alignment horizontal="center" vertical="center" wrapText="1"/>
    </xf>
    <xf numFmtId="43" fontId="32" fillId="0" borderId="0" xfId="8" applyFont="1" applyAlignment="1">
      <alignment vertical="center"/>
    </xf>
    <xf numFmtId="41" fontId="40" fillId="4" borderId="25" xfId="0" applyNumberFormat="1" applyFont="1" applyFill="1" applyBorder="1" applyAlignment="1">
      <alignment vertical="center"/>
    </xf>
    <xf numFmtId="0" fontId="47" fillId="17" borderId="8" xfId="0" applyFont="1" applyFill="1" applyBorder="1" applyAlignment="1">
      <alignment vertical="center"/>
    </xf>
    <xf numFmtId="0" fontId="41" fillId="0" borderId="0" xfId="0" applyFont="1" applyAlignment="1">
      <alignment vertical="center" wrapText="1"/>
    </xf>
    <xf numFmtId="0" fontId="26" fillId="0" borderId="7" xfId="16" applyFont="1" applyBorder="1" applyAlignment="1">
      <alignment horizontal="center" vertical="center" wrapText="1"/>
    </xf>
    <xf numFmtId="0" fontId="0" fillId="0" borderId="7" xfId="0" applyBorder="1" applyAlignment="1">
      <alignment vertical="center" wrapText="1"/>
    </xf>
    <xf numFmtId="0" fontId="0" fillId="0" borderId="7" xfId="0" applyBorder="1" applyAlignment="1">
      <alignment horizontal="center" vertical="center" wrapText="1"/>
    </xf>
    <xf numFmtId="0" fontId="19" fillId="7" borderId="7" xfId="0" applyFont="1" applyFill="1" applyBorder="1" applyAlignment="1" applyProtection="1">
      <alignment horizontal="center" vertical="center" wrapText="1"/>
      <protection locked="0"/>
    </xf>
    <xf numFmtId="0" fontId="18" fillId="2" borderId="0" xfId="16" applyFont="1" applyFill="1" applyBorder="1" applyAlignment="1">
      <alignment horizontal="left" vertical="top"/>
    </xf>
    <xf numFmtId="0" fontId="18" fillId="2" borderId="0" xfId="16" applyFont="1" applyFill="1" applyBorder="1" applyAlignment="1">
      <alignment horizontal="center" vertical="top"/>
    </xf>
    <xf numFmtId="0" fontId="59" fillId="0" borderId="0" xfId="0" applyFont="1"/>
    <xf numFmtId="0" fontId="36" fillId="0" borderId="0" xfId="0" applyFont="1"/>
    <xf numFmtId="0" fontId="60" fillId="0" borderId="0" xfId="16" applyFont="1" applyAlignment="1">
      <alignment vertical="top"/>
    </xf>
    <xf numFmtId="0" fontId="60" fillId="0" borderId="0" xfId="0" applyFont="1"/>
    <xf numFmtId="0" fontId="60" fillId="0" borderId="0" xfId="16" applyFont="1"/>
    <xf numFmtId="0" fontId="17" fillId="0" borderId="0" xfId="16" applyFont="1" applyAlignment="1">
      <alignment vertical="top"/>
    </xf>
    <xf numFmtId="0" fontId="61" fillId="0" borderId="0" xfId="16" applyFont="1" applyAlignment="1">
      <alignment wrapText="1"/>
    </xf>
    <xf numFmtId="0" fontId="40" fillId="14" borderId="10" xfId="0" applyFont="1" applyFill="1" applyBorder="1" applyAlignment="1">
      <alignment horizontal="center" vertical="center"/>
    </xf>
    <xf numFmtId="0" fontId="23" fillId="6" borderId="7" xfId="15" applyFont="1" applyFill="1" applyBorder="1" applyAlignment="1">
      <alignment horizontal="left" vertical="center"/>
    </xf>
    <xf numFmtId="0" fontId="49" fillId="13" borderId="36" xfId="0" applyFont="1" applyFill="1" applyBorder="1" applyAlignment="1">
      <alignment horizontal="center" vertical="center" wrapText="1"/>
    </xf>
    <xf numFmtId="0" fontId="25" fillId="0" borderId="7" xfId="16" applyFont="1" applyBorder="1" applyAlignment="1">
      <alignment horizontal="center" vertical="center" wrapText="1"/>
    </xf>
    <xf numFmtId="0" fontId="19" fillId="7" borderId="7" xfId="0" applyFont="1" applyFill="1" applyBorder="1" applyAlignment="1" applyProtection="1">
      <alignment horizontal="center" vertical="center" wrapText="1"/>
      <protection locked="0"/>
    </xf>
    <xf numFmtId="0" fontId="39" fillId="0" borderId="7" xfId="0" applyFont="1" applyBorder="1" applyAlignment="1">
      <alignment horizontal="center" vertical="center" wrapText="1"/>
    </xf>
    <xf numFmtId="0" fontId="19" fillId="7" borderId="29" xfId="0" applyFont="1" applyFill="1" applyBorder="1" applyAlignment="1" applyProtection="1">
      <alignment horizontal="center" vertical="center" wrapText="1"/>
      <protection locked="0"/>
    </xf>
    <xf numFmtId="0" fontId="40" fillId="4" borderId="37" xfId="0" applyFont="1" applyFill="1" applyBorder="1" applyAlignment="1">
      <alignment vertical="center"/>
    </xf>
    <xf numFmtId="0" fontId="40" fillId="9" borderId="38" xfId="0" applyNumberFormat="1" applyFont="1" applyFill="1" applyBorder="1" applyAlignment="1">
      <alignment horizontal="center" vertical="center"/>
    </xf>
    <xf numFmtId="41" fontId="40" fillId="4" borderId="37" xfId="0" applyNumberFormat="1" applyFont="1" applyFill="1" applyBorder="1" applyAlignment="1">
      <alignment vertical="center"/>
    </xf>
    <xf numFmtId="41" fontId="40" fillId="4" borderId="18" xfId="0" applyNumberFormat="1" applyFont="1" applyFill="1" applyBorder="1" applyAlignment="1">
      <alignment horizontal="center" vertical="center"/>
    </xf>
    <xf numFmtId="0" fontId="48" fillId="14" borderId="18" xfId="0" applyFont="1" applyFill="1" applyBorder="1" applyAlignment="1">
      <alignment horizontal="center" vertical="center"/>
    </xf>
    <xf numFmtId="0" fontId="47" fillId="14" borderId="39" xfId="0" applyNumberFormat="1" applyFont="1" applyFill="1" applyBorder="1" applyAlignment="1">
      <alignment horizontal="center" vertical="center"/>
    </xf>
    <xf numFmtId="41" fontId="40" fillId="4" borderId="40" xfId="0" applyNumberFormat="1" applyFont="1" applyFill="1" applyBorder="1" applyAlignment="1">
      <alignment horizontal="center" vertical="center"/>
    </xf>
    <xf numFmtId="0" fontId="40" fillId="14" borderId="40" xfId="0" applyFont="1" applyFill="1" applyBorder="1" applyAlignment="1">
      <alignment horizontal="center" vertical="center"/>
    </xf>
    <xf numFmtId="0" fontId="40" fillId="4" borderId="40" xfId="0" applyFont="1" applyFill="1" applyBorder="1" applyAlignment="1">
      <alignment horizontal="center" vertical="center"/>
    </xf>
    <xf numFmtId="0" fontId="0" fillId="0" borderId="9" xfId="0" applyBorder="1" applyAlignment="1">
      <alignment vertical="center"/>
    </xf>
    <xf numFmtId="0" fontId="0" fillId="0" borderId="11" xfId="0" applyBorder="1" applyAlignment="1">
      <alignment vertical="center"/>
    </xf>
    <xf numFmtId="0" fontId="0" fillId="0" borderId="13" xfId="0" applyBorder="1" applyAlignment="1">
      <alignment vertical="center"/>
    </xf>
    <xf numFmtId="0" fontId="46" fillId="0" borderId="23" xfId="0" applyFont="1" applyBorder="1" applyAlignment="1">
      <alignment horizontal="center" vertical="center"/>
    </xf>
    <xf numFmtId="44" fontId="46" fillId="0" borderId="6" xfId="0" applyNumberFormat="1" applyFont="1" applyBorder="1" applyAlignment="1">
      <alignment horizontal="center" vertical="center"/>
    </xf>
    <xf numFmtId="44" fontId="0" fillId="0" borderId="4" xfId="0" applyNumberFormat="1" applyBorder="1" applyAlignment="1">
      <alignment vertical="center"/>
    </xf>
    <xf numFmtId="0" fontId="0" fillId="0" borderId="41" xfId="0" applyFill="1" applyBorder="1" applyAlignment="1">
      <alignment vertical="center"/>
    </xf>
    <xf numFmtId="44" fontId="0" fillId="0" borderId="33" xfId="0" applyNumberFormat="1" applyFill="1" applyBorder="1" applyAlignment="1">
      <alignment vertical="center"/>
    </xf>
    <xf numFmtId="44" fontId="0" fillId="0" borderId="37" xfId="0" applyNumberFormat="1" applyBorder="1" applyAlignment="1">
      <alignment vertical="center"/>
    </xf>
    <xf numFmtId="44" fontId="0" fillId="0" borderId="5" xfId="0" applyNumberFormat="1" applyBorder="1" applyAlignment="1">
      <alignment vertical="center"/>
    </xf>
    <xf numFmtId="0" fontId="62" fillId="18" borderId="23" xfId="0" applyFont="1" applyFill="1" applyBorder="1" applyAlignment="1">
      <alignment vertical="center"/>
    </xf>
    <xf numFmtId="44" fontId="62" fillId="18" borderId="6" xfId="0" applyNumberFormat="1" applyFont="1" applyFill="1" applyBorder="1" applyAlignment="1">
      <alignment vertical="center"/>
    </xf>
    <xf numFmtId="41" fontId="40" fillId="0" borderId="0" xfId="0" applyNumberFormat="1" applyFont="1" applyFill="1" applyBorder="1" applyAlignment="1">
      <alignment vertical="center"/>
    </xf>
    <xf numFmtId="43" fontId="49" fillId="13" borderId="14" xfId="8" applyFont="1" applyFill="1" applyBorder="1" applyAlignment="1">
      <alignment horizontal="center" vertical="center" wrapText="1"/>
    </xf>
    <xf numFmtId="0" fontId="57" fillId="13" borderId="6" xfId="0" applyFont="1" applyFill="1" applyBorder="1" applyAlignment="1">
      <alignment horizontal="center" vertical="center" wrapText="1"/>
    </xf>
    <xf numFmtId="0" fontId="62" fillId="0" borderId="0" xfId="0" applyFont="1" applyFill="1" applyBorder="1" applyAlignment="1">
      <alignment vertical="center"/>
    </xf>
    <xf numFmtId="44" fontId="62" fillId="0" borderId="0" xfId="0" applyNumberFormat="1" applyFont="1" applyFill="1" applyBorder="1" applyAlignment="1">
      <alignment vertical="center"/>
    </xf>
    <xf numFmtId="43" fontId="27" fillId="0" borderId="7" xfId="8" applyFont="1" applyFill="1" applyBorder="1" applyAlignment="1">
      <alignment horizontal="center" vertical="center"/>
    </xf>
    <xf numFmtId="0" fontId="27" fillId="0" borderId="7" xfId="16" applyFont="1" applyBorder="1" applyAlignment="1">
      <alignment horizontal="center" vertical="center" wrapText="1"/>
    </xf>
    <xf numFmtId="0" fontId="39" fillId="0" borderId="7" xfId="0" applyFont="1" applyBorder="1" applyAlignment="1">
      <alignment horizontal="center" vertical="center"/>
    </xf>
    <xf numFmtId="43" fontId="63" fillId="4" borderId="7" xfId="8" applyFont="1" applyFill="1" applyBorder="1" applyAlignment="1">
      <alignment horizontal="center" vertical="center" wrapText="1"/>
    </xf>
    <xf numFmtId="0" fontId="18" fillId="2" borderId="0" xfId="16" applyFont="1" applyFill="1" applyBorder="1" applyAlignment="1">
      <alignment vertical="center"/>
    </xf>
    <xf numFmtId="43" fontId="39" fillId="0" borderId="7" xfId="8" applyFont="1" applyBorder="1" applyAlignment="1">
      <alignment horizontal="center" vertical="center"/>
    </xf>
    <xf numFmtId="0" fontId="27" fillId="0" borderId="7" xfId="16" applyFont="1" applyFill="1" applyBorder="1" applyAlignment="1">
      <alignment horizontal="center" vertical="center"/>
    </xf>
    <xf numFmtId="0" fontId="20" fillId="7" borderId="7" xfId="0" applyFont="1" applyFill="1" applyBorder="1" applyAlignment="1" applyProtection="1">
      <alignment horizontal="center" vertical="center" wrapText="1"/>
      <protection locked="0"/>
    </xf>
    <xf numFmtId="43" fontId="20" fillId="7" borderId="7" xfId="8" applyFont="1" applyFill="1" applyBorder="1" applyAlignment="1" applyProtection="1">
      <alignment horizontal="center" vertical="center" wrapText="1"/>
      <protection locked="0"/>
    </xf>
    <xf numFmtId="9" fontId="39" fillId="0" borderId="7" xfId="0" applyNumberFormat="1" applyFont="1" applyBorder="1" applyAlignment="1">
      <alignment horizontal="center" vertical="center" wrapText="1"/>
    </xf>
    <xf numFmtId="43" fontId="39" fillId="0" borderId="7" xfId="8" applyFont="1" applyBorder="1" applyAlignment="1">
      <alignment horizontal="center" vertical="center" wrapText="1"/>
    </xf>
    <xf numFmtId="9" fontId="39" fillId="0" borderId="7" xfId="0" applyNumberFormat="1" applyFont="1" applyBorder="1" applyAlignment="1">
      <alignment horizontal="center" vertical="center"/>
    </xf>
    <xf numFmtId="43" fontId="22" fillId="0" borderId="7" xfId="8" applyFont="1" applyFill="1" applyBorder="1" applyAlignment="1">
      <alignment horizontal="center" vertical="center" wrapText="1"/>
    </xf>
    <xf numFmtId="0" fontId="26" fillId="0" borderId="7" xfId="16" applyFont="1" applyFill="1" applyBorder="1" applyAlignment="1">
      <alignment horizontal="center" vertical="center" wrapText="1"/>
    </xf>
    <xf numFmtId="10" fontId="22" fillId="0" borderId="7" xfId="16" applyNumberFormat="1" applyFont="1" applyFill="1" applyBorder="1" applyAlignment="1">
      <alignment horizontal="center" vertical="center" wrapText="1"/>
    </xf>
    <xf numFmtId="9" fontId="22" fillId="0" borderId="7" xfId="17" applyFont="1" applyFill="1" applyBorder="1" applyAlignment="1">
      <alignment horizontal="center" vertical="center" wrapText="1"/>
    </xf>
    <xf numFmtId="0" fontId="58" fillId="0" borderId="7" xfId="0" applyFont="1" applyFill="1" applyBorder="1" applyAlignment="1">
      <alignment horizontal="center" vertical="center" wrapText="1"/>
    </xf>
    <xf numFmtId="9" fontId="39" fillId="0" borderId="7" xfId="0" applyNumberFormat="1" applyFont="1" applyFill="1" applyBorder="1" applyAlignment="1">
      <alignment horizontal="center" vertical="center" wrapText="1"/>
    </xf>
    <xf numFmtId="43" fontId="39" fillId="0" borderId="7" xfId="8" applyFont="1" applyFill="1" applyBorder="1" applyAlignment="1">
      <alignment horizontal="center" vertical="center" wrapText="1"/>
    </xf>
    <xf numFmtId="0" fontId="0" fillId="0" borderId="0" xfId="0"/>
    <xf numFmtId="0" fontId="64" fillId="0" borderId="7" xfId="15" applyFont="1" applyBorder="1" applyAlignment="1">
      <alignment horizontal="center" vertical="center" wrapText="1"/>
    </xf>
    <xf numFmtId="0" fontId="22" fillId="0" borderId="7" xfId="15" applyFont="1" applyFill="1" applyBorder="1" applyAlignment="1">
      <alignment horizontal="center" vertical="center" wrapText="1"/>
    </xf>
    <xf numFmtId="0" fontId="58" fillId="0" borderId="7" xfId="15" applyFont="1" applyFill="1" applyBorder="1" applyAlignment="1">
      <alignment horizontal="center" vertical="center" wrapText="1"/>
    </xf>
    <xf numFmtId="43" fontId="58" fillId="0" borderId="7" xfId="8" applyFont="1" applyFill="1" applyBorder="1" applyAlignment="1">
      <alignment horizontal="center" vertical="center" wrapText="1"/>
    </xf>
    <xf numFmtId="9" fontId="22" fillId="0" borderId="7" xfId="16" applyNumberFormat="1" applyFont="1" applyFill="1" applyBorder="1" applyAlignment="1">
      <alignment horizontal="center" vertical="center" wrapText="1"/>
    </xf>
    <xf numFmtId="9" fontId="22" fillId="0" borderId="7" xfId="15" applyNumberFormat="1" applyFont="1" applyFill="1" applyBorder="1" applyAlignment="1">
      <alignment horizontal="center" vertical="center" wrapText="1"/>
    </xf>
    <xf numFmtId="0" fontId="54" fillId="11" borderId="0" xfId="10" applyNumberFormat="1" applyFont="1" applyFill="1" applyAlignment="1">
      <alignment horizontal="center" vertical="center"/>
    </xf>
    <xf numFmtId="0" fontId="66" fillId="0" borderId="7" xfId="0" applyFont="1" applyFill="1" applyBorder="1" applyAlignment="1">
      <alignment horizontal="left" vertical="top" wrapText="1"/>
    </xf>
    <xf numFmtId="0" fontId="67" fillId="0" borderId="7" xfId="0" applyFont="1" applyBorder="1" applyAlignment="1">
      <alignment horizontal="left" vertical="top" wrapText="1"/>
    </xf>
    <xf numFmtId="0" fontId="67" fillId="0" borderId="7" xfId="0" applyFont="1" applyFill="1" applyBorder="1" applyAlignment="1">
      <alignment horizontal="left" vertical="top" wrapText="1"/>
    </xf>
    <xf numFmtId="0" fontId="0" fillId="0" borderId="7" xfId="0" applyBorder="1" applyAlignment="1">
      <alignment vertical="top" wrapText="1"/>
    </xf>
    <xf numFmtId="0" fontId="31" fillId="0" borderId="7" xfId="16" applyFont="1" applyBorder="1" applyAlignment="1">
      <alignment horizontal="center" vertical="center" wrapText="1"/>
    </xf>
    <xf numFmtId="44" fontId="0" fillId="0" borderId="0" xfId="0" applyNumberFormat="1" applyFill="1" applyAlignment="1">
      <alignment vertical="center"/>
    </xf>
    <xf numFmtId="41" fontId="40" fillId="4" borderId="0" xfId="0" applyNumberFormat="1" applyFont="1" applyFill="1" applyAlignment="1">
      <alignment vertical="center"/>
    </xf>
    <xf numFmtId="0" fontId="67" fillId="0" borderId="42" xfId="0" applyFont="1" applyBorder="1" applyAlignment="1">
      <alignment vertical="top" wrapText="1"/>
    </xf>
    <xf numFmtId="0" fontId="67" fillId="0" borderId="7" xfId="0" applyFont="1" applyBorder="1" applyAlignment="1">
      <alignment vertical="top" wrapText="1"/>
    </xf>
    <xf numFmtId="0" fontId="66" fillId="0" borderId="7" xfId="0" applyFont="1" applyBorder="1" applyAlignment="1">
      <alignment vertical="top" wrapText="1"/>
    </xf>
    <xf numFmtId="0" fontId="66" fillId="0" borderId="29" xfId="0" applyFont="1" applyBorder="1" applyAlignment="1">
      <alignment horizontal="center" vertical="top" wrapText="1"/>
    </xf>
    <xf numFmtId="0" fontId="66" fillId="0" borderId="7" xfId="0" applyFont="1" applyBorder="1" applyAlignment="1">
      <alignment wrapText="1"/>
    </xf>
    <xf numFmtId="0" fontId="39" fillId="4" borderId="7" xfId="0" applyFont="1" applyFill="1" applyBorder="1" applyAlignment="1">
      <alignment horizontal="left" vertical="center" wrapText="1"/>
    </xf>
    <xf numFmtId="0" fontId="69" fillId="0" borderId="7" xfId="0" applyFont="1" applyBorder="1" applyAlignment="1">
      <alignment vertical="top" wrapText="1"/>
    </xf>
    <xf numFmtId="0" fontId="39" fillId="0" borderId="7" xfId="0" applyFont="1" applyBorder="1" applyAlignment="1">
      <alignment vertical="top" wrapText="1"/>
    </xf>
    <xf numFmtId="0" fontId="41" fillId="0" borderId="7" xfId="0" applyFont="1" applyBorder="1" applyAlignment="1">
      <alignment vertical="top" wrapText="1"/>
    </xf>
    <xf numFmtId="0" fontId="68" fillId="0" borderId="7" xfId="0" applyFont="1" applyBorder="1" applyAlignment="1">
      <alignment vertical="top" wrapText="1"/>
    </xf>
    <xf numFmtId="0" fontId="67" fillId="0" borderId="7" xfId="0" applyFont="1" applyBorder="1" applyAlignment="1">
      <alignment vertical="center" wrapText="1"/>
    </xf>
    <xf numFmtId="0" fontId="22" fillId="0" borderId="7" xfId="16" applyFont="1" applyBorder="1" applyAlignment="1">
      <alignment horizontal="left" vertical="center" wrapText="1"/>
    </xf>
    <xf numFmtId="0" fontId="25" fillId="0" borderId="7" xfId="16" applyFont="1" applyBorder="1" applyAlignment="1">
      <alignment horizontal="left" vertical="center" wrapText="1"/>
    </xf>
    <xf numFmtId="9" fontId="67" fillId="0" borderId="7" xfId="17" applyNumberFormat="1" applyFont="1" applyBorder="1" applyAlignment="1">
      <alignment vertical="center" wrapText="1"/>
    </xf>
    <xf numFmtId="43" fontId="32" fillId="0" borderId="7" xfId="8" applyFont="1" applyBorder="1" applyAlignment="1">
      <alignment vertical="center"/>
    </xf>
    <xf numFmtId="9" fontId="22" fillId="0" borderId="7" xfId="17" applyNumberFormat="1" applyFont="1" applyBorder="1" applyAlignment="1">
      <alignment horizontal="center" vertical="center" wrapText="1"/>
    </xf>
    <xf numFmtId="0" fontId="0" fillId="0" borderId="7" xfId="0" applyFont="1" applyFill="1" applyBorder="1" applyAlignment="1">
      <alignment horizontal="center" vertical="center" wrapText="1"/>
    </xf>
    <xf numFmtId="0" fontId="0" fillId="0" borderId="7" xfId="0" applyFill="1" applyBorder="1" applyAlignment="1">
      <alignment horizontal="center" vertical="center" wrapText="1"/>
    </xf>
    <xf numFmtId="9" fontId="39" fillId="0" borderId="7" xfId="17" applyFont="1" applyFill="1" applyBorder="1" applyAlignment="1">
      <alignment horizontal="center" vertical="center" wrapText="1"/>
    </xf>
    <xf numFmtId="0" fontId="0" fillId="0" borderId="7" xfId="0" applyFill="1" applyBorder="1" applyAlignment="1">
      <alignment horizontal="left" vertical="center"/>
    </xf>
    <xf numFmtId="0" fontId="39" fillId="0" borderId="7" xfId="0" applyFont="1" applyFill="1" applyBorder="1" applyAlignment="1">
      <alignment vertical="top" wrapText="1"/>
    </xf>
    <xf numFmtId="0" fontId="39" fillId="0" borderId="7" xfId="0" applyFont="1" applyFill="1" applyBorder="1" applyAlignment="1">
      <alignment horizontal="center" vertical="top" wrapText="1"/>
    </xf>
    <xf numFmtId="44" fontId="32" fillId="0" borderId="7" xfId="8" applyNumberFormat="1" applyFont="1" applyFill="1" applyBorder="1" applyAlignment="1">
      <alignment vertical="center"/>
    </xf>
    <xf numFmtId="0" fontId="0" fillId="0" borderId="7" xfId="0" applyFont="1" applyFill="1" applyBorder="1" applyAlignment="1">
      <alignment horizontal="center" vertical="top" wrapText="1"/>
    </xf>
    <xf numFmtId="0" fontId="26" fillId="0" borderId="7" xfId="16" applyFont="1" applyFill="1" applyBorder="1" applyAlignment="1">
      <alignment horizontal="center" vertical="top" wrapText="1"/>
    </xf>
    <xf numFmtId="0" fontId="39" fillId="0" borderId="7" xfId="0" applyFont="1" applyBorder="1" applyAlignment="1">
      <alignment horizontal="center" vertical="top" wrapText="1"/>
    </xf>
    <xf numFmtId="9" fontId="22" fillId="0" borderId="7" xfId="16" applyNumberFormat="1" applyFont="1" applyFill="1" applyBorder="1" applyAlignment="1">
      <alignment horizontal="right" vertical="top" wrapText="1"/>
    </xf>
    <xf numFmtId="43" fontId="22" fillId="0" borderId="7" xfId="8" applyFont="1" applyFill="1" applyBorder="1" applyAlignment="1">
      <alignment horizontal="right" vertical="top" wrapText="1"/>
    </xf>
    <xf numFmtId="0" fontId="39" fillId="0" borderId="7" xfId="0" applyFont="1" applyBorder="1" applyAlignment="1">
      <alignment vertical="top"/>
    </xf>
    <xf numFmtId="0" fontId="40" fillId="9" borderId="7" xfId="0" applyFont="1" applyFill="1" applyBorder="1" applyAlignment="1">
      <alignment vertical="center"/>
    </xf>
    <xf numFmtId="0" fontId="40" fillId="9" borderId="7" xfId="0" applyNumberFormat="1" applyFont="1" applyFill="1" applyBorder="1" applyAlignment="1">
      <alignment horizontal="center" vertical="center"/>
    </xf>
    <xf numFmtId="41" fontId="40" fillId="9" borderId="7" xfId="0" applyNumberFormat="1" applyFont="1" applyFill="1" applyBorder="1" applyAlignment="1">
      <alignment vertical="center"/>
    </xf>
    <xf numFmtId="0" fontId="0" fillId="9" borderId="7" xfId="0" applyFill="1" applyBorder="1" applyAlignment="1">
      <alignment horizontal="center" vertical="center"/>
    </xf>
    <xf numFmtId="0" fontId="0" fillId="0" borderId="7" xfId="0" applyBorder="1"/>
    <xf numFmtId="0" fontId="0" fillId="0" borderId="7" xfId="0" applyBorder="1" applyAlignment="1">
      <alignment vertical="top"/>
    </xf>
    <xf numFmtId="0" fontId="39" fillId="0" borderId="7" xfId="0" applyFont="1" applyBorder="1" applyAlignment="1">
      <alignment horizontal="left" vertical="top" wrapText="1"/>
    </xf>
    <xf numFmtId="9" fontId="39" fillId="0" borderId="7" xfId="0" applyNumberFormat="1" applyFont="1" applyBorder="1" applyAlignment="1">
      <alignment vertical="top" wrapText="1"/>
    </xf>
    <xf numFmtId="43" fontId="39" fillId="0" borderId="7" xfId="8" applyFont="1" applyBorder="1" applyAlignment="1">
      <alignment vertical="top" wrapText="1"/>
    </xf>
    <xf numFmtId="0" fontId="0" fillId="0" borderId="7" xfId="0" applyBorder="1" applyAlignment="1">
      <alignment wrapText="1"/>
    </xf>
    <xf numFmtId="9" fontId="39" fillId="0" borderId="7" xfId="0" applyNumberFormat="1" applyFont="1" applyFill="1" applyBorder="1" applyAlignment="1">
      <alignment vertical="top"/>
    </xf>
    <xf numFmtId="173" fontId="43" fillId="5" borderId="0" xfId="10" applyNumberFormat="1" applyFont="1" applyFill="1" applyAlignment="1">
      <alignment horizontal="center" vertical="center"/>
    </xf>
    <xf numFmtId="43" fontId="22" fillId="0" borderId="7" xfId="8" applyFont="1" applyFill="1" applyBorder="1" applyAlignment="1">
      <alignment horizontal="right" vertical="center" wrapText="1"/>
    </xf>
    <xf numFmtId="0" fontId="22" fillId="0" borderId="7" xfId="16" applyFont="1" applyFill="1" applyBorder="1" applyAlignment="1">
      <alignment vertical="top" wrapText="1"/>
    </xf>
    <xf numFmtId="9" fontId="39" fillId="0" borderId="7" xfId="0" applyNumberFormat="1" applyFont="1" applyFill="1" applyBorder="1" applyAlignment="1">
      <alignment horizontal="center" vertical="center"/>
    </xf>
    <xf numFmtId="43" fontId="39" fillId="0" borderId="7" xfId="8" applyFont="1" applyFill="1" applyBorder="1" applyAlignment="1">
      <alignment horizontal="center" vertical="center"/>
    </xf>
    <xf numFmtId="9" fontId="27" fillId="0" borderId="7" xfId="16" applyNumberFormat="1" applyFont="1" applyFill="1" applyBorder="1" applyAlignment="1">
      <alignment horizontal="center" vertical="center"/>
    </xf>
    <xf numFmtId="0" fontId="27" fillId="0" borderId="7" xfId="16" applyFont="1" applyFill="1" applyBorder="1" applyAlignment="1">
      <alignment vertical="top" wrapText="1"/>
    </xf>
    <xf numFmtId="0" fontId="22" fillId="0" borderId="7" xfId="16" applyFont="1" applyFill="1" applyBorder="1" applyAlignment="1">
      <alignment horizontal="center" vertical="top" wrapText="1"/>
    </xf>
    <xf numFmtId="0" fontId="39" fillId="0" borderId="7" xfId="0" applyFont="1" applyFill="1" applyBorder="1" applyAlignment="1">
      <alignment horizontal="left" vertical="center" wrapText="1"/>
    </xf>
    <xf numFmtId="43" fontId="25" fillId="0" borderId="7" xfId="8" applyFont="1" applyFill="1" applyBorder="1" applyAlignment="1">
      <alignment horizontal="right" vertical="center" wrapText="1"/>
    </xf>
    <xf numFmtId="0" fontId="39" fillId="9" borderId="7" xfId="0" applyFont="1" applyFill="1" applyBorder="1" applyAlignment="1">
      <alignment horizontal="left" vertical="center" wrapText="1"/>
    </xf>
    <xf numFmtId="43" fontId="32" fillId="0" borderId="7" xfId="8" applyFont="1" applyFill="1" applyBorder="1" applyAlignment="1">
      <alignment horizontal="center" vertical="center"/>
    </xf>
    <xf numFmtId="0" fontId="0" fillId="0" borderId="7" xfId="0" applyFill="1" applyBorder="1" applyAlignment="1">
      <alignment horizontal="left" vertical="center" wrapText="1"/>
    </xf>
    <xf numFmtId="43" fontId="39" fillId="0" borderId="7" xfId="8" applyFont="1" applyFill="1" applyBorder="1" applyAlignment="1">
      <alignment vertical="top"/>
    </xf>
    <xf numFmtId="9" fontId="39" fillId="0" borderId="7" xfId="17" applyFont="1" applyFill="1" applyBorder="1" applyAlignment="1">
      <alignment vertical="top"/>
    </xf>
    <xf numFmtId="9" fontId="27" fillId="0" borderId="7" xfId="16" applyNumberFormat="1" applyFont="1" applyFill="1" applyBorder="1" applyAlignment="1">
      <alignment vertical="top"/>
    </xf>
    <xf numFmtId="43" fontId="74" fillId="0" borderId="7" xfId="8" applyFont="1" applyFill="1" applyBorder="1" applyAlignment="1">
      <alignment vertical="top"/>
    </xf>
    <xf numFmtId="41" fontId="40" fillId="9" borderId="10" xfId="0" applyNumberFormat="1" applyFont="1" applyFill="1" applyBorder="1" applyAlignment="1">
      <alignment vertical="center"/>
    </xf>
    <xf numFmtId="41" fontId="40" fillId="9" borderId="10" xfId="0" applyNumberFormat="1" applyFont="1" applyFill="1" applyBorder="1" applyAlignment="1">
      <alignment horizontal="center" vertical="center"/>
    </xf>
    <xf numFmtId="41" fontId="40" fillId="9" borderId="2" xfId="0" applyNumberFormat="1" applyFont="1" applyFill="1" applyBorder="1" applyAlignment="1">
      <alignment vertical="center"/>
    </xf>
    <xf numFmtId="41" fontId="0" fillId="0" borderId="0" xfId="0" applyNumberFormat="1" applyFill="1" applyBorder="1"/>
    <xf numFmtId="0" fontId="0" fillId="0" borderId="0" xfId="0" applyFill="1" applyBorder="1"/>
    <xf numFmtId="0" fontId="39" fillId="0" borderId="7" xfId="0" applyFont="1" applyBorder="1" applyAlignment="1">
      <alignment horizontal="center" vertical="center" wrapText="1"/>
    </xf>
    <xf numFmtId="0" fontId="0" fillId="0" borderId="7" xfId="0" applyFill="1" applyBorder="1" applyAlignment="1">
      <alignment horizontal="center"/>
    </xf>
    <xf numFmtId="0" fontId="0" fillId="0" borderId="7" xfId="0" applyFill="1" applyBorder="1"/>
    <xf numFmtId="0" fontId="76" fillId="0" borderId="7" xfId="0" applyFont="1" applyFill="1" applyBorder="1" applyAlignment="1">
      <alignment vertical="center" wrapText="1"/>
    </xf>
    <xf numFmtId="0" fontId="77" fillId="0" borderId="7" xfId="0" applyFont="1" applyFill="1" applyBorder="1" applyAlignment="1">
      <alignment horizontal="center" vertical="center"/>
    </xf>
    <xf numFmtId="0" fontId="77" fillId="0" borderId="7" xfId="0" applyFont="1" applyBorder="1" applyAlignment="1"/>
    <xf numFmtId="0" fontId="77" fillId="0" borderId="7" xfId="0" applyFont="1" applyBorder="1" applyAlignment="1">
      <alignment vertical="center" wrapText="1"/>
    </xf>
    <xf numFmtId="3" fontId="77" fillId="5" borderId="7" xfId="0" applyNumberFormat="1" applyFont="1" applyFill="1" applyBorder="1" applyAlignment="1">
      <alignment vertical="center"/>
    </xf>
    <xf numFmtId="0" fontId="77" fillId="0" borderId="7" xfId="0" applyFont="1" applyBorder="1" applyAlignment="1">
      <alignment vertical="center"/>
    </xf>
    <xf numFmtId="0" fontId="76" fillId="0" borderId="7" xfId="0" applyFont="1" applyBorder="1" applyAlignment="1">
      <alignment vertical="center" wrapText="1"/>
    </xf>
    <xf numFmtId="0" fontId="77" fillId="0" borderId="7" xfId="0" applyFont="1" applyBorder="1" applyAlignment="1">
      <alignment wrapText="1"/>
    </xf>
    <xf numFmtId="0" fontId="76" fillId="9" borderId="7" xfId="0" applyFont="1" applyFill="1" applyBorder="1" applyAlignment="1">
      <alignment vertical="center" wrapText="1"/>
    </xf>
    <xf numFmtId="0" fontId="77" fillId="9" borderId="7" xfId="0" applyFont="1" applyFill="1" applyBorder="1" applyAlignment="1">
      <alignment vertical="center" wrapText="1"/>
    </xf>
    <xf numFmtId="0" fontId="75" fillId="0" borderId="42" xfId="0" applyFont="1" applyBorder="1" applyAlignment="1">
      <alignment vertical="center" wrapText="1"/>
    </xf>
    <xf numFmtId="0" fontId="0" fillId="0" borderId="42" xfId="0" applyFont="1" applyBorder="1" applyAlignment="1">
      <alignment vertical="center" wrapText="1"/>
    </xf>
    <xf numFmtId="0" fontId="17" fillId="0" borderId="7" xfId="16" applyFont="1" applyBorder="1" applyAlignment="1">
      <alignment horizontal="center" vertical="center" wrapText="1"/>
    </xf>
    <xf numFmtId="0" fontId="0" fillId="0" borderId="42" xfId="0" applyFont="1" applyBorder="1" applyAlignment="1">
      <alignment vertical="center"/>
    </xf>
    <xf numFmtId="0" fontId="67" fillId="0" borderId="42" xfId="0" applyFont="1" applyBorder="1" applyAlignment="1">
      <alignment vertical="center" wrapText="1"/>
    </xf>
    <xf numFmtId="0" fontId="67" fillId="0" borderId="42" xfId="0" applyFont="1" applyBorder="1" applyAlignment="1">
      <alignment wrapText="1"/>
    </xf>
    <xf numFmtId="0" fontId="67" fillId="9" borderId="7" xfId="0" applyFont="1" applyFill="1" applyBorder="1" applyAlignment="1">
      <alignment vertical="center" wrapText="1"/>
    </xf>
    <xf numFmtId="9" fontId="0" fillId="0" borderId="42" xfId="17" applyFont="1" applyBorder="1" applyAlignment="1">
      <alignment vertical="center"/>
    </xf>
    <xf numFmtId="173" fontId="0" fillId="0" borderId="42" xfId="0" applyNumberFormat="1" applyFont="1" applyBorder="1" applyAlignment="1">
      <alignment vertical="center"/>
    </xf>
    <xf numFmtId="44" fontId="0" fillId="0" borderId="42" xfId="10" applyFont="1" applyBorder="1" applyAlignment="1">
      <alignment vertical="center"/>
    </xf>
    <xf numFmtId="44" fontId="0" fillId="0" borderId="7" xfId="10" applyFont="1" applyFill="1" applyBorder="1" applyAlignment="1">
      <alignment vertical="center"/>
    </xf>
    <xf numFmtId="0" fontId="0" fillId="0" borderId="48" xfId="0" applyFont="1" applyBorder="1" applyAlignment="1">
      <alignment vertical="center" wrapText="1"/>
    </xf>
    <xf numFmtId="0" fontId="22" fillId="0" borderId="50" xfId="16" applyFont="1" applyFill="1" applyBorder="1" applyAlignment="1">
      <alignment horizontal="center" vertical="center" wrapText="1"/>
    </xf>
    <xf numFmtId="0" fontId="75" fillId="9" borderId="42" xfId="0" applyFont="1" applyFill="1" applyBorder="1" applyAlignment="1">
      <alignment vertical="center" wrapText="1"/>
    </xf>
    <xf numFmtId="0" fontId="78" fillId="0" borderId="7" xfId="0" applyFont="1" applyBorder="1" applyAlignment="1">
      <alignment vertical="center" wrapText="1"/>
    </xf>
    <xf numFmtId="0" fontId="0" fillId="0" borderId="29" xfId="0" applyBorder="1" applyAlignment="1">
      <alignment wrapText="1"/>
    </xf>
    <xf numFmtId="41" fontId="1" fillId="4" borderId="7" xfId="0" applyNumberFormat="1" applyFont="1" applyFill="1" applyBorder="1" applyAlignment="1">
      <alignment horizontal="justify" vertical="top"/>
    </xf>
    <xf numFmtId="0" fontId="81" fillId="0" borderId="7" xfId="0" applyFont="1" applyFill="1" applyBorder="1" applyAlignment="1">
      <alignment horizontal="left" vertical="top" wrapText="1"/>
    </xf>
    <xf numFmtId="0" fontId="67" fillId="0" borderId="48" xfId="0" applyFont="1" applyFill="1" applyBorder="1" applyAlignment="1">
      <alignment vertical="center" wrapText="1"/>
    </xf>
    <xf numFmtId="0" fontId="0" fillId="4" borderId="7" xfId="0" applyFill="1" applyBorder="1" applyAlignment="1">
      <alignment vertical="top" wrapText="1"/>
    </xf>
    <xf numFmtId="0" fontId="74" fillId="9" borderId="6" xfId="0" applyFont="1" applyFill="1" applyBorder="1" applyAlignment="1">
      <alignment horizontal="left" vertical="top" wrapText="1"/>
    </xf>
    <xf numFmtId="0" fontId="0" fillId="0" borderId="34" xfId="0" applyBorder="1" applyAlignment="1">
      <alignment vertical="top" wrapText="1"/>
    </xf>
    <xf numFmtId="9" fontId="0" fillId="0" borderId="7" xfId="0" applyNumberFormat="1" applyBorder="1" applyAlignment="1">
      <alignment vertical="top"/>
    </xf>
    <xf numFmtId="0" fontId="0" fillId="0" borderId="7" xfId="0" applyBorder="1" applyAlignment="1">
      <alignment horizontal="left" vertical="top" wrapText="1"/>
    </xf>
    <xf numFmtId="0" fontId="0" fillId="9" borderId="7" xfId="0" applyFill="1" applyBorder="1" applyAlignment="1">
      <alignment horizontal="left" vertical="top" wrapText="1"/>
    </xf>
    <xf numFmtId="0" fontId="85" fillId="0" borderId="7" xfId="16" applyFont="1" applyBorder="1" applyAlignment="1">
      <alignment horizontal="center" vertical="center" wrapText="1"/>
    </xf>
    <xf numFmtId="0" fontId="83" fillId="0" borderId="7" xfId="0" applyFont="1" applyBorder="1" applyAlignment="1">
      <alignment vertical="top" wrapText="1"/>
    </xf>
    <xf numFmtId="0" fontId="83" fillId="0" borderId="7" xfId="0" applyFont="1" applyBorder="1" applyAlignment="1">
      <alignment horizontal="left" vertical="top" wrapText="1"/>
    </xf>
    <xf numFmtId="0" fontId="24" fillId="6" borderId="7" xfId="16" applyFont="1" applyFill="1" applyBorder="1" applyAlignment="1">
      <alignment vertical="top"/>
    </xf>
    <xf numFmtId="0" fontId="83" fillId="9" borderId="7" xfId="0" applyFont="1" applyFill="1" applyBorder="1" applyAlignment="1">
      <alignment vertical="top" wrapText="1"/>
    </xf>
    <xf numFmtId="0" fontId="81" fillId="0" borderId="42" xfId="0" applyFont="1" applyFill="1" applyBorder="1" applyAlignment="1">
      <alignment horizontal="left" vertical="top" wrapText="1"/>
    </xf>
    <xf numFmtId="0" fontId="67" fillId="0" borderId="42" xfId="0" applyFont="1" applyFill="1" applyBorder="1" applyAlignment="1">
      <alignment horizontal="left" vertical="top" wrapText="1"/>
    </xf>
    <xf numFmtId="0" fontId="0" fillId="0" borderId="7" xfId="0" applyNumberFormat="1" applyBorder="1" applyAlignment="1">
      <alignment vertical="top" wrapText="1"/>
    </xf>
    <xf numFmtId="0" fontId="86" fillId="0" borderId="7" xfId="0" applyFont="1" applyBorder="1" applyAlignment="1">
      <alignment horizontal="left" vertical="top" wrapText="1"/>
    </xf>
    <xf numFmtId="0" fontId="87" fillId="0" borderId="7" xfId="0" applyFont="1" applyBorder="1" applyAlignment="1">
      <alignment horizontal="left" vertical="top" wrapText="1"/>
    </xf>
    <xf numFmtId="0" fontId="83" fillId="0" borderId="7" xfId="0" applyFont="1" applyBorder="1" applyAlignment="1">
      <alignment wrapText="1"/>
    </xf>
    <xf numFmtId="0" fontId="0" fillId="9" borderId="7" xfId="0" applyFill="1" applyBorder="1" applyAlignment="1">
      <alignment vertical="top" wrapText="1"/>
    </xf>
    <xf numFmtId="9" fontId="39" fillId="0" borderId="7" xfId="8" applyNumberFormat="1" applyFont="1" applyFill="1" applyBorder="1" applyAlignment="1">
      <alignment horizontal="center" vertical="center" wrapText="1"/>
    </xf>
    <xf numFmtId="0" fontId="0" fillId="0" borderId="7" xfId="0" applyBorder="1" applyAlignment="1">
      <alignment horizontal="left" wrapText="1"/>
    </xf>
    <xf numFmtId="0" fontId="83" fillId="0" borderId="7" xfId="0" applyFont="1" applyFill="1" applyBorder="1" applyAlignment="1">
      <alignment horizontal="left" vertical="center" wrapText="1"/>
    </xf>
    <xf numFmtId="0" fontId="39" fillId="0" borderId="42" xfId="0" applyFont="1" applyFill="1" applyBorder="1" applyAlignment="1">
      <alignment horizontal="left" vertical="top" wrapText="1"/>
    </xf>
    <xf numFmtId="0" fontId="0" fillId="0" borderId="7" xfId="0" applyFont="1" applyFill="1" applyBorder="1" applyAlignment="1">
      <alignment horizontal="left" vertical="top" wrapText="1"/>
    </xf>
    <xf numFmtId="0" fontId="39" fillId="0" borderId="7" xfId="0" applyFont="1" applyFill="1" applyBorder="1" applyAlignment="1">
      <alignment horizontal="left" vertical="top" wrapText="1"/>
    </xf>
    <xf numFmtId="0" fontId="74" fillId="0" borderId="7" xfId="0" applyFont="1" applyBorder="1"/>
    <xf numFmtId="43" fontId="74" fillId="0" borderId="7" xfId="8" applyFont="1" applyBorder="1" applyAlignment="1">
      <alignment horizontal="center" vertical="center"/>
    </xf>
    <xf numFmtId="0" fontId="74" fillId="0" borderId="7" xfId="16" applyFont="1" applyBorder="1" applyAlignment="1">
      <alignment horizontal="center" vertical="center" wrapText="1"/>
    </xf>
    <xf numFmtId="0" fontId="74" fillId="0" borderId="7" xfId="0" applyFont="1" applyBorder="1" applyAlignment="1">
      <alignment horizontal="center" vertical="center" wrapText="1"/>
    </xf>
    <xf numFmtId="0" fontId="74" fillId="0" borderId="7" xfId="0" applyFont="1" applyBorder="1" applyAlignment="1">
      <alignment horizontal="center" vertical="center"/>
    </xf>
    <xf numFmtId="0" fontId="4" fillId="0" borderId="7" xfId="16" applyFont="1" applyBorder="1" applyAlignment="1">
      <alignment horizontal="left" vertical="center" wrapText="1"/>
    </xf>
    <xf numFmtId="0" fontId="4" fillId="0" borderId="7" xfId="0" applyFont="1" applyBorder="1" applyAlignment="1">
      <alignment horizontal="left" vertical="center"/>
    </xf>
    <xf numFmtId="0" fontId="66" fillId="0" borderId="7" xfId="0" applyFont="1" applyFill="1" applyBorder="1" applyAlignment="1">
      <alignment horizontal="left" vertical="center" wrapText="1"/>
    </xf>
    <xf numFmtId="0" fontId="66" fillId="0" borderId="35" xfId="0" applyFont="1" applyFill="1" applyBorder="1" applyAlignment="1">
      <alignment horizontal="left" vertical="center" wrapText="1"/>
    </xf>
    <xf numFmtId="0" fontId="4" fillId="0" borderId="42" xfId="16" applyFont="1" applyBorder="1" applyAlignment="1">
      <alignment horizontal="left" vertical="top" wrapText="1"/>
    </xf>
    <xf numFmtId="43" fontId="74" fillId="0" borderId="7" xfId="8" applyFont="1" applyBorder="1"/>
    <xf numFmtId="174" fontId="74" fillId="0" borderId="7" xfId="0" applyNumberFormat="1" applyFont="1" applyBorder="1"/>
    <xf numFmtId="0" fontId="0" fillId="4" borderId="7" xfId="0" applyFill="1" applyBorder="1" applyAlignment="1">
      <alignment horizontal="center" vertical="center" wrapText="1"/>
    </xf>
    <xf numFmtId="0" fontId="27" fillId="0" borderId="7" xfId="16" applyFont="1" applyBorder="1" applyAlignment="1">
      <alignment vertical="top" wrapText="1"/>
    </xf>
    <xf numFmtId="0" fontId="27" fillId="9" borderId="7" xfId="0" applyFont="1" applyFill="1" applyBorder="1" applyAlignment="1">
      <alignment horizontal="center" vertical="center" wrapText="1"/>
    </xf>
    <xf numFmtId="0" fontId="46" fillId="0" borderId="7" xfId="0" applyFont="1" applyBorder="1" applyAlignment="1">
      <alignment horizontal="center" vertical="center"/>
    </xf>
    <xf numFmtId="44" fontId="46" fillId="0" borderId="7" xfId="0" applyNumberFormat="1" applyFont="1" applyBorder="1" applyAlignment="1">
      <alignment horizontal="center" vertical="center"/>
    </xf>
    <xf numFmtId="44" fontId="32" fillId="0" borderId="7" xfId="8" applyNumberFormat="1" applyFont="1" applyBorder="1" applyAlignment="1">
      <alignment vertical="center"/>
    </xf>
    <xf numFmtId="0" fontId="0" fillId="0" borderId="7" xfId="0" applyFill="1" applyBorder="1" applyAlignment="1">
      <alignment vertical="center"/>
    </xf>
    <xf numFmtId="0" fontId="39" fillId="0" borderId="7" xfId="0" applyFont="1" applyBorder="1" applyAlignment="1">
      <alignment horizontal="left" vertical="center" wrapText="1"/>
    </xf>
    <xf numFmtId="0" fontId="0" fillId="0" borderId="7" xfId="0" applyBorder="1" applyAlignment="1">
      <alignment horizontal="left" vertical="center" wrapText="1"/>
    </xf>
    <xf numFmtId="0" fontId="0" fillId="4" borderId="7" xfId="0" applyFill="1" applyBorder="1" applyAlignment="1">
      <alignment horizontal="left" vertical="center" wrapText="1"/>
    </xf>
    <xf numFmtId="0" fontId="74" fillId="0" borderId="7" xfId="0" applyFont="1" applyBorder="1" applyAlignment="1">
      <alignment horizontal="left" vertical="center" wrapText="1"/>
    </xf>
    <xf numFmtId="0" fontId="74" fillId="0" borderId="7" xfId="0" applyFont="1" applyBorder="1" applyAlignment="1">
      <alignment vertical="top"/>
    </xf>
    <xf numFmtId="0" fontId="74" fillId="0" borderId="7" xfId="0" applyFont="1" applyBorder="1" applyAlignment="1">
      <alignment horizontal="left" vertical="center"/>
    </xf>
    <xf numFmtId="0" fontId="83" fillId="0" borderId="42" xfId="0" applyFont="1" applyBorder="1" applyAlignment="1">
      <alignment horizontal="left" vertical="top" wrapText="1"/>
    </xf>
    <xf numFmtId="0" fontId="39" fillId="0" borderId="7" xfId="0" applyFont="1" applyBorder="1" applyAlignment="1">
      <alignment horizontal="center" vertical="center" wrapText="1"/>
    </xf>
    <xf numFmtId="49" fontId="0" fillId="0" borderId="7" xfId="0" applyNumberFormat="1" applyBorder="1" applyAlignment="1">
      <alignment wrapText="1"/>
    </xf>
    <xf numFmtId="41" fontId="0" fillId="0" borderId="0" xfId="0" applyNumberFormat="1" applyAlignment="1">
      <alignment vertical="center"/>
    </xf>
    <xf numFmtId="0" fontId="0" fillId="0" borderId="42" xfId="0" applyBorder="1" applyAlignment="1">
      <alignment horizontal="center" vertical="center" wrapText="1"/>
    </xf>
    <xf numFmtId="0" fontId="0" fillId="4" borderId="42" xfId="0" applyFill="1" applyBorder="1" applyAlignment="1">
      <alignment vertical="center" wrapText="1"/>
    </xf>
    <xf numFmtId="0" fontId="0" fillId="4" borderId="7" xfId="0" applyFill="1" applyBorder="1" applyAlignment="1">
      <alignment vertical="center"/>
    </xf>
    <xf numFmtId="0" fontId="0" fillId="0" borderId="42" xfId="0" applyBorder="1" applyAlignment="1">
      <alignment vertical="center" wrapText="1"/>
    </xf>
    <xf numFmtId="0" fontId="0" fillId="0" borderId="42" xfId="0" applyBorder="1" applyAlignment="1">
      <alignment wrapText="1"/>
    </xf>
    <xf numFmtId="0" fontId="0" fillId="0" borderId="7" xfId="0" applyFill="1" applyBorder="1" applyAlignment="1">
      <alignment vertical="top"/>
    </xf>
    <xf numFmtId="0" fontId="0" fillId="0" borderId="42" xfId="0" applyFill="1" applyBorder="1" applyAlignment="1">
      <alignment vertical="top" wrapText="1"/>
    </xf>
    <xf numFmtId="0" fontId="0" fillId="4" borderId="42" xfId="0" applyFill="1" applyBorder="1" applyAlignment="1">
      <alignment vertical="top" wrapText="1"/>
    </xf>
    <xf numFmtId="0" fontId="0" fillId="4" borderId="7" xfId="0" applyFill="1" applyBorder="1" applyAlignment="1">
      <alignment vertical="center" wrapText="1"/>
    </xf>
    <xf numFmtId="0" fontId="0" fillId="4" borderId="7" xfId="0" applyFill="1" applyBorder="1" applyAlignment="1">
      <alignment wrapText="1"/>
    </xf>
    <xf numFmtId="0" fontId="22" fillId="0" borderId="42" xfId="16" applyFont="1" applyBorder="1" applyAlignment="1">
      <alignment horizontal="center" vertical="center" wrapText="1"/>
    </xf>
    <xf numFmtId="0" fontId="0" fillId="0" borderId="7" xfId="0" applyFill="1" applyBorder="1" applyAlignment="1">
      <alignment vertical="center" wrapText="1"/>
    </xf>
    <xf numFmtId="0" fontId="0" fillId="0" borderId="42" xfId="0" applyFill="1" applyBorder="1" applyAlignment="1">
      <alignment vertical="center" wrapText="1"/>
    </xf>
    <xf numFmtId="0" fontId="83" fillId="4" borderId="42" xfId="0" applyFont="1" applyFill="1" applyBorder="1" applyAlignment="1">
      <alignment vertical="center" wrapText="1"/>
    </xf>
    <xf numFmtId="0" fontId="84" fillId="0" borderId="42" xfId="0" applyFont="1" applyBorder="1" applyAlignment="1">
      <alignment vertical="top" wrapText="1"/>
    </xf>
    <xf numFmtId="0" fontId="31" fillId="0" borderId="7" xfId="16" applyFont="1" applyBorder="1" applyAlignment="1">
      <alignment vertical="top" wrapText="1"/>
    </xf>
    <xf numFmtId="0" fontId="22" fillId="0" borderId="7" xfId="16" applyFont="1" applyBorder="1" applyAlignment="1">
      <alignment vertical="top" wrapText="1"/>
    </xf>
    <xf numFmtId="0" fontId="83" fillId="0" borderId="0" xfId="0" applyFont="1" applyAlignment="1">
      <alignment vertical="top" wrapText="1"/>
    </xf>
    <xf numFmtId="0" fontId="0" fillId="0" borderId="7" xfId="0" applyFill="1" applyBorder="1" applyAlignment="1">
      <alignment horizontal="left" vertical="top" wrapText="1"/>
    </xf>
    <xf numFmtId="0" fontId="83" fillId="0" borderId="7" xfId="0" applyFont="1" applyFill="1" applyBorder="1" applyAlignment="1">
      <alignment vertical="top" wrapText="1"/>
    </xf>
    <xf numFmtId="0" fontId="22" fillId="4" borderId="7" xfId="16" applyFont="1" applyFill="1" applyBorder="1" applyAlignment="1">
      <alignment horizontal="left" vertical="center" wrapText="1"/>
    </xf>
    <xf numFmtId="0" fontId="83" fillId="0" borderId="7" xfId="0" applyFont="1" applyFill="1" applyBorder="1" applyAlignment="1">
      <alignment horizontal="left" vertical="top" wrapText="1"/>
    </xf>
    <xf numFmtId="0" fontId="31" fillId="0" borderId="42" xfId="16" applyFont="1" applyBorder="1" applyAlignment="1">
      <alignment vertical="top" wrapText="1"/>
    </xf>
    <xf numFmtId="0" fontId="22" fillId="4" borderId="42" xfId="16" applyFont="1" applyFill="1" applyBorder="1" applyAlignment="1">
      <alignment horizontal="left" vertical="center" wrapText="1"/>
    </xf>
    <xf numFmtId="0" fontId="22" fillId="0" borderId="29" xfId="16" applyFont="1" applyBorder="1" applyAlignment="1">
      <alignment horizontal="center" vertical="center" wrapText="1"/>
    </xf>
    <xf numFmtId="0" fontId="82" fillId="4" borderId="7" xfId="0" applyFont="1" applyFill="1" applyBorder="1" applyAlignment="1">
      <alignment horizontal="center" vertical="top" wrapText="1"/>
    </xf>
    <xf numFmtId="0" fontId="39" fillId="0" borderId="29" xfId="0" applyFont="1" applyBorder="1" applyAlignment="1">
      <alignment horizontal="center" vertical="center" wrapText="1"/>
    </xf>
    <xf numFmtId="43" fontId="32" fillId="0" borderId="7" xfId="8" applyFont="1" applyBorder="1"/>
    <xf numFmtId="9" fontId="0" fillId="0" borderId="7" xfId="0" applyNumberFormat="1" applyBorder="1" applyAlignment="1">
      <alignment vertical="center"/>
    </xf>
    <xf numFmtId="173" fontId="0" fillId="0" borderId="7" xfId="0" applyNumberFormat="1" applyBorder="1" applyAlignment="1">
      <alignment vertical="center"/>
    </xf>
    <xf numFmtId="0" fontId="83" fillId="0" borderId="7" xfId="0" applyFont="1" applyFill="1" applyBorder="1" applyAlignment="1">
      <alignment vertical="center" wrapText="1"/>
    </xf>
    <xf numFmtId="0" fontId="0" fillId="0" borderId="42" xfId="0" applyBorder="1" applyAlignment="1">
      <alignment vertical="top" wrapText="1"/>
    </xf>
    <xf numFmtId="0" fontId="0" fillId="0" borderId="29" xfId="0" applyBorder="1" applyAlignment="1">
      <alignment vertical="top" wrapText="1"/>
    </xf>
    <xf numFmtId="0" fontId="0" fillId="0" borderId="7" xfId="0" applyBorder="1" applyAlignment="1"/>
    <xf numFmtId="43" fontId="0" fillId="0" borderId="7" xfId="8" applyFont="1" applyBorder="1" applyAlignment="1">
      <alignment horizontal="center" vertical="center" wrapText="1"/>
    </xf>
    <xf numFmtId="0" fontId="39" fillId="0" borderId="7" xfId="0" applyFont="1" applyFill="1" applyBorder="1" applyAlignment="1">
      <alignment vertical="center" wrapText="1"/>
    </xf>
    <xf numFmtId="43" fontId="39" fillId="0" borderId="7" xfId="8" applyFont="1" applyFill="1" applyBorder="1" applyAlignment="1">
      <alignment vertical="center" wrapText="1"/>
    </xf>
    <xf numFmtId="0" fontId="89" fillId="0" borderId="7" xfId="0" applyFont="1" applyFill="1" applyBorder="1" applyAlignment="1">
      <alignment vertical="center" wrapText="1"/>
    </xf>
    <xf numFmtId="41" fontId="90" fillId="2" borderId="29" xfId="0" applyNumberFormat="1" applyFont="1" applyFill="1" applyBorder="1" applyAlignment="1">
      <alignment vertical="center" wrapText="1"/>
    </xf>
    <xf numFmtId="0" fontId="74" fillId="0" borderId="7" xfId="0" applyFont="1" applyFill="1" applyBorder="1" applyAlignment="1">
      <alignment wrapText="1"/>
    </xf>
    <xf numFmtId="43" fontId="39" fillId="0" borderId="0" xfId="8" applyFont="1" applyAlignment="1">
      <alignment horizontal="center" vertical="center"/>
    </xf>
    <xf numFmtId="0" fontId="32" fillId="0" borderId="7" xfId="0" applyFont="1" applyBorder="1" applyAlignment="1">
      <alignment vertical="top" wrapText="1"/>
    </xf>
    <xf numFmtId="0" fontId="4" fillId="0" borderId="7" xfId="0" applyFont="1" applyBorder="1" applyAlignment="1">
      <alignment horizontal="center" vertical="center" wrapText="1"/>
    </xf>
    <xf numFmtId="9" fontId="0" fillId="0" borderId="7" xfId="0" applyNumberFormat="1" applyBorder="1" applyAlignment="1">
      <alignment horizontal="center" vertical="center" wrapText="1"/>
    </xf>
    <xf numFmtId="0" fontId="0" fillId="0" borderId="7" xfId="0" applyFont="1" applyBorder="1" applyAlignment="1">
      <alignment vertical="center"/>
    </xf>
    <xf numFmtId="0" fontId="75" fillId="0" borderId="7" xfId="0" applyFont="1" applyBorder="1" applyAlignment="1">
      <alignment horizontal="left" vertical="center" wrapText="1"/>
    </xf>
    <xf numFmtId="0" fontId="0" fillId="0" borderId="7" xfId="0" applyFont="1" applyBorder="1" applyAlignment="1">
      <alignment vertical="center" wrapText="1"/>
    </xf>
    <xf numFmtId="0" fontId="0" fillId="0" borderId="42" xfId="0" applyBorder="1"/>
    <xf numFmtId="9" fontId="0" fillId="0" borderId="7" xfId="0" applyNumberFormat="1" applyBorder="1" applyAlignment="1">
      <alignment horizontal="center" vertical="center"/>
    </xf>
    <xf numFmtId="0" fontId="91" fillId="0" borderId="34" xfId="0" applyFont="1" applyFill="1" applyBorder="1" applyAlignment="1">
      <alignment horizontal="left" vertical="center"/>
    </xf>
    <xf numFmtId="0" fontId="76" fillId="0" borderId="7" xfId="0" applyFont="1" applyBorder="1" applyAlignment="1">
      <alignment horizontal="left" vertical="center"/>
    </xf>
    <xf numFmtId="0" fontId="77" fillId="0" borderId="7" xfId="0" applyFont="1" applyBorder="1" applyAlignment="1">
      <alignment horizontal="left" vertical="center" wrapText="1"/>
    </xf>
    <xf numFmtId="0" fontId="77" fillId="0" borderId="7" xfId="0" applyFont="1" applyBorder="1" applyAlignment="1">
      <alignment horizontal="left" vertical="top" wrapText="1"/>
    </xf>
    <xf numFmtId="0" fontId="76" fillId="23" borderId="7" xfId="0" applyFont="1" applyFill="1" applyBorder="1" applyAlignment="1">
      <alignment vertical="center" wrapText="1"/>
    </xf>
    <xf numFmtId="0" fontId="93" fillId="0" borderId="7" xfId="0" applyFont="1" applyBorder="1" applyAlignment="1">
      <alignment vertical="top"/>
    </xf>
    <xf numFmtId="0" fontId="75" fillId="0" borderId="7" xfId="0" applyFont="1" applyBorder="1" applyAlignment="1">
      <alignment vertical="center"/>
    </xf>
    <xf numFmtId="0" fontId="75" fillId="0" borderId="7" xfId="0" applyFont="1" applyFill="1" applyBorder="1" applyAlignment="1">
      <alignment vertical="center"/>
    </xf>
    <xf numFmtId="0" fontId="75" fillId="0" borderId="7" xfId="0" applyFont="1" applyFill="1" applyBorder="1" applyAlignment="1">
      <alignment vertical="center" wrapText="1"/>
    </xf>
    <xf numFmtId="0" fontId="26" fillId="0" borderId="26" xfId="16" applyFont="1" applyBorder="1" applyAlignment="1">
      <alignment horizontal="center" vertical="center" wrapText="1"/>
    </xf>
    <xf numFmtId="0" fontId="75" fillId="0" borderId="7" xfId="0" applyFont="1" applyBorder="1" applyAlignment="1">
      <alignment vertical="center" wrapText="1"/>
    </xf>
    <xf numFmtId="9" fontId="0" fillId="0" borderId="7" xfId="0" applyNumberFormat="1" applyBorder="1" applyAlignment="1">
      <alignment vertical="center" wrapText="1"/>
    </xf>
    <xf numFmtId="173" fontId="0" fillId="0" borderId="7" xfId="0" applyNumberFormat="1" applyBorder="1" applyAlignment="1">
      <alignment vertical="center" wrapText="1"/>
    </xf>
    <xf numFmtId="0" fontId="31" fillId="0" borderId="42" xfId="16" applyFont="1" applyBorder="1" applyAlignment="1">
      <alignment horizontal="left" vertical="center" wrapText="1"/>
    </xf>
    <xf numFmtId="0" fontId="0" fillId="0" borderId="7" xfId="0" applyFont="1" applyFill="1" applyBorder="1" applyAlignment="1">
      <alignment horizontal="left" vertical="center" wrapText="1"/>
    </xf>
    <xf numFmtId="43" fontId="22" fillId="0" borderId="29" xfId="8" applyFont="1" applyFill="1" applyBorder="1" applyAlignment="1">
      <alignment horizontal="center" vertical="center" wrapText="1"/>
    </xf>
    <xf numFmtId="0" fontId="0" fillId="0" borderId="7" xfId="0" applyFill="1" applyBorder="1" applyAlignment="1">
      <alignment vertical="top" wrapText="1"/>
    </xf>
    <xf numFmtId="0" fontId="0" fillId="0" borderId="7" xfId="0" applyFont="1" applyFill="1" applyBorder="1" applyAlignment="1">
      <alignment vertical="top" wrapText="1"/>
    </xf>
    <xf numFmtId="0" fontId="83" fillId="0" borderId="34" xfId="0" applyFont="1" applyFill="1" applyBorder="1" applyAlignment="1">
      <alignment vertical="center"/>
    </xf>
    <xf numFmtId="0" fontId="94" fillId="0" borderId="7" xfId="0" applyFont="1" applyBorder="1" applyAlignment="1">
      <alignment vertical="top" wrapText="1"/>
    </xf>
    <xf numFmtId="0" fontId="25" fillId="0" borderId="42" xfId="16" applyFont="1" applyFill="1" applyBorder="1" applyAlignment="1">
      <alignment horizontal="left" vertical="center" wrapText="1"/>
    </xf>
    <xf numFmtId="0" fontId="0" fillId="0" borderId="42" xfId="0" applyFill="1" applyBorder="1" applyAlignment="1">
      <alignment horizontal="left" vertical="center" wrapText="1"/>
    </xf>
    <xf numFmtId="0" fontId="0" fillId="0" borderId="7" xfId="0" applyFont="1" applyFill="1" applyBorder="1" applyAlignment="1">
      <alignment vertical="center" wrapText="1"/>
    </xf>
    <xf numFmtId="0" fontId="39" fillId="0" borderId="26" xfId="0" applyFont="1" applyFill="1" applyBorder="1" applyAlignment="1">
      <alignment horizontal="center" vertical="center" wrapText="1"/>
    </xf>
    <xf numFmtId="0" fontId="74" fillId="0" borderId="42" xfId="0" applyFont="1" applyFill="1" applyBorder="1" applyAlignment="1">
      <alignment wrapText="1"/>
    </xf>
    <xf numFmtId="0" fontId="74" fillId="0" borderId="42" xfId="0" applyFont="1" applyBorder="1"/>
    <xf numFmtId="0" fontId="74" fillId="0" borderId="42" xfId="0" applyFont="1" applyBorder="1" applyAlignment="1">
      <alignment horizontal="center" vertical="center" wrapText="1"/>
    </xf>
    <xf numFmtId="0" fontId="0" fillId="0" borderId="42" xfId="0" applyBorder="1" applyAlignment="1">
      <alignment horizontal="left" vertical="top" wrapText="1"/>
    </xf>
    <xf numFmtId="0" fontId="0" fillId="0" borderId="29" xfId="0" applyBorder="1" applyAlignment="1">
      <alignment vertical="top"/>
    </xf>
    <xf numFmtId="0" fontId="39" fillId="0" borderId="34" xfId="0" applyFont="1" applyFill="1" applyBorder="1" applyAlignment="1">
      <alignment horizontal="center" vertical="center" wrapText="1"/>
    </xf>
    <xf numFmtId="0" fontId="0" fillId="0" borderId="34" xfId="0" applyBorder="1" applyAlignment="1">
      <alignment horizontal="left" vertical="top" wrapText="1"/>
    </xf>
    <xf numFmtId="3" fontId="0" fillId="0" borderId="29" xfId="0" applyNumberFormat="1" applyBorder="1" applyAlignment="1">
      <alignment vertical="top"/>
    </xf>
    <xf numFmtId="0" fontId="39" fillId="0" borderId="35" xfId="0" applyFont="1" applyBorder="1" applyAlignment="1">
      <alignment horizontal="center" vertical="center" wrapText="1"/>
    </xf>
    <xf numFmtId="0" fontId="83" fillId="0" borderId="42" xfId="0" applyFont="1" applyBorder="1" applyAlignment="1">
      <alignment horizontal="center" vertical="top" wrapText="1"/>
    </xf>
    <xf numFmtId="0" fontId="39" fillId="0" borderId="26" xfId="0" applyFont="1" applyBorder="1" applyAlignment="1">
      <alignment horizontal="center" vertical="center" wrapText="1"/>
    </xf>
    <xf numFmtId="0" fontId="0" fillId="0" borderId="42" xfId="0" applyBorder="1" applyAlignment="1">
      <alignment horizontal="left" wrapText="1"/>
    </xf>
    <xf numFmtId="0" fontId="39" fillId="0" borderId="29" xfId="0" applyFont="1" applyBorder="1" applyAlignment="1">
      <alignment vertical="top" wrapText="1"/>
    </xf>
    <xf numFmtId="9" fontId="39" fillId="0" borderId="29" xfId="0" applyNumberFormat="1" applyFont="1" applyBorder="1" applyAlignment="1">
      <alignment horizontal="center" vertical="center" wrapText="1"/>
    </xf>
    <xf numFmtId="43" fontId="39" fillId="0" borderId="29" xfId="8" applyFont="1" applyBorder="1" applyAlignment="1">
      <alignment horizontal="center" vertical="center" wrapText="1"/>
    </xf>
    <xf numFmtId="9" fontId="22" fillId="0" borderId="29" xfId="16" applyNumberFormat="1" applyFont="1" applyFill="1" applyBorder="1" applyAlignment="1">
      <alignment horizontal="center" vertical="center" wrapText="1"/>
    </xf>
    <xf numFmtId="0" fontId="0" fillId="5" borderId="0" xfId="0" applyFill="1" applyAlignment="1">
      <alignment vertical="center" wrapText="1"/>
    </xf>
    <xf numFmtId="0" fontId="0" fillId="0" borderId="0" xfId="0" applyAlignment="1">
      <alignment vertical="center" wrapText="1"/>
    </xf>
    <xf numFmtId="0" fontId="40" fillId="4" borderId="0" xfId="0" applyFont="1" applyFill="1" applyAlignment="1">
      <alignment horizontal="center" vertical="center" wrapText="1"/>
    </xf>
    <xf numFmtId="0" fontId="48" fillId="14" borderId="10" xfId="0" applyFont="1" applyFill="1" applyBorder="1" applyAlignment="1">
      <alignment horizontal="center" vertical="center" wrapText="1"/>
    </xf>
    <xf numFmtId="0" fontId="40" fillId="4" borderId="10" xfId="0" applyFont="1" applyFill="1" applyBorder="1" applyAlignment="1">
      <alignment horizontal="center" vertical="center" wrapText="1"/>
    </xf>
    <xf numFmtId="0" fontId="4" fillId="0" borderId="7" xfId="16" applyFill="1" applyBorder="1" applyAlignment="1">
      <alignment horizontal="center" vertical="center"/>
    </xf>
    <xf numFmtId="0" fontId="95" fillId="0" borderId="51" xfId="0" applyFont="1" applyFill="1" applyBorder="1" applyAlignment="1">
      <alignment horizontal="justify" vertical="top"/>
    </xf>
    <xf numFmtId="0" fontId="0" fillId="0" borderId="29" xfId="0" applyFill="1" applyBorder="1" applyAlignment="1">
      <alignment vertical="top" wrapText="1"/>
    </xf>
    <xf numFmtId="41" fontId="33" fillId="0" borderId="20" xfId="0" applyNumberFormat="1" applyFont="1" applyFill="1" applyBorder="1" applyAlignment="1">
      <alignment horizontal="left" vertical="center" wrapText="1"/>
    </xf>
    <xf numFmtId="1" fontId="22" fillId="0" borderId="7" xfId="16" applyNumberFormat="1" applyFont="1" applyFill="1" applyBorder="1" applyAlignment="1">
      <alignment horizontal="center" vertical="center" wrapText="1"/>
    </xf>
    <xf numFmtId="0" fontId="20" fillId="0" borderId="7" xfId="16" applyFont="1" applyFill="1" applyBorder="1" applyAlignment="1">
      <alignment horizontal="left" vertical="center" wrapText="1"/>
    </xf>
    <xf numFmtId="0" fontId="19" fillId="0" borderId="7" xfId="16" applyFont="1" applyFill="1" applyBorder="1" applyAlignment="1">
      <alignment horizontal="left" vertical="center" wrapText="1"/>
    </xf>
    <xf numFmtId="43" fontId="22" fillId="0" borderId="7" xfId="8" applyFont="1" applyFill="1" applyBorder="1" applyAlignment="1">
      <alignment horizontal="left" vertical="center" wrapText="1"/>
    </xf>
    <xf numFmtId="0" fontId="0" fillId="0" borderId="7" xfId="0" applyBorder="1" applyAlignment="1">
      <alignment horizontal="center" vertical="center"/>
    </xf>
    <xf numFmtId="44" fontId="0" fillId="0" borderId="7" xfId="10" applyFont="1" applyBorder="1" applyAlignment="1">
      <alignment horizontal="center" vertical="center" wrapText="1"/>
    </xf>
    <xf numFmtId="0" fontId="33" fillId="0" borderId="7" xfId="0" applyFont="1" applyFill="1" applyBorder="1" applyAlignment="1">
      <alignment vertical="top" wrapText="1"/>
    </xf>
    <xf numFmtId="41" fontId="90" fillId="0" borderId="57" xfId="0" applyNumberFormat="1" applyFont="1" applyFill="1" applyBorder="1" applyAlignment="1">
      <alignment horizontal="left" vertical="top" wrapText="1"/>
    </xf>
    <xf numFmtId="44" fontId="0" fillId="0" borderId="7" xfId="0" applyNumberFormat="1" applyBorder="1"/>
    <xf numFmtId="41" fontId="33" fillId="0" borderId="51" xfId="0" applyNumberFormat="1" applyFont="1" applyFill="1" applyBorder="1" applyAlignment="1">
      <alignment horizontal="left" vertical="center" wrapText="1"/>
    </xf>
    <xf numFmtId="0" fontId="33" fillId="0" borderId="7" xfId="0" applyFont="1" applyFill="1" applyBorder="1" applyAlignment="1">
      <alignment horizontal="left" vertical="center" wrapText="1"/>
    </xf>
    <xf numFmtId="0" fontId="76" fillId="0" borderId="7" xfId="0" applyFont="1" applyFill="1" applyBorder="1" applyAlignment="1">
      <alignment horizontal="left" vertical="center"/>
    </xf>
    <xf numFmtId="41" fontId="40" fillId="4" borderId="27" xfId="0" applyNumberFormat="1" applyFont="1" applyFill="1" applyBorder="1" applyAlignment="1">
      <alignment horizontal="center" vertical="center"/>
    </xf>
    <xf numFmtId="0" fontId="0" fillId="0" borderId="29" xfId="0" applyFont="1" applyBorder="1" applyAlignment="1">
      <alignment vertical="center"/>
    </xf>
    <xf numFmtId="0" fontId="0" fillId="0" borderId="32" xfId="0" applyBorder="1" applyAlignment="1">
      <alignment vertical="top" wrapText="1"/>
    </xf>
    <xf numFmtId="0" fontId="0" fillId="0" borderId="7" xfId="0" applyFill="1" applyBorder="1" applyAlignment="1">
      <alignment wrapText="1"/>
    </xf>
    <xf numFmtId="8" fontId="0" fillId="0" borderId="7" xfId="0" applyNumberFormat="1" applyFill="1" applyBorder="1"/>
    <xf numFmtId="8" fontId="0" fillId="0" borderId="7" xfId="0" applyNumberFormat="1" applyFont="1" applyBorder="1" applyAlignment="1">
      <alignment vertical="center" wrapText="1"/>
    </xf>
    <xf numFmtId="8" fontId="0" fillId="0" borderId="7" xfId="0" applyNumberFormat="1" applyFill="1" applyBorder="1" applyAlignment="1">
      <alignment horizontal="right"/>
    </xf>
    <xf numFmtId="41" fontId="40" fillId="9" borderId="11" xfId="0" applyNumberFormat="1" applyFont="1" applyFill="1" applyBorder="1" applyAlignment="1">
      <alignment horizontal="right" vertical="center"/>
    </xf>
    <xf numFmtId="0" fontId="0" fillId="0" borderId="7" xfId="0" applyNumberFormat="1" applyBorder="1" applyAlignment="1">
      <alignment horizontal="center" vertical="center" wrapText="1"/>
    </xf>
    <xf numFmtId="0" fontId="0" fillId="0" borderId="7" xfId="0" applyBorder="1" applyAlignment="1">
      <alignment horizontal="center" vertical="center"/>
    </xf>
    <xf numFmtId="0" fontId="0" fillId="0" borderId="0" xfId="0" applyAlignment="1">
      <alignment horizontal="left" vertical="center" wrapText="1"/>
    </xf>
    <xf numFmtId="0" fontId="26" fillId="0" borderId="29" xfId="16" applyFont="1" applyBorder="1" applyAlignment="1">
      <alignment horizontal="left" vertical="center"/>
    </xf>
    <xf numFmtId="0" fontId="25" fillId="0" borderId="7" xfId="16" applyFont="1" applyBorder="1" applyAlignment="1">
      <alignment vertical="center" wrapText="1"/>
    </xf>
    <xf numFmtId="0" fontId="22" fillId="0" borderId="42" xfId="16" applyFont="1" applyBorder="1" applyAlignment="1">
      <alignment vertical="center" wrapText="1"/>
    </xf>
    <xf numFmtId="9" fontId="22" fillId="0" borderId="7" xfId="16" applyNumberFormat="1" applyFont="1" applyBorder="1" applyAlignment="1">
      <alignment vertical="center" wrapText="1"/>
    </xf>
    <xf numFmtId="4" fontId="22" fillId="0" borderId="7" xfId="16" applyNumberFormat="1" applyFont="1" applyBorder="1" applyAlignment="1">
      <alignment vertical="center" wrapText="1"/>
    </xf>
    <xf numFmtId="43" fontId="22" fillId="0" borderId="7" xfId="16" applyNumberFormat="1" applyFont="1" applyBorder="1" applyAlignment="1">
      <alignment vertical="center" wrapText="1"/>
    </xf>
    <xf numFmtId="0" fontId="22" fillId="0" borderId="7" xfId="16" applyFont="1" applyBorder="1" applyAlignment="1">
      <alignment vertical="center" wrapText="1"/>
    </xf>
    <xf numFmtId="0" fontId="25" fillId="0" borderId="7" xfId="16" applyFont="1" applyBorder="1" applyAlignment="1">
      <alignment horizontal="left" vertical="center" wrapText="1"/>
    </xf>
    <xf numFmtId="0" fontId="31" fillId="0" borderId="7" xfId="16" applyFont="1" applyBorder="1" applyAlignment="1">
      <alignment vertical="center" wrapText="1"/>
    </xf>
    <xf numFmtId="0" fontId="0" fillId="0" borderId="7" xfId="0" applyBorder="1" applyAlignment="1">
      <alignment horizontal="center" vertical="center"/>
    </xf>
    <xf numFmtId="43" fontId="17" fillId="0" borderId="7" xfId="16" applyNumberFormat="1" applyFont="1" applyBorder="1" applyAlignment="1">
      <alignment vertical="center" wrapText="1"/>
    </xf>
    <xf numFmtId="0" fontId="22" fillId="0" borderId="34" xfId="16" applyFont="1" applyBorder="1" applyAlignment="1">
      <alignment horizontal="center" vertical="center" wrapText="1"/>
    </xf>
    <xf numFmtId="0" fontId="0" fillId="0" borderId="0" xfId="0" applyBorder="1" applyAlignment="1">
      <alignment vertical="top" wrapText="1"/>
    </xf>
    <xf numFmtId="0" fontId="0" fillId="0" borderId="50" xfId="0" applyBorder="1" applyAlignment="1">
      <alignment vertical="top" wrapText="1"/>
    </xf>
    <xf numFmtId="0" fontId="25" fillId="0" borderId="43" xfId="16" applyFont="1" applyBorder="1" applyAlignment="1">
      <alignment horizontal="left" vertical="center" wrapText="1"/>
    </xf>
    <xf numFmtId="9" fontId="22" fillId="0" borderId="43" xfId="16" applyNumberFormat="1" applyFont="1" applyBorder="1" applyAlignment="1">
      <alignment vertical="center" wrapText="1"/>
    </xf>
    <xf numFmtId="4" fontId="22" fillId="0" borderId="43" xfId="16" applyNumberFormat="1" applyFont="1" applyBorder="1" applyAlignment="1">
      <alignment vertical="center" wrapText="1"/>
    </xf>
    <xf numFmtId="43" fontId="22" fillId="0" borderId="43" xfId="16" applyNumberFormat="1" applyFont="1" applyBorder="1" applyAlignment="1">
      <alignment vertical="center" wrapText="1"/>
    </xf>
    <xf numFmtId="0" fontId="22" fillId="0" borderId="43" xfId="16" applyFont="1" applyBorder="1" applyAlignment="1">
      <alignment vertical="center" wrapText="1"/>
    </xf>
    <xf numFmtId="41" fontId="40" fillId="4" borderId="10" xfId="0" applyNumberFormat="1" applyFont="1" applyFill="1" applyBorder="1" applyAlignment="1">
      <alignment vertical="center" wrapText="1"/>
    </xf>
    <xf numFmtId="0" fontId="25" fillId="0" borderId="42" xfId="16" applyFont="1" applyFill="1" applyBorder="1" applyAlignment="1">
      <alignment vertical="center" wrapText="1"/>
    </xf>
    <xf numFmtId="0" fontId="0" fillId="0" borderId="29" xfId="0" applyBorder="1" applyAlignment="1">
      <alignment horizontal="center" vertical="top"/>
    </xf>
    <xf numFmtId="0" fontId="0" fillId="0" borderId="42" xfId="0" applyBorder="1" applyAlignment="1"/>
    <xf numFmtId="0" fontId="0" fillId="0" borderId="43" xfId="0" applyBorder="1" applyAlignment="1">
      <alignment vertical="top" wrapText="1"/>
    </xf>
    <xf numFmtId="0" fontId="96" fillId="0" borderId="7" xfId="16" applyFont="1" applyBorder="1" applyAlignment="1">
      <alignment horizontal="center" vertical="center" wrapText="1"/>
    </xf>
    <xf numFmtId="0" fontId="97" fillId="0" borderId="7" xfId="16" applyFont="1" applyBorder="1" applyAlignment="1">
      <alignment horizontal="center" vertical="center" wrapText="1"/>
    </xf>
    <xf numFmtId="0" fontId="74" fillId="0" borderId="7" xfId="0" applyFont="1" applyBorder="1" applyAlignment="1">
      <alignment vertical="center" wrapText="1"/>
    </xf>
    <xf numFmtId="0" fontId="0" fillId="4" borderId="7" xfId="0" applyFont="1" applyFill="1" applyBorder="1" applyAlignment="1">
      <alignment horizontal="left" vertical="center" wrapText="1"/>
    </xf>
    <xf numFmtId="0" fontId="40" fillId="9" borderId="15" xfId="0" applyFont="1" applyFill="1" applyBorder="1" applyAlignment="1">
      <alignment vertical="center" wrapText="1"/>
    </xf>
    <xf numFmtId="0" fontId="58" fillId="0" borderId="7" xfId="0" applyFont="1" applyBorder="1" applyAlignment="1">
      <alignment horizontal="left" vertical="center" wrapText="1"/>
    </xf>
    <xf numFmtId="43" fontId="58" fillId="0" borderId="7" xfId="8" applyFont="1" applyBorder="1" applyAlignment="1">
      <alignment horizontal="left" vertical="center" wrapText="1"/>
    </xf>
    <xf numFmtId="0" fontId="58" fillId="0" borderId="7" xfId="0" applyFont="1" applyFill="1" applyBorder="1" applyAlignment="1">
      <alignment horizontal="left" vertical="center" wrapText="1"/>
    </xf>
    <xf numFmtId="0" fontId="99" fillId="0" borderId="7" xfId="0" applyFont="1" applyFill="1" applyBorder="1" applyAlignment="1">
      <alignment vertical="top" wrapText="1"/>
    </xf>
    <xf numFmtId="0" fontId="99" fillId="24" borderId="7" xfId="0" applyFont="1" applyFill="1" applyBorder="1" applyAlignment="1">
      <alignment vertical="top" wrapText="1"/>
    </xf>
    <xf numFmtId="0" fontId="33" fillId="24" borderId="42" xfId="0" applyFont="1" applyFill="1" applyBorder="1" applyAlignment="1">
      <alignment vertical="top" wrapText="1"/>
    </xf>
    <xf numFmtId="0" fontId="0" fillId="0" borderId="7" xfId="0" applyBorder="1" applyAlignment="1">
      <alignment horizontal="center" vertical="center"/>
    </xf>
    <xf numFmtId="0" fontId="0" fillId="0" borderId="7" xfId="0" applyBorder="1" applyAlignment="1">
      <alignment horizontal="center" vertical="center"/>
    </xf>
    <xf numFmtId="0" fontId="100" fillId="24" borderId="42" xfId="0" applyFont="1" applyFill="1" applyBorder="1" applyAlignment="1">
      <alignment vertical="top" wrapText="1"/>
    </xf>
    <xf numFmtId="0" fontId="100" fillId="0" borderId="42" xfId="0" applyFont="1" applyFill="1" applyBorder="1" applyAlignment="1">
      <alignment vertical="top" wrapText="1"/>
    </xf>
    <xf numFmtId="0" fontId="101" fillId="0" borderId="7" xfId="0" applyFont="1" applyBorder="1" applyAlignment="1">
      <alignment vertical="center" wrapText="1"/>
    </xf>
    <xf numFmtId="0" fontId="69" fillId="0" borderId="42" xfId="0" applyFont="1" applyFill="1" applyBorder="1" applyAlignment="1">
      <alignment vertical="top" wrapText="1"/>
    </xf>
    <xf numFmtId="0" fontId="99" fillId="24" borderId="42" xfId="0" applyFont="1" applyFill="1" applyBorder="1" applyAlignment="1">
      <alignment vertical="top" wrapText="1"/>
    </xf>
    <xf numFmtId="0" fontId="99" fillId="0" borderId="42" xfId="0" applyFont="1" applyFill="1" applyBorder="1" applyAlignment="1">
      <alignment vertical="top" wrapText="1"/>
    </xf>
    <xf numFmtId="0" fontId="74" fillId="24" borderId="7" xfId="0" applyFont="1" applyFill="1" applyBorder="1" applyAlignment="1">
      <alignment vertical="top" wrapText="1"/>
    </xf>
    <xf numFmtId="0" fontId="74" fillId="24" borderId="7" xfId="0" applyFont="1" applyFill="1" applyBorder="1" applyAlignment="1">
      <alignment horizontal="center" vertical="top" wrapText="1"/>
    </xf>
    <xf numFmtId="0" fontId="74" fillId="24" borderId="7" xfId="0" applyFont="1" applyFill="1" applyBorder="1" applyAlignment="1">
      <alignment horizontal="right" vertical="top" wrapText="1"/>
    </xf>
    <xf numFmtId="9" fontId="74" fillId="24" borderId="7" xfId="0" applyNumberFormat="1" applyFont="1" applyFill="1" applyBorder="1" applyAlignment="1">
      <alignment horizontal="center" vertical="top" wrapText="1"/>
    </xf>
    <xf numFmtId="0" fontId="74" fillId="0" borderId="7" xfId="0" applyFont="1" applyFill="1" applyBorder="1" applyAlignment="1">
      <alignment vertical="top" wrapText="1"/>
    </xf>
    <xf numFmtId="44" fontId="0" fillId="0" borderId="7" xfId="10" applyFont="1" applyBorder="1" applyAlignment="1">
      <alignment vertical="top"/>
    </xf>
    <xf numFmtId="44" fontId="74" fillId="24" borderId="7" xfId="10" applyFont="1" applyFill="1" applyBorder="1" applyAlignment="1">
      <alignment horizontal="right" vertical="top" wrapText="1"/>
    </xf>
    <xf numFmtId="0" fontId="102" fillId="0" borderId="7" xfId="0" applyFont="1" applyBorder="1" applyAlignment="1">
      <alignment horizontal="left" vertical="top"/>
    </xf>
    <xf numFmtId="0" fontId="0" fillId="0" borderId="7" xfId="0" applyBorder="1" applyAlignment="1">
      <alignment horizontal="center" vertical="center"/>
    </xf>
    <xf numFmtId="0" fontId="0" fillId="0" borderId="0" xfId="0" applyFill="1" applyBorder="1" applyAlignment="1">
      <alignment horizontal="left" vertical="top" wrapText="1"/>
    </xf>
    <xf numFmtId="0" fontId="103" fillId="0" borderId="42" xfId="16" applyFont="1" applyFill="1" applyBorder="1" applyAlignment="1">
      <alignment vertical="top" wrapText="1"/>
    </xf>
    <xf numFmtId="0" fontId="0" fillId="0" borderId="7" xfId="0" applyBorder="1" applyAlignment="1">
      <alignment horizontal="center" vertical="center"/>
    </xf>
    <xf numFmtId="41" fontId="40" fillId="4" borderId="7" xfId="0" applyNumberFormat="1" applyFont="1" applyFill="1" applyBorder="1" applyAlignment="1">
      <alignment horizontal="center" vertical="center"/>
    </xf>
    <xf numFmtId="0" fontId="0" fillId="0" borderId="7" xfId="0" applyBorder="1" applyAlignment="1">
      <alignment horizontal="center" vertical="center" wrapText="1"/>
    </xf>
    <xf numFmtId="0" fontId="0" fillId="4" borderId="7" xfId="0" applyFill="1" applyBorder="1" applyAlignment="1">
      <alignment horizontal="center" vertical="center" wrapText="1"/>
    </xf>
    <xf numFmtId="0" fontId="39" fillId="0" borderId="29" xfId="0" applyFont="1" applyFill="1" applyBorder="1" applyAlignment="1">
      <alignment horizontal="left" vertical="center" wrapText="1"/>
    </xf>
    <xf numFmtId="0" fontId="0" fillId="0" borderId="7" xfId="0" applyBorder="1" applyAlignment="1">
      <alignment horizontal="center" vertical="center"/>
    </xf>
    <xf numFmtId="41" fontId="40" fillId="4" borderId="7" xfId="0" applyNumberFormat="1" applyFont="1" applyFill="1" applyBorder="1" applyAlignment="1">
      <alignment horizontal="center" vertical="center"/>
    </xf>
    <xf numFmtId="0" fontId="20" fillId="0" borderId="7" xfId="16" applyFont="1" applyBorder="1" applyAlignment="1">
      <alignment horizontal="center" vertical="center" wrapText="1"/>
    </xf>
    <xf numFmtId="0" fontId="0" fillId="0" borderId="42" xfId="0" applyBorder="1" applyAlignment="1">
      <alignment horizontal="center" vertical="top" wrapText="1"/>
    </xf>
    <xf numFmtId="0" fontId="0" fillId="0" borderId="29" xfId="0" applyBorder="1" applyAlignment="1">
      <alignment horizontal="center" vertical="top" wrapText="1"/>
    </xf>
    <xf numFmtId="0" fontId="0" fillId="0" borderId="42" xfId="0" applyBorder="1" applyAlignment="1">
      <alignment horizontal="center" vertical="center" wrapText="1"/>
    </xf>
    <xf numFmtId="0" fontId="66" fillId="0" borderId="7" xfId="0" applyFont="1" applyBorder="1" applyAlignment="1">
      <alignment horizontal="left" vertical="center" wrapText="1"/>
    </xf>
    <xf numFmtId="0" fontId="67" fillId="0" borderId="7" xfId="0" applyFont="1" applyBorder="1" applyAlignment="1">
      <alignment horizontal="center" vertical="top" wrapText="1"/>
    </xf>
    <xf numFmtId="0" fontId="0" fillId="0" borderId="7" xfId="0" applyBorder="1" applyAlignment="1">
      <alignment horizontal="center" vertical="center" wrapText="1"/>
    </xf>
    <xf numFmtId="0" fontId="0" fillId="0" borderId="7" xfId="0" applyBorder="1" applyAlignment="1">
      <alignment horizontal="center" vertical="top" wrapText="1"/>
    </xf>
    <xf numFmtId="0" fontId="20" fillId="0" borderId="42" xfId="16" applyFont="1" applyFill="1" applyBorder="1" applyAlignment="1">
      <alignment horizontal="center" vertical="center" wrapText="1"/>
    </xf>
    <xf numFmtId="0" fontId="20" fillId="0" borderId="7" xfId="16" applyFont="1" applyFill="1" applyBorder="1" applyAlignment="1">
      <alignment horizontal="center" vertical="center" wrapText="1"/>
    </xf>
    <xf numFmtId="0" fontId="77" fillId="0" borderId="7" xfId="0" applyFont="1" applyBorder="1" applyAlignment="1">
      <alignment horizontal="justify" vertical="top" wrapText="1"/>
    </xf>
    <xf numFmtId="0" fontId="91" fillId="25" borderId="7" xfId="0" applyFont="1" applyFill="1" applyBorder="1" applyAlignment="1">
      <alignment horizontal="justify" vertical="top" wrapText="1"/>
    </xf>
    <xf numFmtId="0" fontId="0" fillId="0" borderId="35" xfId="0" applyBorder="1" applyAlignment="1">
      <alignment horizontal="center" vertical="center" wrapText="1"/>
    </xf>
    <xf numFmtId="0" fontId="0" fillId="0" borderId="7" xfId="0" applyBorder="1" applyAlignment="1">
      <alignment horizontal="justify" vertical="top" wrapText="1"/>
    </xf>
    <xf numFmtId="0" fontId="91" fillId="0" borderId="7" xfId="0" applyFont="1" applyBorder="1" applyAlignment="1">
      <alignment horizontal="justify" vertical="top" wrapText="1"/>
    </xf>
    <xf numFmtId="0" fontId="77" fillId="0" borderId="42" xfId="0" applyFont="1" applyBorder="1" applyAlignment="1">
      <alignment vertical="top" wrapText="1"/>
    </xf>
    <xf numFmtId="0" fontId="91" fillId="25" borderId="42" xfId="0" applyFont="1" applyFill="1" applyBorder="1" applyAlignment="1">
      <alignment vertical="top" wrapText="1"/>
    </xf>
    <xf numFmtId="0" fontId="91" fillId="0" borderId="42" xfId="0" applyFont="1" applyBorder="1" applyAlignment="1">
      <alignment vertical="top" wrapText="1"/>
    </xf>
    <xf numFmtId="0" fontId="104" fillId="0" borderId="7" xfId="0" applyFont="1" applyBorder="1" applyAlignment="1">
      <alignment wrapText="1"/>
    </xf>
    <xf numFmtId="0" fontId="77" fillId="0" borderId="43" xfId="0" applyFont="1" applyBorder="1" applyAlignment="1">
      <alignment vertical="top" wrapText="1"/>
    </xf>
    <xf numFmtId="0" fontId="77" fillId="0" borderId="7" xfId="0" applyFont="1" applyBorder="1" applyAlignment="1">
      <alignment vertical="top" wrapText="1"/>
    </xf>
    <xf numFmtId="0" fontId="77" fillId="0" borderId="42" xfId="0" applyFont="1" applyBorder="1" applyAlignment="1">
      <alignment wrapText="1"/>
    </xf>
    <xf numFmtId="0" fontId="77" fillId="0" borderId="7" xfId="0" applyFont="1" applyBorder="1" applyAlignment="1">
      <alignment horizontal="center" vertical="top" wrapText="1"/>
    </xf>
    <xf numFmtId="0" fontId="105" fillId="0" borderId="7" xfId="0" applyFont="1" applyBorder="1" applyAlignment="1">
      <alignment vertical="center" wrapText="1"/>
    </xf>
    <xf numFmtId="0" fontId="77" fillId="0" borderId="42" xfId="0" applyFont="1" applyBorder="1" applyAlignment="1">
      <alignment vertical="center" wrapText="1"/>
    </xf>
    <xf numFmtId="0" fontId="74" fillId="0" borderId="29" xfId="0" applyFont="1" applyBorder="1" applyAlignment="1">
      <alignment horizontal="left" vertical="center" wrapText="1"/>
    </xf>
    <xf numFmtId="0" fontId="0" fillId="0" borderId="7" xfId="0" applyBorder="1" applyAlignment="1">
      <alignment horizontal="justify" vertical="top"/>
    </xf>
    <xf numFmtId="0" fontId="77" fillId="0" borderId="29" xfId="0" applyFont="1" applyBorder="1" applyAlignment="1">
      <alignment vertical="top"/>
    </xf>
    <xf numFmtId="0" fontId="66" fillId="0" borderId="7" xfId="16" applyFont="1" applyBorder="1" applyAlignment="1">
      <alignment horizontal="center" vertical="center" wrapText="1"/>
    </xf>
    <xf numFmtId="0" fontId="67" fillId="0" borderId="7" xfId="0" applyFont="1" applyBorder="1" applyAlignment="1">
      <alignment horizontal="center" vertical="center"/>
    </xf>
    <xf numFmtId="0" fontId="66" fillId="0" borderId="26" xfId="15" applyFont="1" applyBorder="1" applyAlignment="1">
      <alignment horizontal="center" vertical="center" wrapText="1"/>
    </xf>
    <xf numFmtId="0" fontId="67" fillId="0" borderId="42" xfId="0" applyFont="1" applyBorder="1" applyAlignment="1">
      <alignment horizontal="center" vertical="center" wrapText="1"/>
    </xf>
    <xf numFmtId="9" fontId="67" fillId="0" borderId="7" xfId="0" applyNumberFormat="1" applyFont="1" applyBorder="1" applyAlignment="1">
      <alignment horizontal="center" vertical="center"/>
    </xf>
    <xf numFmtId="0" fontId="67" fillId="0" borderId="7" xfId="0" applyFont="1" applyFill="1" applyBorder="1" applyAlignment="1">
      <alignment horizontal="center" vertical="center"/>
    </xf>
    <xf numFmtId="0" fontId="67" fillId="0" borderId="7" xfId="0" applyFont="1" applyBorder="1" applyAlignment="1">
      <alignment horizontal="center" vertical="center" wrapText="1"/>
    </xf>
    <xf numFmtId="0" fontId="67" fillId="0" borderId="7" xfId="0" applyFont="1" applyBorder="1" applyAlignment="1">
      <alignment horizontal="left" vertical="center" wrapText="1"/>
    </xf>
    <xf numFmtId="0" fontId="67" fillId="0" borderId="7" xfId="0" applyFont="1" applyFill="1" applyBorder="1" applyAlignment="1">
      <alignment vertical="top" wrapText="1"/>
    </xf>
    <xf numFmtId="0" fontId="67" fillId="0" borderId="0" xfId="0" applyFont="1" applyAlignment="1">
      <alignment horizontal="center" vertical="center"/>
    </xf>
    <xf numFmtId="0" fontId="67" fillId="0" borderId="42" xfId="0" applyFont="1" applyFill="1" applyBorder="1" applyAlignment="1">
      <alignment horizontal="center" vertical="center" wrapText="1"/>
    </xf>
    <xf numFmtId="9" fontId="67" fillId="0" borderId="7" xfId="0" applyNumberFormat="1" applyFont="1" applyFill="1" applyBorder="1" applyAlignment="1">
      <alignment horizontal="center" vertical="center"/>
    </xf>
    <xf numFmtId="9" fontId="67" fillId="0" borderId="7" xfId="0" applyNumberFormat="1" applyFont="1" applyFill="1" applyBorder="1" applyAlignment="1">
      <alignment horizontal="center" vertical="center" wrapText="1"/>
    </xf>
    <xf numFmtId="43" fontId="66" fillId="0" borderId="7" xfId="8" applyFont="1" applyBorder="1" applyAlignment="1">
      <alignment horizontal="center" vertical="center"/>
    </xf>
    <xf numFmtId="0" fontId="66" fillId="0" borderId="7" xfId="0" applyFont="1" applyBorder="1" applyAlignment="1">
      <alignment horizontal="center" vertical="center" wrapText="1"/>
    </xf>
    <xf numFmtId="0" fontId="106" fillId="2" borderId="0" xfId="15" applyFont="1" applyFill="1" applyBorder="1" applyAlignment="1">
      <alignment horizontal="center" vertical="center" wrapText="1"/>
    </xf>
    <xf numFmtId="0" fontId="106" fillId="7" borderId="7" xfId="0" applyFont="1" applyFill="1" applyBorder="1" applyAlignment="1" applyProtection="1">
      <alignment horizontal="center" vertical="center" wrapText="1"/>
      <protection locked="0"/>
    </xf>
    <xf numFmtId="0" fontId="66" fillId="0" borderId="7" xfId="15" applyFont="1" applyBorder="1" applyAlignment="1">
      <alignment horizontal="center" vertical="center" wrapText="1"/>
    </xf>
    <xf numFmtId="9" fontId="66" fillId="0" borderId="7" xfId="15" applyNumberFormat="1" applyFont="1" applyBorder="1" applyAlignment="1">
      <alignment horizontal="center" vertical="center" wrapText="1"/>
    </xf>
    <xf numFmtId="4" fontId="66" fillId="0" borderId="7" xfId="15" applyNumberFormat="1" applyFont="1" applyBorder="1" applyAlignment="1">
      <alignment horizontal="center" vertical="center" wrapText="1"/>
    </xf>
    <xf numFmtId="0" fontId="107" fillId="0" borderId="7" xfId="0" applyFont="1" applyBorder="1" applyAlignment="1">
      <alignment horizontal="center" vertical="center" wrapText="1"/>
    </xf>
    <xf numFmtId="0" fontId="107" fillId="0" borderId="7" xfId="0" applyFont="1" applyFill="1" applyBorder="1" applyAlignment="1">
      <alignment horizontal="center" vertical="center" wrapText="1"/>
    </xf>
    <xf numFmtId="3" fontId="66" fillId="0" borderId="7" xfId="15" applyNumberFormat="1" applyFont="1" applyBorder="1" applyAlignment="1">
      <alignment horizontal="center" vertical="center" wrapText="1"/>
    </xf>
    <xf numFmtId="0" fontId="107" fillId="0" borderId="7" xfId="0" applyFont="1" applyFill="1" applyBorder="1" applyAlignment="1">
      <alignment horizontal="center" vertical="center"/>
    </xf>
    <xf numFmtId="0" fontId="66" fillId="0" borderId="0" xfId="15" applyFont="1" applyFill="1" applyBorder="1" applyAlignment="1">
      <alignment horizontal="center" vertical="center" wrapText="1"/>
    </xf>
    <xf numFmtId="0" fontId="106" fillId="2" borderId="0" xfId="15" applyFont="1" applyFill="1" applyBorder="1" applyAlignment="1">
      <alignment horizontal="center" vertical="center"/>
    </xf>
    <xf numFmtId="0" fontId="106" fillId="3" borderId="0" xfId="15" applyFont="1" applyFill="1" applyBorder="1" applyAlignment="1" applyProtection="1">
      <alignment horizontal="center" vertical="center"/>
      <protection locked="0"/>
    </xf>
    <xf numFmtId="0" fontId="66" fillId="0" borderId="7" xfId="0" applyFont="1" applyFill="1" applyBorder="1" applyAlignment="1">
      <alignment horizontal="center" vertical="center" wrapText="1"/>
    </xf>
    <xf numFmtId="9" fontId="67" fillId="0" borderId="7" xfId="0" applyNumberFormat="1" applyFont="1" applyBorder="1" applyAlignment="1">
      <alignment horizontal="center" vertical="center" wrapText="1"/>
    </xf>
    <xf numFmtId="0" fontId="67" fillId="0" borderId="34" xfId="0" applyFont="1" applyBorder="1" applyAlignment="1">
      <alignment horizontal="center" vertical="center" wrapText="1"/>
    </xf>
    <xf numFmtId="41" fontId="68" fillId="4" borderId="7" xfId="0" applyNumberFormat="1" applyFont="1" applyFill="1" applyBorder="1" applyAlignment="1">
      <alignment horizontal="center" vertical="center" wrapText="1"/>
    </xf>
    <xf numFmtId="0" fontId="79" fillId="4" borderId="7" xfId="0" applyFont="1" applyFill="1" applyBorder="1" applyAlignment="1">
      <alignment horizontal="center" vertical="center" wrapText="1"/>
    </xf>
    <xf numFmtId="4" fontId="67" fillId="0" borderId="7" xfId="0" applyNumberFormat="1" applyFont="1" applyBorder="1" applyAlignment="1">
      <alignment horizontal="center" vertical="center" wrapText="1"/>
    </xf>
    <xf numFmtId="9" fontId="67" fillId="0" borderId="42" xfId="0" applyNumberFormat="1" applyFont="1" applyBorder="1" applyAlignment="1">
      <alignment horizontal="center" vertical="center" wrapText="1"/>
    </xf>
    <xf numFmtId="0" fontId="67" fillId="0" borderId="42" xfId="0" applyFont="1" applyBorder="1" applyAlignment="1">
      <alignment horizontal="center" vertical="center"/>
    </xf>
    <xf numFmtId="0" fontId="66" fillId="0" borderId="42" xfId="0" applyFont="1" applyBorder="1" applyAlignment="1">
      <alignment horizontal="center" vertical="center" wrapText="1"/>
    </xf>
    <xf numFmtId="0" fontId="107" fillId="0" borderId="42" xfId="0" applyFont="1" applyBorder="1" applyAlignment="1">
      <alignment horizontal="center" vertical="center" wrapText="1"/>
    </xf>
    <xf numFmtId="9" fontId="67" fillId="0" borderId="42" xfId="0" applyNumberFormat="1" applyFont="1" applyBorder="1" applyAlignment="1">
      <alignment horizontal="center" vertical="center"/>
    </xf>
    <xf numFmtId="0" fontId="67" fillId="0" borderId="42" xfId="0" applyFont="1" applyFill="1" applyBorder="1" applyAlignment="1">
      <alignment horizontal="center" vertical="center"/>
    </xf>
    <xf numFmtId="0" fontId="67" fillId="0" borderId="7" xfId="0" applyFont="1" applyFill="1" applyBorder="1" applyAlignment="1">
      <alignment horizontal="center" vertical="center" wrapText="1"/>
    </xf>
    <xf numFmtId="9" fontId="67" fillId="0" borderId="7" xfId="17" applyFont="1" applyFill="1" applyBorder="1" applyAlignment="1">
      <alignment horizontal="center" vertical="center"/>
    </xf>
    <xf numFmtId="173" fontId="67" fillId="0" borderId="7" xfId="8" applyNumberFormat="1" applyFont="1" applyFill="1" applyBorder="1" applyAlignment="1">
      <alignment horizontal="center" vertical="center"/>
    </xf>
    <xf numFmtId="44" fontId="67" fillId="0" borderId="7" xfId="8" applyNumberFormat="1" applyFont="1" applyFill="1" applyBorder="1" applyAlignment="1">
      <alignment horizontal="center" vertical="center"/>
    </xf>
    <xf numFmtId="44" fontId="67" fillId="0" borderId="7" xfId="10" applyFont="1" applyFill="1" applyBorder="1" applyAlignment="1">
      <alignment horizontal="center" vertical="center"/>
    </xf>
    <xf numFmtId="0" fontId="67" fillId="0" borderId="7" xfId="17" applyNumberFormat="1" applyFont="1" applyBorder="1" applyAlignment="1">
      <alignment horizontal="center" vertical="center"/>
    </xf>
    <xf numFmtId="2" fontId="67" fillId="0" borderId="0" xfId="17" applyNumberFormat="1" applyFont="1" applyAlignment="1">
      <alignment horizontal="center" vertical="center"/>
    </xf>
    <xf numFmtId="2" fontId="67" fillId="0" borderId="7" xfId="17" applyNumberFormat="1" applyFont="1" applyBorder="1" applyAlignment="1">
      <alignment horizontal="center" vertical="center"/>
    </xf>
    <xf numFmtId="0" fontId="67" fillId="0" borderId="43" xfId="17" applyNumberFormat="1" applyFont="1" applyFill="1" applyBorder="1" applyAlignment="1">
      <alignment horizontal="center" vertical="center"/>
    </xf>
    <xf numFmtId="0" fontId="66" fillId="0" borderId="7" xfId="16" applyFont="1" applyFill="1" applyBorder="1" applyAlignment="1">
      <alignment horizontal="center" vertical="center" wrapText="1"/>
    </xf>
    <xf numFmtId="0" fontId="67" fillId="0" borderId="34" xfId="0" applyFont="1" applyFill="1" applyBorder="1" applyAlignment="1">
      <alignment horizontal="center" vertical="center"/>
    </xf>
    <xf numFmtId="9" fontId="67" fillId="0" borderId="7" xfId="17" applyFont="1" applyBorder="1" applyAlignment="1">
      <alignment horizontal="center" vertical="center"/>
    </xf>
    <xf numFmtId="9" fontId="67" fillId="0" borderId="34" xfId="17" applyFont="1" applyBorder="1" applyAlignment="1">
      <alignment horizontal="center" vertical="center"/>
    </xf>
    <xf numFmtId="0" fontId="66" fillId="0" borderId="7" xfId="0" applyFont="1" applyBorder="1" applyAlignment="1">
      <alignment horizontal="center" vertical="center"/>
    </xf>
    <xf numFmtId="0" fontId="107" fillId="0" borderId="52" xfId="0" applyFont="1" applyFill="1" applyBorder="1" applyAlignment="1">
      <alignment horizontal="center" vertical="center" wrapText="1"/>
    </xf>
    <xf numFmtId="0" fontId="107" fillId="0" borderId="53" xfId="0" applyFont="1" applyFill="1" applyBorder="1" applyAlignment="1">
      <alignment horizontal="center" vertical="center" wrapText="1"/>
    </xf>
    <xf numFmtId="0" fontId="67" fillId="0" borderId="34" xfId="0" applyFont="1" applyFill="1" applyBorder="1" applyAlignment="1">
      <alignment horizontal="center" vertical="center" wrapText="1"/>
    </xf>
    <xf numFmtId="0" fontId="107" fillId="0" borderId="7" xfId="0" applyFont="1" applyBorder="1" applyAlignment="1">
      <alignment horizontal="center" vertical="center"/>
    </xf>
    <xf numFmtId="0" fontId="67" fillId="24" borderId="7" xfId="0" applyFont="1" applyFill="1" applyBorder="1" applyAlignment="1">
      <alignment horizontal="center" vertical="center" wrapText="1"/>
    </xf>
    <xf numFmtId="9" fontId="67" fillId="24" borderId="7" xfId="0" applyNumberFormat="1" applyFont="1" applyFill="1" applyBorder="1" applyAlignment="1">
      <alignment horizontal="center" vertical="center"/>
    </xf>
    <xf numFmtId="44" fontId="67" fillId="24" borderId="7" xfId="10" applyFont="1" applyFill="1" applyBorder="1" applyAlignment="1">
      <alignment horizontal="center" vertical="center"/>
    </xf>
    <xf numFmtId="0" fontId="106" fillId="6" borderId="34" xfId="15" applyFont="1" applyFill="1" applyBorder="1" applyAlignment="1">
      <alignment horizontal="center" vertical="center"/>
    </xf>
    <xf numFmtId="0" fontId="106" fillId="6" borderId="26" xfId="15" applyFont="1" applyFill="1" applyBorder="1" applyAlignment="1">
      <alignment horizontal="center" vertical="center"/>
    </xf>
    <xf numFmtId="0" fontId="106" fillId="6" borderId="35" xfId="15" applyFont="1" applyFill="1" applyBorder="1" applyAlignment="1">
      <alignment horizontal="center" vertical="center"/>
    </xf>
    <xf numFmtId="43" fontId="66" fillId="6" borderId="7" xfId="8" applyFont="1" applyFill="1" applyBorder="1" applyAlignment="1">
      <alignment horizontal="center" vertical="center" wrapText="1"/>
    </xf>
    <xf numFmtId="0" fontId="66" fillId="6" borderId="7" xfId="15" applyFont="1" applyFill="1" applyBorder="1" applyAlignment="1">
      <alignment horizontal="center" vertical="center" wrapText="1"/>
    </xf>
    <xf numFmtId="0" fontId="106" fillId="6" borderId="7" xfId="15" applyFont="1" applyFill="1" applyBorder="1" applyAlignment="1">
      <alignment horizontal="center" vertical="center" wrapText="1"/>
    </xf>
    <xf numFmtId="0" fontId="79" fillId="0" borderId="7" xfId="15" applyFont="1" applyBorder="1" applyAlignment="1">
      <alignment horizontal="center" vertical="center" wrapText="1"/>
    </xf>
    <xf numFmtId="41" fontId="79" fillId="4" borderId="7" xfId="0" applyNumberFormat="1" applyFont="1" applyFill="1" applyBorder="1" applyAlignment="1">
      <alignment horizontal="center" vertical="center" wrapText="1"/>
    </xf>
    <xf numFmtId="0" fontId="66" fillId="0" borderId="42" xfId="0" applyFont="1" applyFill="1" applyBorder="1" applyAlignment="1">
      <alignment horizontal="center" vertical="center" wrapText="1"/>
    </xf>
    <xf numFmtId="0" fontId="77" fillId="0" borderId="7" xfId="0" applyFont="1" applyBorder="1"/>
    <xf numFmtId="44" fontId="67" fillId="0" borderId="42" xfId="10" applyFont="1" applyFill="1" applyBorder="1" applyAlignment="1">
      <alignment horizontal="center" vertical="center"/>
    </xf>
    <xf numFmtId="44" fontId="106" fillId="2" borderId="0" xfId="10" applyFont="1" applyFill="1" applyBorder="1" applyAlignment="1">
      <alignment horizontal="center" vertical="center" wrapText="1"/>
    </xf>
    <xf numFmtId="44" fontId="106" fillId="7" borderId="7" xfId="10" applyFont="1" applyFill="1" applyBorder="1" applyAlignment="1" applyProtection="1">
      <alignment horizontal="center" vertical="center" wrapText="1"/>
      <protection locked="0"/>
    </xf>
    <xf numFmtId="44" fontId="66" fillId="0" borderId="7" xfId="10" applyFont="1" applyBorder="1" applyAlignment="1">
      <alignment horizontal="center" vertical="center" wrapText="1"/>
    </xf>
    <xf numFmtId="44" fontId="66" fillId="4" borderId="7" xfId="10" applyFont="1" applyFill="1" applyBorder="1" applyAlignment="1">
      <alignment horizontal="center" vertical="center" wrapText="1"/>
    </xf>
    <xf numFmtId="44" fontId="67" fillId="0" borderId="7" xfId="10" applyFont="1" applyFill="1" applyBorder="1" applyAlignment="1">
      <alignment horizontal="center" vertical="center" wrapText="1"/>
    </xf>
    <xf numFmtId="44" fontId="67" fillId="0" borderId="42" xfId="10" applyFont="1" applyFill="1" applyBorder="1" applyAlignment="1">
      <alignment horizontal="center" vertical="center" wrapText="1"/>
    </xf>
    <xf numFmtId="44" fontId="67" fillId="0" borderId="7" xfId="10" applyFont="1" applyBorder="1" applyAlignment="1">
      <alignment horizontal="center" vertical="center"/>
    </xf>
    <xf numFmtId="44" fontId="67" fillId="0" borderId="0" xfId="10" applyFont="1" applyAlignment="1">
      <alignment horizontal="center" vertical="center"/>
    </xf>
    <xf numFmtId="44" fontId="66" fillId="0" borderId="7" xfId="10" applyFont="1" applyBorder="1" applyAlignment="1">
      <alignment horizontal="center" vertical="center"/>
    </xf>
    <xf numFmtId="44" fontId="66" fillId="6" borderId="7" xfId="10" applyFont="1" applyFill="1" applyBorder="1" applyAlignment="1">
      <alignment horizontal="center" vertical="center" wrapText="1"/>
    </xf>
    <xf numFmtId="0" fontId="99" fillId="4" borderId="42" xfId="0" applyFont="1" applyFill="1" applyBorder="1" applyAlignment="1">
      <alignment horizontal="center" vertical="center" wrapText="1"/>
    </xf>
    <xf numFmtId="0" fontId="99" fillId="0" borderId="7" xfId="0" applyFont="1" applyFill="1" applyBorder="1" applyAlignment="1">
      <alignment horizontal="left" vertical="center" wrapText="1"/>
    </xf>
    <xf numFmtId="3" fontId="22" fillId="0" borderId="7" xfId="16" applyNumberFormat="1" applyFont="1" applyBorder="1" applyAlignment="1">
      <alignment horizontal="center" vertical="center" wrapText="1"/>
    </xf>
    <xf numFmtId="44" fontId="22" fillId="0" borderId="7" xfId="10" applyFont="1" applyBorder="1" applyAlignment="1">
      <alignment horizontal="center" vertical="center" wrapText="1"/>
    </xf>
    <xf numFmtId="0" fontId="66" fillId="0" borderId="7" xfId="16" applyFont="1" applyFill="1" applyBorder="1" applyAlignment="1">
      <alignment horizontal="left" vertical="center" wrapText="1"/>
    </xf>
    <xf numFmtId="0" fontId="67" fillId="24" borderId="7" xfId="0" applyFont="1" applyFill="1" applyBorder="1" applyAlignment="1">
      <alignment horizontal="left" vertical="center" wrapText="1"/>
    </xf>
    <xf numFmtId="0" fontId="80" fillId="24" borderId="7" xfId="0" applyFont="1" applyFill="1" applyBorder="1" applyAlignment="1">
      <alignment horizontal="center" vertical="center" wrapText="1"/>
    </xf>
    <xf numFmtId="0" fontId="77" fillId="0" borderId="7" xfId="0" applyFont="1" applyBorder="1" applyAlignment="1">
      <alignment vertical="top"/>
    </xf>
    <xf numFmtId="0" fontId="109" fillId="0" borderId="7" xfId="16" applyFont="1" applyFill="1" applyBorder="1" applyAlignment="1">
      <alignment horizontal="center" vertical="center" wrapText="1"/>
    </xf>
    <xf numFmtId="0" fontId="77" fillId="0" borderId="7" xfId="0" applyFont="1" applyFill="1" applyBorder="1" applyAlignment="1">
      <alignment vertical="center" wrapText="1"/>
    </xf>
    <xf numFmtId="0" fontId="77" fillId="0" borderId="7" xfId="0" applyFont="1" applyFill="1" applyBorder="1" applyAlignment="1">
      <alignment horizontal="center" vertical="center" wrapText="1"/>
    </xf>
    <xf numFmtId="0" fontId="109" fillId="0" borderId="42" xfId="16" applyFont="1" applyFill="1" applyBorder="1" applyAlignment="1">
      <alignment vertical="center" wrapText="1"/>
    </xf>
    <xf numFmtId="0" fontId="110" fillId="0" borderId="43" xfId="16" applyFont="1" applyFill="1" applyBorder="1" applyAlignment="1">
      <alignment vertical="center" wrapText="1"/>
    </xf>
    <xf numFmtId="0" fontId="109" fillId="0" borderId="7" xfId="16" applyFont="1" applyFill="1" applyBorder="1" applyAlignment="1">
      <alignment horizontal="left" vertical="center" wrapText="1"/>
    </xf>
    <xf numFmtId="1" fontId="92" fillId="0" borderId="7" xfId="16" applyNumberFormat="1" applyFont="1" applyFill="1" applyBorder="1" applyAlignment="1">
      <alignment horizontal="center" vertical="center" wrapText="1"/>
    </xf>
    <xf numFmtId="1" fontId="92" fillId="0" borderId="7" xfId="8" applyNumberFormat="1" applyFont="1" applyFill="1" applyBorder="1" applyAlignment="1">
      <alignment horizontal="center" vertical="center" wrapText="1"/>
    </xf>
    <xf numFmtId="0" fontId="110" fillId="0" borderId="29" xfId="16" applyFont="1" applyFill="1" applyBorder="1" applyAlignment="1">
      <alignment vertical="center" wrapText="1"/>
    </xf>
    <xf numFmtId="0" fontId="109" fillId="0" borderId="7" xfId="16" applyFont="1" applyFill="1" applyBorder="1" applyAlignment="1">
      <alignment horizontal="center" vertical="top" wrapText="1"/>
    </xf>
    <xf numFmtId="0" fontId="77" fillId="0" borderId="7" xfId="0" applyFont="1" applyFill="1" applyBorder="1" applyAlignment="1">
      <alignment horizontal="center" vertical="top"/>
    </xf>
    <xf numFmtId="0" fontId="77" fillId="0" borderId="7" xfId="0" applyFont="1" applyFill="1" applyBorder="1" applyAlignment="1">
      <alignment vertical="top" wrapText="1"/>
    </xf>
    <xf numFmtId="0" fontId="77" fillId="0" borderId="7" xfId="0" applyFont="1" applyFill="1" applyBorder="1" applyAlignment="1">
      <alignment horizontal="center" vertical="top" wrapText="1"/>
    </xf>
    <xf numFmtId="0" fontId="109" fillId="0" borderId="42" xfId="16" applyFont="1" applyFill="1" applyBorder="1" applyAlignment="1">
      <alignment vertical="top" wrapText="1"/>
    </xf>
    <xf numFmtId="1" fontId="92" fillId="0" borderId="7" xfId="16" applyNumberFormat="1" applyFont="1" applyFill="1" applyBorder="1" applyAlignment="1">
      <alignment horizontal="center" vertical="top" wrapText="1"/>
    </xf>
    <xf numFmtId="0" fontId="77" fillId="0" borderId="7" xfId="0" applyFont="1" applyFill="1" applyBorder="1" applyAlignment="1">
      <alignment vertical="top"/>
    </xf>
    <xf numFmtId="0" fontId="109" fillId="0" borderId="42" xfId="16" applyFont="1" applyFill="1" applyBorder="1" applyAlignment="1">
      <alignment horizontal="center" vertical="top" wrapText="1"/>
    </xf>
    <xf numFmtId="0" fontId="110" fillId="0" borderId="43" xfId="16" applyFont="1" applyFill="1" applyBorder="1" applyAlignment="1">
      <alignment horizontal="center" vertical="top" wrapText="1"/>
    </xf>
    <xf numFmtId="0" fontId="109" fillId="0" borderId="43" xfId="16" applyFont="1" applyFill="1" applyBorder="1" applyAlignment="1">
      <alignment horizontal="center" vertical="top" wrapText="1"/>
    </xf>
    <xf numFmtId="0" fontId="109" fillId="0" borderId="29" xfId="16" applyFont="1" applyFill="1" applyBorder="1" applyAlignment="1">
      <alignment horizontal="center" vertical="top" wrapText="1"/>
    </xf>
    <xf numFmtId="0" fontId="110" fillId="0" borderId="29" xfId="16" applyFont="1" applyFill="1" applyBorder="1" applyAlignment="1">
      <alignment horizontal="center" vertical="top" wrapText="1"/>
    </xf>
    <xf numFmtId="0" fontId="111" fillId="2" borderId="0" xfId="16" applyFont="1" applyFill="1" applyBorder="1" applyAlignment="1">
      <alignment vertical="top"/>
    </xf>
    <xf numFmtId="0" fontId="111" fillId="2" borderId="27" xfId="16" applyFont="1" applyFill="1" applyBorder="1" applyAlignment="1">
      <alignment vertical="top"/>
    </xf>
    <xf numFmtId="0" fontId="111" fillId="2" borderId="27" xfId="16" applyFont="1" applyFill="1" applyBorder="1" applyAlignment="1">
      <alignment vertical="center" wrapText="1"/>
    </xf>
    <xf numFmtId="0" fontId="111" fillId="2" borderId="7" xfId="16" applyFont="1" applyFill="1" applyBorder="1" applyAlignment="1">
      <alignment vertical="center" wrapText="1"/>
    </xf>
    <xf numFmtId="0" fontId="111" fillId="2" borderId="7" xfId="16" applyFont="1" applyFill="1" applyBorder="1" applyAlignment="1">
      <alignment horizontal="center" vertical="center" wrapText="1"/>
    </xf>
    <xf numFmtId="0" fontId="92" fillId="0" borderId="7" xfId="16" applyFont="1" applyFill="1" applyBorder="1" applyAlignment="1">
      <alignment horizontal="center" vertical="top" wrapText="1"/>
    </xf>
    <xf numFmtId="0" fontId="77" fillId="0" borderId="7" xfId="0" applyFont="1" applyBorder="1" applyAlignment="1">
      <alignment horizontal="center" vertical="center" wrapText="1"/>
    </xf>
    <xf numFmtId="0" fontId="77" fillId="0" borderId="7" xfId="0" applyFont="1" applyFill="1" applyBorder="1" applyAlignment="1">
      <alignment horizontal="left" vertical="top" wrapText="1"/>
    </xf>
    <xf numFmtId="0" fontId="92" fillId="0" borderId="0" xfId="0" applyFont="1" applyFill="1" applyAlignment="1">
      <alignment wrapText="1"/>
    </xf>
    <xf numFmtId="0" fontId="92" fillId="0" borderId="7" xfId="0" applyFont="1" applyFill="1" applyBorder="1" applyAlignment="1">
      <alignment horizontal="center" vertical="center"/>
    </xf>
    <xf numFmtId="0" fontId="92" fillId="0" borderId="7" xfId="0" applyFont="1" applyFill="1" applyBorder="1" applyAlignment="1">
      <alignment vertical="center" wrapText="1"/>
    </xf>
    <xf numFmtId="0" fontId="92" fillId="0" borderId="7" xfId="0" applyFont="1" applyFill="1" applyBorder="1" applyAlignment="1">
      <alignment horizontal="center" vertical="center" wrapText="1"/>
    </xf>
    <xf numFmtId="0" fontId="92" fillId="0" borderId="7" xfId="16" applyFont="1" applyFill="1" applyBorder="1" applyAlignment="1">
      <alignment horizontal="center" vertical="center" wrapText="1"/>
    </xf>
    <xf numFmtId="0" fontId="77" fillId="0" borderId="0" xfId="0" applyFont="1" applyFill="1" applyAlignment="1">
      <alignment vertical="top" wrapText="1"/>
    </xf>
    <xf numFmtId="0" fontId="92" fillId="0" borderId="7" xfId="16" applyFont="1" applyBorder="1" applyAlignment="1">
      <alignment vertical="center" wrapText="1"/>
    </xf>
    <xf numFmtId="0" fontId="92" fillId="0" borderId="45" xfId="16" applyFont="1" applyBorder="1" applyAlignment="1">
      <alignment vertical="center" wrapText="1"/>
    </xf>
    <xf numFmtId="9" fontId="92" fillId="0" borderId="7" xfId="16" applyNumberFormat="1" applyFont="1" applyBorder="1" applyAlignment="1">
      <alignment vertical="center" wrapText="1"/>
    </xf>
    <xf numFmtId="4" fontId="92" fillId="0" borderId="7" xfId="16" applyNumberFormat="1" applyFont="1" applyBorder="1" applyAlignment="1">
      <alignment vertical="center" wrapText="1"/>
    </xf>
    <xf numFmtId="43" fontId="92" fillId="0" borderId="7" xfId="16" applyNumberFormat="1" applyFont="1" applyBorder="1" applyAlignment="1">
      <alignment vertical="center" wrapText="1"/>
    </xf>
    <xf numFmtId="0" fontId="92" fillId="24" borderId="42" xfId="0" applyFont="1" applyFill="1" applyBorder="1" applyAlignment="1">
      <alignment vertical="top" wrapText="1"/>
    </xf>
    <xf numFmtId="0" fontId="77" fillId="0" borderId="42" xfId="0" applyFont="1" applyFill="1" applyBorder="1" applyAlignment="1">
      <alignment vertical="center" wrapText="1"/>
    </xf>
    <xf numFmtId="0" fontId="112" fillId="0" borderId="43" xfId="0" applyFont="1" applyFill="1" applyBorder="1" applyAlignment="1">
      <alignment vertical="center" wrapText="1"/>
    </xf>
    <xf numFmtId="0" fontId="109" fillId="0" borderId="43" xfId="16" applyFont="1" applyFill="1" applyBorder="1" applyAlignment="1">
      <alignment horizontal="left" vertical="center" wrapText="1"/>
    </xf>
    <xf numFmtId="0" fontId="112" fillId="0" borderId="29" xfId="0" applyFont="1" applyFill="1" applyBorder="1" applyAlignment="1">
      <alignment vertical="center" wrapText="1"/>
    </xf>
    <xf numFmtId="0" fontId="77" fillId="4" borderId="42" xfId="0" applyFont="1" applyFill="1" applyBorder="1" applyAlignment="1">
      <alignment vertical="center" wrapText="1"/>
    </xf>
    <xf numFmtId="0" fontId="77" fillId="4" borderId="42" xfId="0" applyFont="1" applyFill="1" applyBorder="1" applyAlignment="1">
      <alignment vertical="center"/>
    </xf>
    <xf numFmtId="0" fontId="77" fillId="0" borderId="42" xfId="0" applyNumberFormat="1" applyFont="1" applyBorder="1" applyAlignment="1">
      <alignment vertical="center" wrapText="1"/>
    </xf>
    <xf numFmtId="9" fontId="77" fillId="0" borderId="42" xfId="0" applyNumberFormat="1" applyFont="1" applyBorder="1" applyAlignment="1">
      <alignment vertical="center"/>
    </xf>
    <xf numFmtId="0" fontId="77" fillId="0" borderId="42" xfId="0" applyFont="1" applyBorder="1" applyAlignment="1">
      <alignment vertical="center"/>
    </xf>
    <xf numFmtId="0" fontId="77" fillId="0" borderId="34" xfId="0" applyFont="1" applyBorder="1" applyAlignment="1">
      <alignment vertical="top" wrapText="1"/>
    </xf>
    <xf numFmtId="9" fontId="77" fillId="0" borderId="7" xfId="0" applyNumberFormat="1" applyFont="1" applyBorder="1" applyAlignment="1">
      <alignment horizontal="center" vertical="center" wrapText="1"/>
    </xf>
    <xf numFmtId="0" fontId="92" fillId="0" borderId="7" xfId="16" applyFont="1" applyFill="1" applyBorder="1" applyAlignment="1">
      <alignment vertical="top" wrapText="1"/>
    </xf>
    <xf numFmtId="0" fontId="92" fillId="0" borderId="0" xfId="16" applyFont="1" applyAlignment="1">
      <alignment vertical="center" wrapText="1"/>
    </xf>
    <xf numFmtId="0" fontId="111" fillId="2" borderId="0" xfId="16" applyFont="1" applyFill="1" applyBorder="1" applyAlignment="1">
      <alignment vertical="center"/>
    </xf>
    <xf numFmtId="0" fontId="111" fillId="2" borderId="7" xfId="16" applyFont="1" applyFill="1" applyBorder="1" applyAlignment="1">
      <alignment vertical="center"/>
    </xf>
    <xf numFmtId="0" fontId="92" fillId="0" borderId="0" xfId="0" applyFont="1" applyAlignment="1">
      <alignment vertical="center" wrapText="1"/>
    </xf>
    <xf numFmtId="0" fontId="111" fillId="7" borderId="7" xfId="0" applyFont="1" applyFill="1" applyBorder="1" applyAlignment="1" applyProtection="1">
      <alignment horizontal="center" vertical="center" wrapText="1"/>
      <protection locked="0"/>
    </xf>
    <xf numFmtId="0" fontId="92" fillId="0" borderId="7" xfId="16" applyFont="1" applyBorder="1" applyAlignment="1">
      <alignment horizontal="center" vertical="center" wrapText="1"/>
    </xf>
    <xf numFmtId="0" fontId="92" fillId="0" borderId="0" xfId="16" applyFont="1" applyBorder="1" applyAlignment="1">
      <alignment vertical="center" wrapText="1"/>
    </xf>
    <xf numFmtId="0" fontId="111" fillId="0" borderId="43" xfId="16" applyFont="1" applyBorder="1" applyAlignment="1">
      <alignment vertical="top" wrapText="1"/>
    </xf>
    <xf numFmtId="0" fontId="109" fillId="0" borderId="7" xfId="16" applyFont="1" applyBorder="1" applyAlignment="1">
      <alignment horizontal="center" vertical="center" wrapText="1"/>
    </xf>
    <xf numFmtId="0" fontId="77" fillId="0" borderId="8" xfId="0" applyFont="1" applyBorder="1" applyAlignment="1">
      <alignment vertical="top" wrapText="1"/>
    </xf>
    <xf numFmtId="0" fontId="77" fillId="0" borderId="8" xfId="0" applyFont="1" applyBorder="1" applyAlignment="1">
      <alignment horizontal="left" vertical="top" wrapText="1"/>
    </xf>
    <xf numFmtId="0" fontId="109" fillId="0" borderId="7" xfId="16" applyFont="1" applyBorder="1" applyAlignment="1">
      <alignment horizontal="left" vertical="center" wrapText="1"/>
    </xf>
    <xf numFmtId="0" fontId="77" fillId="0" borderId="7" xfId="0" applyFont="1" applyBorder="1" applyAlignment="1">
      <alignment horizontal="justify" vertical="top"/>
    </xf>
    <xf numFmtId="0" fontId="92" fillId="0" borderId="0" xfId="16" applyFont="1" applyBorder="1" applyAlignment="1">
      <alignment horizontal="center" vertical="center" wrapText="1"/>
    </xf>
    <xf numFmtId="0" fontId="111" fillId="0" borderId="29" xfId="16" applyFont="1" applyBorder="1" applyAlignment="1">
      <alignment vertical="top" wrapText="1"/>
    </xf>
    <xf numFmtId="0" fontId="92" fillId="0" borderId="7" xfId="16" applyFont="1" applyBorder="1" applyAlignment="1">
      <alignment horizontal="center" vertical="top" wrapText="1"/>
    </xf>
    <xf numFmtId="0" fontId="91" fillId="22" borderId="7" xfId="0" applyFont="1" applyFill="1" applyBorder="1" applyAlignment="1">
      <alignment vertical="center" wrapText="1"/>
    </xf>
    <xf numFmtId="0" fontId="92" fillId="0" borderId="7" xfId="16" applyFont="1" applyBorder="1" applyAlignment="1">
      <alignment horizontal="center" vertical="center"/>
    </xf>
    <xf numFmtId="0" fontId="109" fillId="0" borderId="0" xfId="16" applyFont="1" applyBorder="1" applyAlignment="1">
      <alignment horizontal="center" vertical="center" wrapText="1"/>
    </xf>
    <xf numFmtId="0" fontId="91" fillId="0" borderId="7" xfId="0" applyFont="1" applyBorder="1" applyAlignment="1">
      <alignment vertical="center" wrapText="1"/>
    </xf>
    <xf numFmtId="0" fontId="91" fillId="0" borderId="7" xfId="0" applyFont="1" applyBorder="1" applyAlignment="1">
      <alignment vertical="center"/>
    </xf>
    <xf numFmtId="0" fontId="91" fillId="22" borderId="7" xfId="0" applyFont="1" applyFill="1" applyBorder="1" applyAlignment="1">
      <alignment vertical="center"/>
    </xf>
    <xf numFmtId="0" fontId="111" fillId="0" borderId="42" xfId="16" applyFont="1" applyBorder="1" applyAlignment="1">
      <alignment vertical="top" wrapText="1"/>
    </xf>
    <xf numFmtId="0" fontId="92" fillId="0" borderId="7" xfId="0" applyFont="1" applyBorder="1" applyAlignment="1">
      <alignment horizontal="left" vertical="center" wrapText="1"/>
    </xf>
    <xf numFmtId="0" fontId="92" fillId="0" borderId="7" xfId="0" applyFont="1" applyBorder="1" applyAlignment="1">
      <alignment horizontal="left"/>
    </xf>
    <xf numFmtId="43" fontId="92" fillId="0" borderId="7" xfId="8" applyFont="1" applyBorder="1" applyAlignment="1">
      <alignment horizontal="left" vertical="center"/>
    </xf>
    <xf numFmtId="0" fontId="92" fillId="0" borderId="7" xfId="16" applyFont="1" applyBorder="1" applyAlignment="1">
      <alignment horizontal="left" vertical="center" wrapText="1"/>
    </xf>
    <xf numFmtId="0" fontId="92" fillId="0" borderId="7" xfId="0" applyFont="1" applyBorder="1" applyAlignment="1">
      <alignment vertical="center" wrapText="1"/>
    </xf>
    <xf numFmtId="0" fontId="92" fillId="0" borderId="7" xfId="0" applyFont="1" applyBorder="1" applyAlignment="1">
      <alignment vertical="top" wrapText="1"/>
    </xf>
    <xf numFmtId="0" fontId="91" fillId="0" borderId="7" xfId="0" applyFont="1" applyBorder="1" applyAlignment="1">
      <alignment vertical="top"/>
    </xf>
    <xf numFmtId="0" fontId="91" fillId="0" borderId="7" xfId="0" applyFont="1" applyBorder="1" applyAlignment="1">
      <alignment horizontal="center" vertical="top"/>
    </xf>
    <xf numFmtId="0" fontId="91" fillId="0" borderId="7" xfId="0" applyFont="1" applyBorder="1" applyAlignment="1">
      <alignment vertical="top" wrapText="1"/>
    </xf>
    <xf numFmtId="0" fontId="109" fillId="0" borderId="50" xfId="16" applyFont="1" applyBorder="1" applyAlignment="1">
      <alignment horizontal="center" vertical="top" wrapText="1"/>
    </xf>
    <xf numFmtId="0" fontId="111" fillId="6" borderId="34" xfId="16" applyFont="1" applyFill="1" applyBorder="1" applyAlignment="1">
      <alignment vertical="center"/>
    </xf>
    <xf numFmtId="0" fontId="111" fillId="6" borderId="26" xfId="16" applyFont="1" applyFill="1" applyBorder="1" applyAlignment="1">
      <alignment vertical="center"/>
    </xf>
    <xf numFmtId="0" fontId="111" fillId="6" borderId="35" xfId="16" applyFont="1" applyFill="1" applyBorder="1" applyAlignment="1">
      <alignment vertical="center"/>
    </xf>
    <xf numFmtId="43" fontId="92" fillId="6" borderId="7" xfId="16" applyNumberFormat="1" applyFont="1" applyFill="1" applyBorder="1" applyAlignment="1">
      <alignment vertical="center" wrapText="1"/>
    </xf>
    <xf numFmtId="43" fontId="92" fillId="6" borderId="7" xfId="8" applyNumberFormat="1" applyFont="1" applyFill="1" applyBorder="1" applyAlignment="1">
      <alignment vertical="center" wrapText="1"/>
    </xf>
    <xf numFmtId="0" fontId="92" fillId="6" borderId="7" xfId="16" applyFont="1" applyFill="1" applyBorder="1" applyAlignment="1">
      <alignment vertical="center" wrapText="1"/>
    </xf>
    <xf numFmtId="0" fontId="92" fillId="0" borderId="0" xfId="16" applyFont="1" applyBorder="1" applyAlignment="1">
      <alignment vertical="top" wrapText="1"/>
    </xf>
    <xf numFmtId="0" fontId="77" fillId="0" borderId="34" xfId="0" applyFont="1" applyBorder="1" applyAlignment="1">
      <alignment horizontal="center" vertical="top" wrapText="1"/>
    </xf>
    <xf numFmtId="0" fontId="111" fillId="0" borderId="7" xfId="16" applyFont="1" applyBorder="1" applyAlignment="1">
      <alignment vertical="top" wrapText="1"/>
    </xf>
    <xf numFmtId="0" fontId="91" fillId="0" borderId="7" xfId="0" applyFont="1" applyFill="1" applyBorder="1" applyAlignment="1">
      <alignment vertical="center" wrapText="1"/>
    </xf>
    <xf numFmtId="0" fontId="92" fillId="0" borderId="42" xfId="16" applyFont="1" applyFill="1" applyBorder="1" applyAlignment="1">
      <alignment vertical="center" wrapText="1"/>
    </xf>
    <xf numFmtId="0" fontId="92" fillId="0" borderId="42" xfId="0" applyFont="1" applyFill="1" applyBorder="1" applyAlignment="1">
      <alignment vertical="top" wrapText="1"/>
    </xf>
    <xf numFmtId="0" fontId="20" fillId="0" borderId="43" xfId="16" applyFont="1" applyBorder="1" applyAlignment="1">
      <alignment vertical="top" wrapText="1"/>
    </xf>
    <xf numFmtId="0" fontId="100" fillId="24" borderId="7" xfId="0" applyFont="1" applyFill="1" applyBorder="1" applyAlignment="1">
      <alignment vertical="top" wrapText="1"/>
    </xf>
    <xf numFmtId="0" fontId="67" fillId="0" borderId="0" xfId="0" applyFont="1"/>
    <xf numFmtId="0" fontId="114" fillId="2" borderId="0" xfId="16" applyFont="1" applyFill="1" applyBorder="1" applyAlignment="1">
      <alignment vertical="top"/>
    </xf>
    <xf numFmtId="43" fontId="67" fillId="0" borderId="0" xfId="8" applyFont="1"/>
    <xf numFmtId="0" fontId="115" fillId="0" borderId="0" xfId="0" applyFont="1"/>
    <xf numFmtId="0" fontId="118" fillId="7" borderId="7" xfId="0" applyFont="1" applyFill="1" applyBorder="1" applyAlignment="1" applyProtection="1">
      <alignment horizontal="center" vertical="center" wrapText="1"/>
      <protection locked="0"/>
    </xf>
    <xf numFmtId="43" fontId="118" fillId="7" borderId="7" xfId="8" applyFont="1" applyFill="1" applyBorder="1" applyAlignment="1" applyProtection="1">
      <alignment horizontal="center" vertical="center" wrapText="1"/>
      <protection locked="0"/>
    </xf>
    <xf numFmtId="0" fontId="118" fillId="7" borderId="7" xfId="0" applyNumberFormat="1" applyFont="1" applyFill="1" applyBorder="1" applyAlignment="1" applyProtection="1">
      <alignment horizontal="center" vertical="center" wrapText="1"/>
      <protection locked="0"/>
    </xf>
    <xf numFmtId="0" fontId="119" fillId="0" borderId="7" xfId="16" applyFont="1" applyBorder="1" applyAlignment="1">
      <alignment horizontal="center" vertical="center" wrapText="1"/>
    </xf>
    <xf numFmtId="0" fontId="120" fillId="0" borderId="7" xfId="16" applyNumberFormat="1" applyFont="1" applyBorder="1" applyAlignment="1">
      <alignment horizontal="center" vertical="center" wrapText="1"/>
    </xf>
    <xf numFmtId="43" fontId="120" fillId="0" borderId="7" xfId="8" applyFont="1" applyBorder="1" applyAlignment="1">
      <alignment horizontal="center" vertical="center" wrapText="1"/>
    </xf>
    <xf numFmtId="9" fontId="120" fillId="0" borderId="7" xfId="16" applyNumberFormat="1" applyFont="1" applyBorder="1" applyAlignment="1">
      <alignment horizontal="center" vertical="center" wrapText="1"/>
    </xf>
    <xf numFmtId="0" fontId="120" fillId="0" borderId="7" xfId="16" applyFont="1" applyBorder="1" applyAlignment="1">
      <alignment horizontal="center" vertical="center" wrapText="1"/>
    </xf>
    <xf numFmtId="0" fontId="68" fillId="0" borderId="7" xfId="16" applyFont="1" applyBorder="1" applyAlignment="1">
      <alignment horizontal="center" vertical="center" wrapText="1"/>
    </xf>
    <xf numFmtId="0" fontId="68" fillId="0" borderId="43" xfId="16" applyFont="1" applyBorder="1" applyAlignment="1">
      <alignment horizontal="left" vertical="center" wrapText="1"/>
    </xf>
    <xf numFmtId="9" fontId="120" fillId="0" borderId="7" xfId="16" applyNumberFormat="1" applyFont="1" applyBorder="1" applyAlignment="1">
      <alignment vertical="center" wrapText="1"/>
    </xf>
    <xf numFmtId="4" fontId="66" fillId="0" borderId="7" xfId="16" applyNumberFormat="1" applyFont="1" applyBorder="1" applyAlignment="1">
      <alignment vertical="center" wrapText="1"/>
    </xf>
    <xf numFmtId="9" fontId="66" fillId="0" borderId="7" xfId="16" applyNumberFormat="1" applyFont="1" applyBorder="1" applyAlignment="1">
      <alignment vertical="center" wrapText="1"/>
    </xf>
    <xf numFmtId="0" fontId="67" fillId="0" borderId="7" xfId="0" applyFont="1" applyBorder="1"/>
    <xf numFmtId="43" fontId="67" fillId="0" borderId="7" xfId="8" applyFont="1" applyBorder="1"/>
    <xf numFmtId="43" fontId="120" fillId="0" borderId="7" xfId="16" applyNumberFormat="1" applyFont="1" applyBorder="1" applyAlignment="1">
      <alignment vertical="center" wrapText="1"/>
    </xf>
    <xf numFmtId="0" fontId="66" fillId="0" borderId="43" xfId="16" applyFont="1" applyBorder="1" applyAlignment="1">
      <alignment vertical="center" wrapText="1"/>
    </xf>
    <xf numFmtId="0" fontId="66" fillId="4" borderId="43" xfId="16" applyFont="1" applyFill="1" applyBorder="1" applyAlignment="1">
      <alignment vertical="center" wrapText="1"/>
    </xf>
    <xf numFmtId="0" fontId="67" fillId="0" borderId="0" xfId="0" applyFont="1" applyAlignment="1">
      <alignment vertical="top"/>
    </xf>
    <xf numFmtId="0" fontId="67" fillId="0" borderId="7" xfId="0" applyFont="1" applyBorder="1" applyAlignment="1">
      <alignment vertical="top"/>
    </xf>
    <xf numFmtId="0" fontId="67" fillId="0" borderId="34" xfId="0" applyFont="1" applyBorder="1"/>
    <xf numFmtId="41" fontId="79" fillId="4" borderId="7" xfId="0" applyNumberFormat="1" applyFont="1" applyFill="1" applyBorder="1" applyAlignment="1">
      <alignment horizontal="justify" vertical="top"/>
    </xf>
    <xf numFmtId="0" fontId="67" fillId="0" borderId="7" xfId="0" applyFont="1" applyBorder="1" applyAlignment="1">
      <alignment wrapText="1"/>
    </xf>
    <xf numFmtId="0" fontId="81" fillId="0" borderId="7" xfId="0" applyFont="1" applyBorder="1" applyAlignment="1">
      <alignment horizontal="center" vertical="center" wrapText="1"/>
    </xf>
    <xf numFmtId="0" fontId="67" fillId="0" borderId="34" xfId="0" applyFont="1" applyBorder="1" applyAlignment="1">
      <alignment vertical="top"/>
    </xf>
    <xf numFmtId="0" fontId="81" fillId="0" borderId="7" xfId="0" applyFont="1" applyBorder="1" applyAlignment="1">
      <alignment horizontal="center" wrapText="1"/>
    </xf>
    <xf numFmtId="9" fontId="67" fillId="0" borderId="7" xfId="0" applyNumberFormat="1" applyFont="1" applyBorder="1" applyAlignment="1">
      <alignment vertical="top"/>
    </xf>
    <xf numFmtId="0" fontId="66" fillId="0" borderId="7" xfId="0" applyFont="1" applyBorder="1"/>
    <xf numFmtId="174" fontId="66" fillId="0" borderId="7" xfId="0" applyNumberFormat="1" applyFont="1" applyBorder="1"/>
    <xf numFmtId="0" fontId="66" fillId="0" borderId="7" xfId="16" applyFont="1" applyBorder="1" applyAlignment="1">
      <alignment horizontal="left" vertical="center" wrapText="1"/>
    </xf>
    <xf numFmtId="0" fontId="68" fillId="0" borderId="7" xfId="16" applyFont="1" applyBorder="1" applyAlignment="1">
      <alignment horizontal="left" vertical="center" wrapText="1"/>
    </xf>
    <xf numFmtId="9" fontId="66" fillId="0" borderId="7" xfId="16" applyNumberFormat="1" applyFont="1" applyBorder="1" applyAlignment="1">
      <alignment horizontal="center" vertical="center" wrapText="1"/>
    </xf>
    <xf numFmtId="3" fontId="66" fillId="0" borderId="7" xfId="16" applyNumberFormat="1" applyFont="1" applyBorder="1" applyAlignment="1">
      <alignment horizontal="center" vertical="center" wrapText="1"/>
    </xf>
    <xf numFmtId="4" fontId="66" fillId="0" borderId="7" xfId="16" applyNumberFormat="1" applyFont="1" applyBorder="1" applyAlignment="1">
      <alignment horizontal="center" vertical="center" wrapText="1"/>
    </xf>
    <xf numFmtId="43" fontId="66" fillId="0" borderId="7" xfId="16" applyNumberFormat="1" applyFont="1" applyBorder="1" applyAlignment="1">
      <alignment horizontal="center" vertical="center" wrapText="1"/>
    </xf>
    <xf numFmtId="0" fontId="116" fillId="6" borderId="34" xfId="16" applyFont="1" applyFill="1" applyBorder="1" applyAlignment="1">
      <alignment vertical="center"/>
    </xf>
    <xf numFmtId="0" fontId="116" fillId="6" borderId="26" xfId="16" applyFont="1" applyFill="1" applyBorder="1" applyAlignment="1">
      <alignment vertical="center"/>
    </xf>
    <xf numFmtId="0" fontId="116" fillId="6" borderId="35" xfId="16" applyFont="1" applyFill="1" applyBorder="1" applyAlignment="1">
      <alignment vertical="center"/>
    </xf>
    <xf numFmtId="43" fontId="120" fillId="6" borderId="7" xfId="16" applyNumberFormat="1" applyFont="1" applyFill="1" applyBorder="1" applyAlignment="1">
      <alignment vertical="top" wrapText="1"/>
    </xf>
    <xf numFmtId="43" fontId="120" fillId="6" borderId="7" xfId="8" applyNumberFormat="1" applyFont="1" applyFill="1" applyBorder="1" applyAlignment="1">
      <alignment vertical="top" wrapText="1"/>
    </xf>
    <xf numFmtId="0" fontId="120" fillId="6" borderId="7" xfId="16" applyFont="1" applyFill="1" applyBorder="1" applyAlignment="1">
      <alignment vertical="top" wrapText="1"/>
    </xf>
    <xf numFmtId="0" fontId="121" fillId="0" borderId="7" xfId="16" applyFont="1" applyBorder="1" applyAlignment="1">
      <alignment horizontal="left" vertical="center" wrapText="1"/>
    </xf>
    <xf numFmtId="0" fontId="67" fillId="0" borderId="7" xfId="0" applyFont="1" applyBorder="1" applyAlignment="1">
      <alignment horizontal="left"/>
    </xf>
    <xf numFmtId="0" fontId="66" fillId="0" borderId="42" xfId="16" applyFont="1" applyBorder="1" applyAlignment="1">
      <alignment horizontal="left" vertical="center" wrapText="1"/>
    </xf>
    <xf numFmtId="0" fontId="67" fillId="0" borderId="42" xfId="0" applyFont="1" applyBorder="1" applyAlignment="1">
      <alignment horizontal="left"/>
    </xf>
    <xf numFmtId="0" fontId="68" fillId="0" borderId="42" xfId="16" applyFont="1" applyBorder="1" applyAlignment="1">
      <alignment horizontal="left" vertical="center" wrapText="1"/>
    </xf>
    <xf numFmtId="9" fontId="66" fillId="0" borderId="42" xfId="16" applyNumberFormat="1" applyFont="1" applyBorder="1" applyAlignment="1">
      <alignment horizontal="center" vertical="center" wrapText="1"/>
    </xf>
    <xf numFmtId="4" fontId="66" fillId="0" borderId="42" xfId="16" applyNumberFormat="1" applyFont="1" applyBorder="1" applyAlignment="1">
      <alignment horizontal="center" vertical="center" wrapText="1"/>
    </xf>
    <xf numFmtId="43" fontId="66" fillId="0" borderId="42" xfId="16" applyNumberFormat="1" applyFont="1" applyBorder="1" applyAlignment="1">
      <alignment horizontal="center" vertical="center" wrapText="1"/>
    </xf>
    <xf numFmtId="0" fontId="68" fillId="0" borderId="42" xfId="16" applyFont="1" applyBorder="1" applyAlignment="1">
      <alignment horizontal="center" vertical="center" wrapText="1"/>
    </xf>
    <xf numFmtId="0" fontId="66" fillId="0" borderId="42" xfId="16" applyFont="1" applyBorder="1" applyAlignment="1">
      <alignment horizontal="center" vertical="center" wrapText="1"/>
    </xf>
    <xf numFmtId="0" fontId="116" fillId="0" borderId="7" xfId="16" applyFont="1" applyBorder="1" applyAlignment="1">
      <alignment horizontal="center" vertical="top" wrapText="1"/>
    </xf>
    <xf numFmtId="0" fontId="95" fillId="0" borderId="7" xfId="0" applyFont="1" applyFill="1" applyBorder="1" applyAlignment="1">
      <alignment horizontal="left" vertical="top" wrapText="1"/>
    </xf>
    <xf numFmtId="0" fontId="58" fillId="0" borderId="7" xfId="0" applyFont="1" applyFill="1" applyBorder="1" applyAlignment="1">
      <alignment horizontal="left" vertical="top" wrapText="1"/>
    </xf>
    <xf numFmtId="0" fontId="33" fillId="0" borderId="7" xfId="0" applyFont="1" applyFill="1" applyBorder="1" applyAlignment="1">
      <alignment vertical="top"/>
    </xf>
    <xf numFmtId="0" fontId="82" fillId="4" borderId="7" xfId="0" applyFont="1" applyFill="1" applyBorder="1" applyAlignment="1">
      <alignment horizontal="left" vertical="top" wrapText="1"/>
    </xf>
    <xf numFmtId="0" fontId="0" fillId="4" borderId="7" xfId="0" applyFill="1" applyBorder="1" applyAlignment="1">
      <alignment horizontal="left" vertical="top" wrapText="1"/>
    </xf>
    <xf numFmtId="9" fontId="0" fillId="0" borderId="7" xfId="0" applyNumberFormat="1" applyBorder="1" applyAlignment="1">
      <alignment horizontal="left" vertical="top" wrapText="1"/>
    </xf>
    <xf numFmtId="0" fontId="99" fillId="0" borderId="7" xfId="0" applyFont="1" applyBorder="1" applyAlignment="1">
      <alignment horizontal="left" vertical="top" wrapText="1"/>
    </xf>
    <xf numFmtId="0" fontId="0" fillId="4" borderId="7" xfId="0" applyFill="1" applyBorder="1" applyAlignment="1">
      <alignment horizontal="left" vertical="top"/>
    </xf>
    <xf numFmtId="0" fontId="0" fillId="0" borderId="0" xfId="0" applyAlignment="1">
      <alignment horizontal="left" vertical="top" wrapText="1"/>
    </xf>
    <xf numFmtId="0" fontId="99" fillId="0" borderId="7" xfId="0" applyFont="1" applyFill="1" applyBorder="1" applyAlignment="1">
      <alignment horizontal="left" vertical="top" wrapText="1"/>
    </xf>
    <xf numFmtId="0" fontId="0" fillId="0" borderId="35" xfId="0" applyBorder="1" applyAlignment="1">
      <alignment wrapText="1"/>
    </xf>
    <xf numFmtId="0" fontId="74" fillId="4" borderId="7" xfId="0" applyFont="1" applyFill="1" applyBorder="1" applyAlignment="1">
      <alignment horizontal="left" vertical="top" wrapText="1"/>
    </xf>
    <xf numFmtId="0" fontId="33" fillId="4" borderId="7" xfId="0" applyFont="1" applyFill="1" applyBorder="1" applyAlignment="1">
      <alignment horizontal="left" vertical="top" wrapText="1"/>
    </xf>
    <xf numFmtId="0" fontId="106" fillId="3" borderId="27" xfId="16" applyFont="1" applyFill="1" applyBorder="1" applyAlignment="1" applyProtection="1">
      <alignment vertical="top"/>
      <protection locked="0"/>
    </xf>
    <xf numFmtId="0" fontId="69" fillId="0" borderId="7" xfId="0" applyFont="1" applyBorder="1" applyAlignment="1">
      <alignment horizontal="center" vertical="center" wrapText="1"/>
    </xf>
    <xf numFmtId="0" fontId="69" fillId="0" borderId="7" xfId="0" applyFont="1" applyFill="1" applyBorder="1" applyAlignment="1">
      <alignment vertical="top" wrapText="1"/>
    </xf>
    <xf numFmtId="9" fontId="69" fillId="0" borderId="7" xfId="0" applyNumberFormat="1" applyFont="1" applyBorder="1" applyAlignment="1">
      <alignment vertical="top" wrapText="1"/>
    </xf>
    <xf numFmtId="9" fontId="69" fillId="0" borderId="7" xfId="0" applyNumberFormat="1" applyFont="1" applyFill="1" applyBorder="1" applyAlignment="1">
      <alignment vertical="top" wrapText="1"/>
    </xf>
    <xf numFmtId="43" fontId="69" fillId="0" borderId="7" xfId="8" applyFont="1" applyBorder="1" applyAlignment="1">
      <alignment vertical="top" wrapText="1"/>
    </xf>
    <xf numFmtId="0" fontId="69" fillId="0" borderId="7" xfId="0" applyFont="1" applyBorder="1" applyAlignment="1">
      <alignment wrapText="1"/>
    </xf>
    <xf numFmtId="43" fontId="123" fillId="0" borderId="7" xfId="8" applyFont="1" applyFill="1" applyBorder="1" applyAlignment="1">
      <alignment horizontal="center" vertical="top" wrapText="1"/>
    </xf>
    <xf numFmtId="0" fontId="69" fillId="0" borderId="7" xfId="0" applyFont="1" applyBorder="1" applyAlignment="1">
      <alignment vertical="center" wrapText="1"/>
    </xf>
    <xf numFmtId="0" fontId="67" fillId="0" borderId="7" xfId="0" applyFont="1" applyBorder="1" applyAlignment="1">
      <alignment horizontal="center" vertical="top"/>
    </xf>
    <xf numFmtId="43" fontId="124" fillId="0" borderId="7" xfId="8" applyFont="1" applyFill="1" applyBorder="1" applyAlignment="1">
      <alignment horizontal="center" vertical="top" wrapText="1"/>
    </xf>
    <xf numFmtId="0" fontId="67" fillId="0" borderId="42" xfId="0" applyFont="1" applyBorder="1" applyAlignment="1">
      <alignment vertical="center"/>
    </xf>
    <xf numFmtId="0" fontId="67" fillId="0" borderId="42" xfId="0" applyFont="1" applyBorder="1" applyAlignment="1"/>
    <xf numFmtId="0" fontId="69" fillId="0" borderId="43" xfId="0" applyFont="1" applyFill="1" applyBorder="1" applyAlignment="1">
      <alignment vertical="top" wrapText="1"/>
    </xf>
    <xf numFmtId="0" fontId="80" fillId="0" borderId="42" xfId="0" applyFont="1" applyBorder="1" applyAlignment="1">
      <alignment vertical="top" wrapText="1"/>
    </xf>
    <xf numFmtId="0" fontId="67" fillId="0" borderId="42" xfId="0" applyFont="1" applyBorder="1" applyAlignment="1">
      <alignment vertical="top"/>
    </xf>
    <xf numFmtId="0" fontId="66" fillId="0" borderId="7" xfId="0" applyFont="1" applyBorder="1" applyAlignment="1">
      <alignment vertical="center" wrapText="1"/>
    </xf>
    <xf numFmtId="43" fontId="120" fillId="6" borderId="7" xfId="16" applyNumberFormat="1" applyFont="1" applyFill="1" applyBorder="1" applyAlignment="1">
      <alignment horizontal="right" wrapText="1"/>
    </xf>
    <xf numFmtId="43" fontId="120" fillId="6" borderId="7" xfId="8" applyNumberFormat="1" applyFont="1" applyFill="1" applyBorder="1" applyAlignment="1">
      <alignment horizontal="right" wrapText="1"/>
    </xf>
    <xf numFmtId="0" fontId="98" fillId="0" borderId="7" xfId="0" applyFont="1" applyFill="1" applyBorder="1" applyAlignment="1">
      <alignment horizontal="left" vertical="top" wrapText="1"/>
    </xf>
    <xf numFmtId="0" fontId="0" fillId="0" borderId="0" xfId="0" applyAlignment="1">
      <alignment horizontal="center" vertical="center" wrapText="1"/>
    </xf>
    <xf numFmtId="0" fontId="125" fillId="0" borderId="7" xfId="0" applyFont="1" applyBorder="1" applyAlignment="1">
      <alignment wrapText="1"/>
    </xf>
    <xf numFmtId="0" fontId="0" fillId="0" borderId="42" xfId="0" applyBorder="1" applyAlignment="1">
      <alignment horizontal="center" wrapText="1"/>
    </xf>
    <xf numFmtId="0" fontId="0" fillId="0" borderId="29" xfId="0" applyBorder="1" applyAlignment="1">
      <alignment horizontal="center" wrapText="1"/>
    </xf>
    <xf numFmtId="0" fontId="125" fillId="0" borderId="7" xfId="0" applyFont="1" applyBorder="1" applyAlignment="1">
      <alignment horizontal="center" vertical="center" wrapText="1"/>
    </xf>
    <xf numFmtId="0" fontId="102" fillId="0" borderId="7" xfId="0" applyFont="1" applyBorder="1" applyAlignment="1">
      <alignment horizontal="center" wrapText="1"/>
    </xf>
    <xf numFmtId="0" fontId="0" fillId="0" borderId="7" xfId="0" applyBorder="1" applyAlignment="1">
      <alignment horizontal="center" wrapText="1"/>
    </xf>
    <xf numFmtId="0" fontId="0" fillId="0" borderId="7" xfId="0" applyBorder="1" applyAlignment="1">
      <alignment horizontal="center"/>
    </xf>
    <xf numFmtId="0" fontId="0" fillId="0" borderId="29" xfId="0" applyBorder="1" applyAlignment="1">
      <alignment horizontal="center"/>
    </xf>
    <xf numFmtId="0" fontId="84" fillId="0" borderId="7" xfId="0" applyFont="1" applyBorder="1" applyAlignment="1">
      <alignment vertical="top" wrapText="1"/>
    </xf>
    <xf numFmtId="0" fontId="126" fillId="0" borderId="7" xfId="0" applyFont="1" applyBorder="1" applyAlignment="1">
      <alignment horizontal="left" vertical="top" wrapText="1"/>
    </xf>
    <xf numFmtId="0" fontId="84" fillId="0" borderId="7" xfId="0" applyFont="1" applyFill="1" applyBorder="1" applyAlignment="1">
      <alignment horizontal="left" vertical="top" wrapText="1"/>
    </xf>
    <xf numFmtId="0" fontId="0" fillId="0" borderId="29" xfId="0" applyBorder="1" applyAlignment="1">
      <alignment horizontal="left" vertical="top" wrapText="1"/>
    </xf>
    <xf numFmtId="0" fontId="39" fillId="4" borderId="42" xfId="0" applyFont="1" applyFill="1" applyBorder="1" applyAlignment="1">
      <alignment vertical="top" wrapText="1"/>
    </xf>
    <xf numFmtId="9" fontId="22" fillId="4" borderId="7" xfId="16" applyNumberFormat="1" applyFont="1" applyFill="1" applyBorder="1" applyAlignment="1">
      <alignment horizontal="right" vertical="top" wrapText="1"/>
    </xf>
    <xf numFmtId="43" fontId="22" fillId="4" borderId="7" xfId="8" applyFont="1" applyFill="1" applyBorder="1" applyAlignment="1">
      <alignment horizontal="right" vertical="top" wrapText="1"/>
    </xf>
    <xf numFmtId="0" fontId="22" fillId="4" borderId="7" xfId="16" applyFont="1" applyFill="1" applyBorder="1" applyAlignment="1">
      <alignment horizontal="right" vertical="top" wrapText="1"/>
    </xf>
    <xf numFmtId="0" fontId="22" fillId="4" borderId="7" xfId="16" applyFont="1" applyFill="1" applyBorder="1" applyAlignment="1">
      <alignment vertical="top" wrapText="1"/>
    </xf>
    <xf numFmtId="0" fontId="22" fillId="4" borderId="42" xfId="16" applyFont="1" applyFill="1" applyBorder="1" applyAlignment="1">
      <alignment vertical="top" wrapText="1"/>
    </xf>
    <xf numFmtId="0" fontId="22" fillId="4" borderId="42" xfId="16" applyFont="1" applyFill="1" applyBorder="1" applyAlignment="1">
      <alignment horizontal="left" vertical="top" wrapText="1"/>
    </xf>
    <xf numFmtId="41" fontId="127" fillId="4" borderId="42" xfId="0" applyNumberFormat="1" applyFont="1" applyFill="1" applyBorder="1" applyAlignment="1">
      <alignment horizontal="left" vertical="top" wrapText="1"/>
    </xf>
    <xf numFmtId="44" fontId="127" fillId="4" borderId="42" xfId="0" applyNumberFormat="1" applyFont="1" applyFill="1" applyBorder="1" applyAlignment="1">
      <alignment horizontal="left" vertical="top" wrapText="1"/>
    </xf>
    <xf numFmtId="0" fontId="17" fillId="4" borderId="42" xfId="16" applyFont="1" applyFill="1" applyBorder="1" applyAlignment="1">
      <alignment horizontal="left" vertical="top" wrapText="1"/>
    </xf>
    <xf numFmtId="0" fontId="127" fillId="4" borderId="42" xfId="0" applyFont="1" applyFill="1" applyBorder="1" applyAlignment="1">
      <alignment horizontal="left" vertical="top" wrapText="1"/>
    </xf>
    <xf numFmtId="0" fontId="22" fillId="0" borderId="42" xfId="16" applyFont="1" applyFill="1" applyBorder="1" applyAlignment="1">
      <alignment horizontal="left" vertical="top" wrapText="1"/>
    </xf>
    <xf numFmtId="0" fontId="0" fillId="0" borderId="49" xfId="0" applyBorder="1" applyAlignment="1">
      <alignment horizontal="center" vertical="center" wrapText="1"/>
    </xf>
    <xf numFmtId="0" fontId="0" fillId="0" borderId="48" xfId="0" applyBorder="1" applyAlignment="1">
      <alignment horizontal="center" vertical="center"/>
    </xf>
    <xf numFmtId="175" fontId="84" fillId="0" borderId="29" xfId="0" applyNumberFormat="1" applyFont="1" applyBorder="1" applyAlignment="1">
      <alignment horizontal="center" vertical="center"/>
    </xf>
    <xf numFmtId="175" fontId="84" fillId="0" borderId="7" xfId="0" applyNumberFormat="1" applyFont="1" applyBorder="1" applyAlignment="1">
      <alignment horizontal="center" vertical="center"/>
    </xf>
    <xf numFmtId="0" fontId="128" fillId="0" borderId="42" xfId="0" applyFont="1" applyBorder="1" applyAlignment="1">
      <alignment vertical="center" wrapText="1"/>
    </xf>
    <xf numFmtId="0" fontId="128" fillId="0" borderId="7" xfId="0" applyFont="1" applyBorder="1" applyAlignment="1">
      <alignment vertical="center" wrapText="1"/>
    </xf>
    <xf numFmtId="0" fontId="0" fillId="0" borderId="48" xfId="0" applyBorder="1" applyAlignment="1">
      <alignment horizontal="left" vertical="center" wrapText="1"/>
    </xf>
    <xf numFmtId="0" fontId="0" fillId="0" borderId="42" xfId="0" applyFont="1" applyBorder="1" applyAlignment="1">
      <alignment wrapText="1"/>
    </xf>
    <xf numFmtId="0" fontId="128" fillId="0" borderId="42" xfId="0" applyFont="1" applyBorder="1" applyAlignment="1">
      <alignment horizontal="left" vertical="center" wrapText="1"/>
    </xf>
    <xf numFmtId="9" fontId="0" fillId="0" borderId="29" xfId="0" applyNumberFormat="1" applyBorder="1" applyAlignment="1">
      <alignment horizontal="center"/>
    </xf>
    <xf numFmtId="175" fontId="0" fillId="0" borderId="29" xfId="0" applyNumberFormat="1" applyBorder="1" applyAlignment="1">
      <alignment horizontal="center"/>
    </xf>
    <xf numFmtId="0" fontId="39" fillId="0" borderId="26" xfId="0" applyFont="1" applyBorder="1" applyAlignment="1">
      <alignment horizontal="center" vertical="top" wrapText="1"/>
    </xf>
    <xf numFmtId="175" fontId="0" fillId="0" borderId="7" xfId="0" applyNumberFormat="1" applyBorder="1" applyAlignment="1">
      <alignment vertical="top"/>
    </xf>
    <xf numFmtId="0" fontId="0" fillId="0" borderId="50" xfId="0" applyBorder="1" applyAlignment="1">
      <alignment wrapText="1"/>
    </xf>
    <xf numFmtId="0" fontId="0" fillId="0" borderId="49" xfId="0" applyBorder="1" applyAlignment="1">
      <alignment wrapText="1"/>
    </xf>
    <xf numFmtId="0" fontId="40" fillId="9" borderId="22" xfId="0" applyNumberFormat="1" applyFont="1" applyFill="1" applyBorder="1" applyAlignment="1">
      <alignment horizontal="center" vertical="center"/>
    </xf>
    <xf numFmtId="0" fontId="0" fillId="0" borderId="48" xfId="0" applyBorder="1" applyAlignment="1">
      <alignment vertical="top" wrapText="1"/>
    </xf>
    <xf numFmtId="175" fontId="0" fillId="0" borderId="7" xfId="0" applyNumberFormat="1" applyFill="1" applyBorder="1" applyAlignment="1">
      <alignment vertical="top"/>
    </xf>
    <xf numFmtId="41" fontId="40" fillId="0" borderId="8" xfId="0" applyNumberFormat="1" applyFont="1" applyFill="1" applyBorder="1" applyAlignment="1">
      <alignment vertical="center"/>
    </xf>
    <xf numFmtId="43" fontId="40" fillId="9" borderId="9" xfId="8" applyFont="1" applyFill="1" applyBorder="1" applyAlignment="1"/>
    <xf numFmtId="0" fontId="40" fillId="9" borderId="25" xfId="0" applyNumberFormat="1" applyFont="1" applyFill="1" applyBorder="1" applyAlignment="1">
      <alignment horizontal="center" vertical="center"/>
    </xf>
    <xf numFmtId="43" fontId="40" fillId="9" borderId="27" xfId="8" applyFont="1" applyFill="1" applyBorder="1" applyAlignment="1">
      <alignment horizontal="center"/>
    </xf>
    <xf numFmtId="43" fontId="40" fillId="9" borderId="21" xfId="8" applyFont="1" applyFill="1" applyBorder="1" applyAlignment="1">
      <alignment vertical="center"/>
    </xf>
    <xf numFmtId="43" fontId="40" fillId="9" borderId="9" xfId="8" applyFont="1" applyFill="1" applyBorder="1" applyAlignment="1">
      <alignment vertical="center"/>
    </xf>
    <xf numFmtId="0" fontId="0" fillId="0" borderId="29" xfId="0" applyBorder="1" applyAlignment="1">
      <alignment horizontal="left" wrapText="1"/>
    </xf>
    <xf numFmtId="43" fontId="40" fillId="0" borderId="8" xfId="8" applyFont="1" applyFill="1" applyBorder="1" applyAlignment="1">
      <alignment vertical="center"/>
    </xf>
    <xf numFmtId="0" fontId="40" fillId="9" borderId="20" xfId="0" applyFont="1" applyFill="1" applyBorder="1" applyAlignment="1">
      <alignment vertical="center"/>
    </xf>
    <xf numFmtId="0" fontId="40" fillId="9" borderId="0" xfId="0" applyNumberFormat="1" applyFont="1" applyFill="1" applyBorder="1" applyAlignment="1">
      <alignment horizontal="center" vertical="center"/>
    </xf>
    <xf numFmtId="41" fontId="40" fillId="9" borderId="58" xfId="0" applyNumberFormat="1" applyFont="1" applyFill="1" applyBorder="1" applyAlignment="1">
      <alignment vertical="center"/>
    </xf>
    <xf numFmtId="0" fontId="40" fillId="4" borderId="7" xfId="0" applyFont="1" applyFill="1" applyBorder="1" applyAlignment="1">
      <alignment horizontal="center" vertical="center" wrapText="1"/>
    </xf>
    <xf numFmtId="0" fontId="0" fillId="0" borderId="34" xfId="0" applyBorder="1" applyAlignment="1">
      <alignment vertical="center"/>
    </xf>
    <xf numFmtId="41" fontId="40" fillId="0" borderId="7" xfId="0" applyNumberFormat="1" applyFont="1" applyFill="1" applyBorder="1" applyAlignment="1">
      <alignment vertical="center"/>
    </xf>
    <xf numFmtId="0" fontId="40" fillId="9" borderId="7" xfId="0" applyFont="1" applyFill="1" applyBorder="1" applyAlignment="1">
      <alignment horizontal="center" vertical="center"/>
    </xf>
    <xf numFmtId="41" fontId="40" fillId="4" borderId="7" xfId="0" applyNumberFormat="1" applyFont="1" applyFill="1" applyBorder="1" applyAlignment="1">
      <alignment vertical="center"/>
    </xf>
    <xf numFmtId="0" fontId="40" fillId="4" borderId="7" xfId="0" applyFont="1" applyFill="1" applyBorder="1" applyAlignment="1">
      <alignment horizontal="center" vertical="center"/>
    </xf>
    <xf numFmtId="44" fontId="0" fillId="0" borderId="34" xfId="10" applyFont="1" applyBorder="1" applyAlignment="1">
      <alignment vertical="center"/>
    </xf>
    <xf numFmtId="44" fontId="0" fillId="0" borderId="7" xfId="10" applyFont="1" applyBorder="1" applyAlignment="1">
      <alignment vertical="center"/>
    </xf>
    <xf numFmtId="44" fontId="84" fillId="0" borderId="34" xfId="10" applyFont="1" applyBorder="1" applyAlignment="1">
      <alignment vertical="center"/>
    </xf>
    <xf numFmtId="9" fontId="75" fillId="0" borderId="7" xfId="0" applyNumberFormat="1" applyFont="1" applyBorder="1" applyAlignment="1">
      <alignment vertical="center" wrapText="1"/>
    </xf>
    <xf numFmtId="44" fontId="75" fillId="0" borderId="7" xfId="10" applyFont="1" applyBorder="1" applyAlignment="1">
      <alignment vertical="center" wrapText="1"/>
    </xf>
    <xf numFmtId="44" fontId="75" fillId="0" borderId="7" xfId="0" applyNumberFormat="1" applyFont="1" applyBorder="1" applyAlignment="1">
      <alignment vertical="center" wrapText="1"/>
    </xf>
    <xf numFmtId="44" fontId="39" fillId="0" borderId="7" xfId="10" applyFont="1" applyFill="1" applyBorder="1" applyAlignment="1">
      <alignment horizontal="center" vertical="center" wrapText="1"/>
    </xf>
    <xf numFmtId="41" fontId="36" fillId="21" borderId="6" xfId="10" applyNumberFormat="1" applyFont="1" applyFill="1" applyBorder="1" applyAlignment="1">
      <alignment horizontal="center" vertical="center"/>
    </xf>
    <xf numFmtId="43" fontId="120" fillId="21" borderId="7" xfId="8" applyFont="1" applyFill="1" applyBorder="1" applyAlignment="1">
      <alignment horizontal="center" vertical="top" wrapText="1"/>
    </xf>
    <xf numFmtId="0" fontId="0" fillId="0" borderId="7" xfId="0" applyNumberFormat="1" applyFill="1" applyBorder="1" applyAlignment="1">
      <alignment horizontal="left" vertical="center" wrapText="1"/>
    </xf>
    <xf numFmtId="0" fontId="0" fillId="0" borderId="7" xfId="0" applyBorder="1" applyAlignment="1">
      <alignment horizontal="left" vertical="center"/>
    </xf>
    <xf numFmtId="44" fontId="129" fillId="4" borderId="0" xfId="0" applyNumberFormat="1" applyFont="1" applyFill="1" applyAlignment="1">
      <alignment vertical="center"/>
    </xf>
    <xf numFmtId="0" fontId="67" fillId="0" borderId="7" xfId="0" applyFont="1" applyBorder="1" applyAlignment="1">
      <alignment horizontal="left" vertical="top"/>
    </xf>
    <xf numFmtId="44" fontId="104" fillId="0" borderId="0" xfId="0" applyNumberFormat="1" applyFont="1" applyAlignment="1">
      <alignment vertical="center"/>
    </xf>
    <xf numFmtId="0" fontId="0" fillId="0" borderId="7" xfId="0" applyBorder="1" applyAlignment="1">
      <alignment horizontal="center" vertical="center"/>
    </xf>
    <xf numFmtId="0" fontId="40" fillId="0" borderId="7" xfId="0" applyFont="1" applyFill="1" applyBorder="1" applyAlignment="1">
      <alignment vertical="center"/>
    </xf>
    <xf numFmtId="0" fontId="130" fillId="5" borderId="8" xfId="0" applyFont="1" applyFill="1" applyBorder="1" applyAlignment="1">
      <alignment vertical="center" wrapText="1"/>
    </xf>
    <xf numFmtId="0" fontId="40" fillId="5" borderId="27" xfId="0" applyNumberFormat="1" applyFont="1" applyFill="1" applyBorder="1" applyAlignment="1">
      <alignment horizontal="center" vertical="center" wrapText="1"/>
    </xf>
    <xf numFmtId="0" fontId="0" fillId="0" borderId="7" xfId="0" applyBorder="1" applyAlignment="1">
      <alignment horizontal="center" vertical="center"/>
    </xf>
    <xf numFmtId="0" fontId="0" fillId="0" borderId="7" xfId="0" applyBorder="1" applyAlignment="1">
      <alignment horizontal="center" vertical="center" wrapText="1"/>
    </xf>
    <xf numFmtId="0" fontId="0" fillId="4" borderId="7" xfId="0" applyFill="1" applyBorder="1" applyAlignment="1">
      <alignment horizontal="center" vertical="center" wrapText="1"/>
    </xf>
    <xf numFmtId="0" fontId="0" fillId="4" borderId="7" xfId="0" applyFill="1" applyBorder="1" applyAlignment="1">
      <alignment horizontal="center" vertical="center"/>
    </xf>
    <xf numFmtId="0" fontId="0" fillId="4" borderId="42" xfId="0" applyFill="1" applyBorder="1" applyAlignment="1">
      <alignment horizontal="center" vertical="center" wrapText="1"/>
    </xf>
    <xf numFmtId="0" fontId="0" fillId="0" borderId="7" xfId="0" applyBorder="1"/>
    <xf numFmtId="0" fontId="0" fillId="0" borderId="7" xfId="0" applyBorder="1" applyAlignment="1">
      <alignment horizontal="center" wrapText="1"/>
    </xf>
    <xf numFmtId="0" fontId="0" fillId="0" borderId="7" xfId="0" applyBorder="1" applyAlignment="1">
      <alignment horizontal="center"/>
    </xf>
    <xf numFmtId="2" fontId="67" fillId="0" borderId="7" xfId="0" applyNumberFormat="1" applyFont="1" applyBorder="1" applyAlignment="1">
      <alignment horizontal="center" vertical="center" wrapText="1"/>
    </xf>
    <xf numFmtId="9" fontId="67" fillId="0" borderId="42" xfId="17" applyFont="1" applyBorder="1" applyAlignment="1">
      <alignment horizontal="center" vertical="center"/>
    </xf>
    <xf numFmtId="9" fontId="67" fillId="0" borderId="42" xfId="17" applyFont="1" applyBorder="1" applyAlignment="1">
      <alignment horizontal="center" vertical="center" wrapText="1"/>
    </xf>
    <xf numFmtId="2" fontId="67" fillId="0" borderId="42" xfId="0" applyNumberFormat="1" applyFont="1" applyBorder="1" applyAlignment="1">
      <alignment horizontal="center" vertical="center"/>
    </xf>
    <xf numFmtId="2" fontId="67" fillId="0" borderId="7" xfId="0" applyNumberFormat="1" applyFont="1" applyBorder="1" applyAlignment="1">
      <alignment horizontal="center" vertical="center"/>
    </xf>
    <xf numFmtId="9" fontId="67" fillId="0" borderId="7" xfId="17" applyFont="1" applyBorder="1" applyAlignment="1">
      <alignment horizontal="center" vertical="center" wrapText="1"/>
    </xf>
    <xf numFmtId="9" fontId="67" fillId="0" borderId="0" xfId="17" applyFont="1" applyAlignment="1">
      <alignment horizontal="center" vertical="center"/>
    </xf>
    <xf numFmtId="2" fontId="0" fillId="0" borderId="7" xfId="0" applyNumberFormat="1" applyBorder="1" applyAlignment="1">
      <alignment horizontal="center" vertical="center"/>
    </xf>
    <xf numFmtId="2" fontId="66" fillId="0" borderId="7" xfId="15" applyNumberFormat="1" applyFont="1" applyBorder="1" applyAlignment="1">
      <alignment horizontal="center" vertical="center" wrapText="1"/>
    </xf>
    <xf numFmtId="2" fontId="22" fillId="0" borderId="7" xfId="16" applyNumberFormat="1" applyFont="1" applyBorder="1" applyAlignment="1">
      <alignment horizontal="center" vertical="center" wrapText="1"/>
    </xf>
    <xf numFmtId="2" fontId="67" fillId="0" borderId="7" xfId="0" applyNumberFormat="1" applyFont="1" applyFill="1" applyBorder="1" applyAlignment="1">
      <alignment horizontal="center" vertical="center"/>
    </xf>
    <xf numFmtId="2" fontId="67" fillId="0" borderId="42" xfId="0" applyNumberFormat="1" applyFont="1" applyFill="1" applyBorder="1" applyAlignment="1">
      <alignment horizontal="center" vertical="center"/>
    </xf>
    <xf numFmtId="9" fontId="67" fillId="24" borderId="7" xfId="0" applyNumberFormat="1" applyFont="1" applyFill="1" applyBorder="1" applyAlignment="1">
      <alignment vertical="center"/>
    </xf>
    <xf numFmtId="44" fontId="67" fillId="24" borderId="7" xfId="10" applyFont="1" applyFill="1" applyBorder="1" applyAlignment="1">
      <alignment vertical="center"/>
    </xf>
    <xf numFmtId="44" fontId="80" fillId="24" borderId="7" xfId="10" applyFont="1" applyFill="1" applyBorder="1" applyAlignment="1">
      <alignment vertical="center"/>
    </xf>
    <xf numFmtId="9" fontId="67" fillId="0" borderId="7" xfId="0" applyNumberFormat="1" applyFont="1" applyFill="1" applyBorder="1" applyAlignment="1">
      <alignment vertical="center"/>
    </xf>
    <xf numFmtId="6" fontId="67" fillId="0" borderId="7" xfId="0" applyNumberFormat="1" applyFont="1" applyFill="1" applyBorder="1" applyAlignment="1">
      <alignment vertical="center" wrapText="1"/>
    </xf>
    <xf numFmtId="0" fontId="67" fillId="0" borderId="7" xfId="0" applyFont="1" applyFill="1" applyBorder="1" applyAlignment="1">
      <alignment vertical="center"/>
    </xf>
    <xf numFmtId="6" fontId="67" fillId="0" borderId="7" xfId="0" applyNumberFormat="1" applyFont="1" applyFill="1" applyBorder="1" applyAlignment="1">
      <alignment horizontal="center" vertical="center" wrapText="1"/>
    </xf>
    <xf numFmtId="9" fontId="77" fillId="0" borderId="7" xfId="0" applyNumberFormat="1" applyFont="1" applyBorder="1" applyAlignment="1">
      <alignment vertical="center"/>
    </xf>
    <xf numFmtId="0" fontId="77" fillId="0" borderId="7" xfId="0" applyFont="1" applyBorder="1" applyAlignment="1">
      <alignment horizontal="center" vertical="center"/>
    </xf>
    <xf numFmtId="2" fontId="77" fillId="0" borderId="7" xfId="0" applyNumberFormat="1" applyFont="1" applyBorder="1" applyAlignment="1">
      <alignment vertical="center"/>
    </xf>
    <xf numFmtId="2" fontId="77" fillId="0" borderId="7" xfId="0" applyNumberFormat="1" applyFont="1" applyBorder="1" applyAlignment="1">
      <alignment vertical="center" wrapText="1"/>
    </xf>
    <xf numFmtId="0" fontId="77" fillId="0" borderId="7" xfId="0" applyNumberFormat="1" applyFont="1" applyBorder="1" applyAlignment="1">
      <alignment horizontal="center" vertical="center"/>
    </xf>
    <xf numFmtId="2" fontId="77" fillId="0" borderId="7" xfId="0" applyNumberFormat="1" applyFont="1" applyBorder="1" applyAlignment="1">
      <alignment horizontal="center" vertical="center"/>
    </xf>
    <xf numFmtId="44" fontId="77" fillId="0" borderId="7" xfId="10" applyFont="1" applyBorder="1" applyAlignment="1">
      <alignment vertical="center"/>
    </xf>
    <xf numFmtId="9" fontId="77" fillId="0" borderId="7" xfId="0" applyNumberFormat="1" applyFont="1" applyBorder="1" applyAlignment="1">
      <alignment horizontal="center" vertical="center"/>
    </xf>
    <xf numFmtId="9" fontId="77" fillId="0" borderId="7" xfId="17" applyFont="1" applyBorder="1" applyAlignment="1">
      <alignment vertical="center"/>
    </xf>
    <xf numFmtId="44" fontId="77" fillId="0" borderId="7" xfId="0" applyNumberFormat="1" applyFont="1" applyBorder="1" applyAlignment="1">
      <alignment vertical="center"/>
    </xf>
    <xf numFmtId="173" fontId="77" fillId="0" borderId="7" xfId="0" applyNumberFormat="1" applyFont="1" applyBorder="1" applyAlignment="1">
      <alignment vertical="center"/>
    </xf>
    <xf numFmtId="173" fontId="77" fillId="0" borderId="7" xfId="0" applyNumberFormat="1" applyFont="1" applyFill="1" applyBorder="1" applyAlignment="1">
      <alignment vertical="center" wrapText="1"/>
    </xf>
    <xf numFmtId="2" fontId="77" fillId="0" borderId="7" xfId="0" applyNumberFormat="1" applyFont="1" applyBorder="1" applyAlignment="1">
      <alignment horizontal="center" vertical="center" wrapText="1"/>
    </xf>
    <xf numFmtId="3" fontId="77" fillId="0" borderId="7" xfId="0" applyNumberFormat="1" applyFont="1" applyFill="1" applyBorder="1" applyAlignment="1">
      <alignment horizontal="center" vertical="center" wrapText="1"/>
    </xf>
    <xf numFmtId="173" fontId="77" fillId="0" borderId="7" xfId="0" applyNumberFormat="1" applyFont="1" applyBorder="1" applyAlignment="1">
      <alignment horizontal="center" vertical="center" wrapText="1"/>
    </xf>
    <xf numFmtId="2" fontId="77" fillId="0" borderId="42" xfId="0" applyNumberFormat="1" applyFont="1" applyBorder="1" applyAlignment="1">
      <alignment vertical="center"/>
    </xf>
    <xf numFmtId="0" fontId="77" fillId="0" borderId="42" xfId="0" applyNumberFormat="1" applyFont="1" applyBorder="1" applyAlignment="1">
      <alignment horizontal="center" vertical="center"/>
    </xf>
    <xf numFmtId="2" fontId="77" fillId="0" borderId="42" xfId="0" applyNumberFormat="1" applyFont="1" applyBorder="1" applyAlignment="1">
      <alignment horizontal="center" vertical="center"/>
    </xf>
    <xf numFmtId="44" fontId="77" fillId="0" borderId="42" xfId="10" applyFont="1" applyBorder="1" applyAlignment="1">
      <alignment horizontal="center" vertical="center"/>
    </xf>
    <xf numFmtId="3" fontId="77" fillId="0" borderId="7" xfId="0" applyNumberFormat="1" applyFont="1" applyFill="1" applyBorder="1" applyAlignment="1">
      <alignment horizontal="center" vertical="center"/>
    </xf>
    <xf numFmtId="173" fontId="77" fillId="0" borderId="7" xfId="0" applyNumberFormat="1" applyFont="1" applyBorder="1" applyAlignment="1">
      <alignment vertical="center" wrapText="1"/>
    </xf>
    <xf numFmtId="9" fontId="92" fillId="0" borderId="7" xfId="17" applyFont="1" applyBorder="1" applyAlignment="1">
      <alignment vertical="center" wrapText="1"/>
    </xf>
    <xf numFmtId="9" fontId="92" fillId="24" borderId="42" xfId="0" applyNumberFormat="1" applyFont="1" applyFill="1" applyBorder="1" applyAlignment="1">
      <alignment horizontal="center" vertical="center" wrapText="1"/>
    </xf>
    <xf numFmtId="44" fontId="92" fillId="24" borderId="42" xfId="10" applyFont="1" applyFill="1" applyBorder="1" applyAlignment="1">
      <alignment vertical="center" wrapText="1"/>
    </xf>
    <xf numFmtId="0" fontId="92" fillId="0" borderId="7" xfId="0" applyFont="1" applyBorder="1" applyAlignment="1">
      <alignment horizontal="center" vertical="center"/>
    </xf>
    <xf numFmtId="173" fontId="77" fillId="4" borderId="42" xfId="0" applyNumberFormat="1" applyFont="1" applyFill="1" applyBorder="1" applyAlignment="1">
      <alignment vertical="center"/>
    </xf>
    <xf numFmtId="9" fontId="77" fillId="0" borderId="7" xfId="17" applyFont="1" applyBorder="1" applyAlignment="1">
      <alignment horizontal="center" vertical="center"/>
    </xf>
    <xf numFmtId="9" fontId="77" fillId="0" borderId="7" xfId="17" applyFont="1" applyFill="1" applyBorder="1" applyAlignment="1">
      <alignment horizontal="center" vertical="center"/>
    </xf>
    <xf numFmtId="2" fontId="77" fillId="0" borderId="7" xfId="17" applyNumberFormat="1" applyFont="1" applyBorder="1" applyAlignment="1">
      <alignment horizontal="center" vertical="center"/>
    </xf>
    <xf numFmtId="0" fontId="101" fillId="0" borderId="7" xfId="0" applyFont="1" applyFill="1" applyBorder="1" applyAlignment="1">
      <alignment horizontal="center" vertical="center" wrapText="1"/>
    </xf>
    <xf numFmtId="173" fontId="0" fillId="0" borderId="7" xfId="0" applyNumberFormat="1" applyBorder="1" applyAlignment="1">
      <alignment horizontal="center" vertical="center" wrapText="1"/>
    </xf>
    <xf numFmtId="9" fontId="0" fillId="0" borderId="7" xfId="17" applyFont="1" applyBorder="1" applyAlignment="1">
      <alignment horizontal="center" vertical="center" wrapText="1"/>
    </xf>
    <xf numFmtId="0" fontId="69" fillId="0" borderId="42" xfId="0" applyFont="1" applyFill="1" applyBorder="1" applyAlignment="1">
      <alignment horizontal="center" vertical="center" wrapText="1"/>
    </xf>
    <xf numFmtId="9" fontId="0" fillId="0" borderId="7" xfId="17" applyFont="1" applyBorder="1" applyAlignment="1">
      <alignment horizontal="center" vertical="center"/>
    </xf>
    <xf numFmtId="2" fontId="0" fillId="0" borderId="7" xfId="0" applyNumberFormat="1" applyBorder="1" applyAlignment="1">
      <alignment horizontal="center" vertical="center" wrapText="1"/>
    </xf>
    <xf numFmtId="0" fontId="67" fillId="0" borderId="35" xfId="0" applyFont="1" applyBorder="1"/>
    <xf numFmtId="173" fontId="67" fillId="0" borderId="7" xfId="0" applyNumberFormat="1" applyFont="1" applyBorder="1" applyAlignment="1">
      <alignment horizontal="center" vertical="center"/>
    </xf>
    <xf numFmtId="0" fontId="67" fillId="0" borderId="0" xfId="0" applyFont="1" applyAlignment="1">
      <alignment wrapText="1"/>
    </xf>
    <xf numFmtId="173" fontId="67" fillId="21" borderId="7" xfId="0" applyNumberFormat="1" applyFont="1" applyFill="1" applyBorder="1" applyAlignment="1">
      <alignment horizontal="center" vertical="center"/>
    </xf>
    <xf numFmtId="0" fontId="67" fillId="0" borderId="7" xfId="0" applyFont="1" applyBorder="1" applyAlignment="1">
      <alignment horizontal="left" wrapText="1"/>
    </xf>
    <xf numFmtId="4" fontId="67" fillId="0" borderId="7" xfId="0" applyNumberFormat="1" applyFont="1" applyBorder="1" applyAlignment="1">
      <alignment horizontal="center" vertical="center"/>
    </xf>
    <xf numFmtId="49" fontId="67" fillId="0" borderId="7" xfId="0" applyNumberFormat="1" applyFont="1" applyBorder="1" applyAlignment="1">
      <alignment horizontal="center" vertical="center" wrapText="1"/>
    </xf>
    <xf numFmtId="0" fontId="67" fillId="0" borderId="0" xfId="0" applyFont="1" applyAlignment="1">
      <alignment horizontal="center" vertical="center" wrapText="1"/>
    </xf>
    <xf numFmtId="9" fontId="80" fillId="0" borderId="7" xfId="0" applyNumberFormat="1" applyFont="1" applyBorder="1" applyAlignment="1">
      <alignment horizontal="center" vertical="center"/>
    </xf>
    <xf numFmtId="0" fontId="80" fillId="0" borderId="7" xfId="0" applyFont="1" applyBorder="1" applyAlignment="1">
      <alignment horizontal="center" vertical="center"/>
    </xf>
    <xf numFmtId="0" fontId="80" fillId="0" borderId="7" xfId="0" applyFont="1" applyBorder="1" applyAlignment="1">
      <alignment vertical="top" wrapText="1"/>
    </xf>
    <xf numFmtId="0" fontId="80" fillId="0" borderId="34" xfId="0" applyFont="1" applyBorder="1" applyAlignment="1">
      <alignment vertical="top" wrapText="1"/>
    </xf>
    <xf numFmtId="2" fontId="80" fillId="0" borderId="7" xfId="0" applyNumberFormat="1" applyFont="1" applyBorder="1" applyAlignment="1">
      <alignment horizontal="center" vertical="center" wrapText="1"/>
    </xf>
    <xf numFmtId="173" fontId="80" fillId="0" borderId="7" xfId="0" applyNumberFormat="1" applyFont="1" applyBorder="1" applyAlignment="1">
      <alignment horizontal="center" vertical="center" wrapText="1"/>
    </xf>
    <xf numFmtId="0" fontId="80" fillId="0" borderId="42" xfId="0" applyFont="1" applyBorder="1" applyAlignment="1">
      <alignment horizontal="center" vertical="center" wrapText="1"/>
    </xf>
    <xf numFmtId="9" fontId="80" fillId="0" borderId="42" xfId="0" applyNumberFormat="1" applyFont="1" applyBorder="1" applyAlignment="1">
      <alignment horizontal="center" vertical="center" wrapText="1"/>
    </xf>
    <xf numFmtId="2" fontId="80" fillId="0" borderId="42" xfId="0" applyNumberFormat="1" applyFont="1" applyBorder="1" applyAlignment="1">
      <alignment horizontal="center" vertical="center"/>
    </xf>
    <xf numFmtId="0" fontId="80" fillId="0" borderId="42" xfId="0" applyFont="1" applyBorder="1" applyAlignment="1">
      <alignment horizontal="center" vertical="center"/>
    </xf>
    <xf numFmtId="9" fontId="80" fillId="0" borderId="42" xfId="0" applyNumberFormat="1" applyFont="1" applyBorder="1" applyAlignment="1">
      <alignment horizontal="center" vertical="center"/>
    </xf>
    <xf numFmtId="0" fontId="80" fillId="0" borderId="48" xfId="0" applyFont="1" applyBorder="1" applyAlignment="1">
      <alignment vertical="top" wrapText="1"/>
    </xf>
    <xf numFmtId="173" fontId="67" fillId="0" borderId="7" xfId="0" applyNumberFormat="1" applyFont="1" applyBorder="1" applyAlignment="1">
      <alignment horizontal="center" vertical="center" wrapText="1"/>
    </xf>
    <xf numFmtId="9" fontId="67" fillId="24" borderId="42" xfId="0" applyNumberFormat="1" applyFont="1" applyFill="1" applyBorder="1" applyAlignment="1">
      <alignment horizontal="center" vertical="center"/>
    </xf>
    <xf numFmtId="44" fontId="67" fillId="24" borderId="42" xfId="10" applyFont="1" applyFill="1" applyBorder="1" applyAlignment="1">
      <alignment horizontal="center" vertical="center"/>
    </xf>
    <xf numFmtId="0" fontId="69" fillId="24" borderId="42" xfId="0" applyFont="1" applyFill="1" applyBorder="1" applyAlignment="1">
      <alignment vertical="top" wrapText="1"/>
    </xf>
    <xf numFmtId="9" fontId="67" fillId="0" borderId="42" xfId="0" applyNumberFormat="1" applyFont="1" applyFill="1" applyBorder="1" applyAlignment="1">
      <alignment horizontal="center" vertical="center"/>
    </xf>
    <xf numFmtId="0" fontId="67" fillId="0" borderId="42" xfId="0" applyFont="1" applyFill="1" applyBorder="1" applyAlignment="1">
      <alignment vertical="top" wrapText="1"/>
    </xf>
    <xf numFmtId="0" fontId="69" fillId="24" borderId="7" xfId="0" applyFont="1" applyFill="1" applyBorder="1" applyAlignment="1">
      <alignment vertical="top" wrapText="1"/>
    </xf>
    <xf numFmtId="0" fontId="67" fillId="24" borderId="7" xfId="0" applyFont="1" applyFill="1" applyBorder="1" applyAlignment="1">
      <alignment vertical="top"/>
    </xf>
    <xf numFmtId="0" fontId="68" fillId="0" borderId="7" xfId="0" applyFont="1" applyBorder="1" applyAlignment="1">
      <alignment horizontal="center" vertical="center"/>
    </xf>
    <xf numFmtId="43" fontId="68" fillId="0" borderId="7" xfId="8" applyFont="1" applyBorder="1" applyAlignment="1">
      <alignment horizontal="center" vertical="center"/>
    </xf>
    <xf numFmtId="0" fontId="79" fillId="0" borderId="7" xfId="16" applyFont="1" applyBorder="1" applyAlignment="1">
      <alignment horizontal="left" vertical="center" wrapText="1"/>
    </xf>
    <xf numFmtId="0" fontId="79" fillId="0" borderId="7" xfId="0" applyFont="1" applyBorder="1" applyAlignment="1">
      <alignment horizontal="left" vertical="center" wrapText="1"/>
    </xf>
    <xf numFmtId="0" fontId="68" fillId="0" borderId="42" xfId="0" applyFont="1" applyBorder="1" applyAlignment="1">
      <alignment horizontal="center" vertical="center"/>
    </xf>
    <xf numFmtId="43" fontId="68" fillId="0" borderId="42" xfId="8" applyFont="1" applyBorder="1" applyAlignment="1">
      <alignment horizontal="center" vertical="center"/>
    </xf>
    <xf numFmtId="0" fontId="79" fillId="0" borderId="42" xfId="16" applyFont="1" applyBorder="1" applyAlignment="1">
      <alignment horizontal="left" vertical="center" wrapText="1"/>
    </xf>
    <xf numFmtId="0" fontId="79" fillId="0" borderId="42" xfId="0" applyFont="1" applyBorder="1" applyAlignment="1">
      <alignment horizontal="left" vertical="center" wrapText="1"/>
    </xf>
    <xf numFmtId="0" fontId="67" fillId="0" borderId="7" xfId="0" applyFont="1" applyBorder="1" applyAlignment="1">
      <alignment horizontal="left" vertical="center"/>
    </xf>
    <xf numFmtId="0" fontId="67" fillId="0" borderId="7" xfId="0" applyFont="1" applyFill="1" applyBorder="1" applyAlignment="1">
      <alignment horizontal="left" vertical="center" wrapText="1"/>
    </xf>
    <xf numFmtId="173" fontId="120" fillId="0" borderId="7" xfId="16" applyNumberFormat="1" applyFont="1" applyBorder="1" applyAlignment="1">
      <alignment horizontal="center" vertical="center" wrapText="1"/>
    </xf>
    <xf numFmtId="4" fontId="120" fillId="0" borderId="7" xfId="16" applyNumberFormat="1" applyFont="1" applyBorder="1" applyAlignment="1">
      <alignment horizontal="center" vertical="center" wrapText="1"/>
    </xf>
    <xf numFmtId="43" fontId="120" fillId="0" borderId="7" xfId="16" applyNumberFormat="1" applyFont="1" applyBorder="1" applyAlignment="1">
      <alignment horizontal="center" vertical="center" wrapText="1"/>
    </xf>
    <xf numFmtId="0" fontId="66" fillId="0" borderId="7" xfId="0" applyFont="1" applyBorder="1" applyAlignment="1">
      <alignment horizontal="left" vertical="top" wrapText="1"/>
    </xf>
    <xf numFmtId="0" fontId="120" fillId="0" borderId="7" xfId="0" applyFont="1" applyBorder="1" applyAlignment="1">
      <alignment horizontal="center" vertical="center" wrapText="1"/>
    </xf>
    <xf numFmtId="2" fontId="0" fillId="0" borderId="7" xfId="0" applyNumberFormat="1" applyBorder="1" applyAlignment="1">
      <alignment vertical="center"/>
    </xf>
    <xf numFmtId="2" fontId="0" fillId="0" borderId="7" xfId="0" applyNumberFormat="1" applyBorder="1" applyAlignment="1">
      <alignment vertical="top" wrapText="1"/>
    </xf>
    <xf numFmtId="2" fontId="0" fillId="0" borderId="7" xfId="0" applyNumberFormat="1" applyBorder="1" applyAlignment="1">
      <alignment vertical="center" wrapText="1"/>
    </xf>
    <xf numFmtId="173" fontId="0" fillId="0" borderId="7" xfId="0" applyNumberFormat="1" applyFill="1" applyBorder="1" applyAlignment="1">
      <alignment vertical="center"/>
    </xf>
    <xf numFmtId="44" fontId="67" fillId="0" borderId="7" xfId="10" applyFont="1" applyBorder="1" applyAlignment="1">
      <alignment horizontal="center" vertical="center" wrapText="1"/>
    </xf>
    <xf numFmtId="43" fontId="120" fillId="0" borderId="7" xfId="8" applyFont="1" applyBorder="1" applyAlignment="1">
      <alignment vertical="center" wrapText="1"/>
    </xf>
    <xf numFmtId="2" fontId="67" fillId="0" borderId="42" xfId="0" applyNumberFormat="1" applyFont="1" applyBorder="1" applyAlignment="1">
      <alignment horizontal="center" vertical="center" wrapText="1"/>
    </xf>
    <xf numFmtId="0" fontId="67" fillId="0" borderId="7" xfId="0" applyFont="1" applyBorder="1" applyAlignment="1">
      <alignment vertical="center"/>
    </xf>
    <xf numFmtId="2" fontId="67" fillId="0" borderId="7" xfId="0" applyNumberFormat="1" applyFont="1" applyBorder="1" applyAlignment="1">
      <alignment vertical="center"/>
    </xf>
    <xf numFmtId="0" fontId="66" fillId="0" borderId="7" xfId="0" applyFont="1" applyBorder="1" applyAlignment="1">
      <alignment vertical="center"/>
    </xf>
    <xf numFmtId="43" fontId="66" fillId="0" borderId="7" xfId="8" applyFont="1" applyBorder="1" applyAlignment="1">
      <alignment vertical="center"/>
    </xf>
    <xf numFmtId="2" fontId="66" fillId="0" borderId="42" xfId="16" applyNumberFormat="1" applyFont="1" applyBorder="1" applyAlignment="1">
      <alignment horizontal="center" vertical="center" wrapText="1"/>
    </xf>
    <xf numFmtId="174" fontId="66" fillId="0" borderId="42" xfId="0" applyNumberFormat="1" applyFont="1" applyBorder="1" applyAlignment="1">
      <alignment vertical="center"/>
    </xf>
    <xf numFmtId="9" fontId="0" fillId="0" borderId="7" xfId="0" applyNumberFormat="1" applyFill="1" applyBorder="1" applyAlignment="1">
      <alignment horizontal="center" vertical="center"/>
    </xf>
    <xf numFmtId="6" fontId="0" fillId="0" borderId="7" xfId="0" applyNumberFormat="1" applyFill="1" applyBorder="1" applyAlignment="1">
      <alignment horizontal="center" vertical="center" wrapText="1"/>
    </xf>
    <xf numFmtId="173" fontId="0" fillId="0" borderId="7" xfId="0" applyNumberFormat="1" applyFill="1" applyBorder="1" applyAlignment="1">
      <alignment horizontal="center" vertical="center" wrapText="1"/>
    </xf>
    <xf numFmtId="173" fontId="0" fillId="0" borderId="7" xfId="0" applyNumberFormat="1" applyFill="1" applyBorder="1" applyAlignment="1">
      <alignment vertical="top" wrapText="1"/>
    </xf>
    <xf numFmtId="173" fontId="0" fillId="0" borderId="7" xfId="0" applyNumberFormat="1" applyFill="1" applyBorder="1" applyAlignment="1">
      <alignment vertical="center" wrapText="1"/>
    </xf>
    <xf numFmtId="173" fontId="66" fillId="0" borderId="7" xfId="0" applyNumberFormat="1" applyFont="1" applyBorder="1" applyAlignment="1">
      <alignment vertical="center"/>
    </xf>
    <xf numFmtId="2" fontId="22" fillId="4" borderId="7" xfId="8" applyNumberFormat="1" applyFont="1" applyFill="1" applyBorder="1" applyAlignment="1">
      <alignment horizontal="center" vertical="center" wrapText="1"/>
    </xf>
    <xf numFmtId="173" fontId="0" fillId="4" borderId="7" xfId="0" applyNumberFormat="1" applyFill="1" applyBorder="1" applyAlignment="1">
      <alignment vertical="center"/>
    </xf>
    <xf numFmtId="2" fontId="0" fillId="4" borderId="7" xfId="0" applyNumberFormat="1" applyFill="1" applyBorder="1" applyAlignment="1">
      <alignment vertical="center"/>
    </xf>
    <xf numFmtId="2" fontId="0" fillId="4" borderId="42" xfId="0" applyNumberFormat="1" applyFill="1" applyBorder="1" applyAlignment="1">
      <alignment vertical="center"/>
    </xf>
    <xf numFmtId="173" fontId="0" fillId="4" borderId="42" xfId="0" applyNumberFormat="1" applyFill="1" applyBorder="1" applyAlignment="1">
      <alignment vertical="center"/>
    </xf>
    <xf numFmtId="8" fontId="0" fillId="0" borderId="7" xfId="0" applyNumberFormat="1" applyBorder="1" applyAlignment="1">
      <alignment vertical="center"/>
    </xf>
    <xf numFmtId="43" fontId="131" fillId="4" borderId="7" xfId="8" applyFont="1" applyFill="1" applyBorder="1" applyAlignment="1">
      <alignment horizontal="center" vertical="center" wrapText="1"/>
    </xf>
    <xf numFmtId="173" fontId="130" fillId="4" borderId="7" xfId="8" applyNumberFormat="1" applyFont="1" applyFill="1" applyBorder="1" applyAlignment="1">
      <alignment horizontal="center" vertical="center" wrapText="1"/>
    </xf>
    <xf numFmtId="43" fontId="130" fillId="4" borderId="7" xfId="8" applyFont="1" applyFill="1" applyBorder="1" applyAlignment="1">
      <alignment horizontal="center" vertical="center" wrapText="1"/>
    </xf>
    <xf numFmtId="0" fontId="0" fillId="0" borderId="35" xfId="0" applyBorder="1" applyAlignment="1">
      <alignment horizontal="center" vertical="center"/>
    </xf>
    <xf numFmtId="0" fontId="0" fillId="0" borderId="29" xfId="0" applyBorder="1" applyAlignment="1">
      <alignment horizontal="center" vertical="center"/>
    </xf>
    <xf numFmtId="173" fontId="3" fillId="4" borderId="7" xfId="0" applyNumberFormat="1" applyFont="1" applyFill="1" applyBorder="1" applyAlignment="1">
      <alignment horizontal="center" vertical="center"/>
    </xf>
    <xf numFmtId="2" fontId="0" fillId="0" borderId="29" xfId="0" applyNumberFormat="1" applyBorder="1" applyAlignment="1">
      <alignment horizontal="center" vertical="center"/>
    </xf>
    <xf numFmtId="173" fontId="22" fillId="0" borderId="7" xfId="16" applyNumberFormat="1" applyFont="1" applyBorder="1" applyAlignment="1">
      <alignment vertical="center" wrapText="1"/>
    </xf>
    <xf numFmtId="2" fontId="22" fillId="0" borderId="7" xfId="16" applyNumberFormat="1" applyFont="1" applyBorder="1" applyAlignment="1">
      <alignment vertical="center" wrapText="1"/>
    </xf>
    <xf numFmtId="173" fontId="41" fillId="0" borderId="7" xfId="0" applyNumberFormat="1" applyFont="1" applyFill="1" applyBorder="1" applyAlignment="1">
      <alignment vertical="center" wrapText="1"/>
    </xf>
    <xf numFmtId="9" fontId="39" fillId="0" borderId="7" xfId="0" applyNumberFormat="1" applyFont="1" applyBorder="1" applyAlignment="1">
      <alignment vertical="center"/>
    </xf>
    <xf numFmtId="43" fontId="39" fillId="0" borderId="7" xfId="8" applyFont="1" applyBorder="1" applyAlignment="1">
      <alignment vertical="center"/>
    </xf>
    <xf numFmtId="9" fontId="39" fillId="0" borderId="7" xfId="8" applyNumberFormat="1" applyFont="1" applyBorder="1" applyAlignment="1">
      <alignment vertical="center"/>
    </xf>
    <xf numFmtId="9" fontId="22" fillId="0" borderId="7" xfId="16" applyNumberFormat="1" applyFont="1" applyFill="1" applyBorder="1" applyAlignment="1">
      <alignment horizontal="right" vertical="center" wrapText="1"/>
    </xf>
    <xf numFmtId="0" fontId="0" fillId="0" borderId="7" xfId="0" applyFill="1" applyBorder="1" applyAlignment="1">
      <alignment horizontal="center" vertical="center"/>
    </xf>
    <xf numFmtId="2" fontId="0" fillId="0" borderId="7" xfId="0" applyNumberFormat="1" applyFill="1" applyBorder="1" applyAlignment="1">
      <alignment horizontal="center" vertical="center"/>
    </xf>
    <xf numFmtId="173" fontId="74" fillId="0" borderId="7" xfId="16" applyNumberFormat="1" applyFont="1" applyFill="1" applyBorder="1" applyAlignment="1">
      <alignment horizontal="center" vertical="center"/>
    </xf>
    <xf numFmtId="2" fontId="74" fillId="0" borderId="7" xfId="0" applyNumberFormat="1" applyFont="1" applyBorder="1" applyAlignment="1">
      <alignment vertical="center" wrapText="1"/>
    </xf>
    <xf numFmtId="2" fontId="74" fillId="0" borderId="7" xfId="0" applyNumberFormat="1" applyFont="1" applyBorder="1" applyAlignment="1">
      <alignment horizontal="center" vertical="center" wrapText="1"/>
    </xf>
    <xf numFmtId="173" fontId="74" fillId="0" borderId="7" xfId="0" applyNumberFormat="1" applyFont="1" applyBorder="1" applyAlignment="1">
      <alignment horizontal="center" vertical="center"/>
    </xf>
    <xf numFmtId="173" fontId="27" fillId="0" borderId="7" xfId="8" applyNumberFormat="1" applyFont="1" applyFill="1" applyBorder="1" applyAlignment="1">
      <alignment horizontal="center" vertical="center"/>
    </xf>
    <xf numFmtId="173" fontId="22" fillId="0" borderId="7" xfId="8" applyNumberFormat="1" applyFont="1" applyFill="1" applyBorder="1" applyAlignment="1">
      <alignment horizontal="right" vertical="center" wrapText="1"/>
    </xf>
    <xf numFmtId="0" fontId="74" fillId="0" borderId="7" xfId="0" applyFont="1" applyBorder="1" applyAlignment="1">
      <alignment vertical="center"/>
    </xf>
    <xf numFmtId="174" fontId="74" fillId="0" borderId="7" xfId="8" applyNumberFormat="1" applyFont="1" applyBorder="1" applyAlignment="1">
      <alignment horizontal="center" vertical="center"/>
    </xf>
    <xf numFmtId="9" fontId="74" fillId="0" borderId="7" xfId="0" applyNumberFormat="1" applyFont="1" applyBorder="1" applyAlignment="1">
      <alignment horizontal="center" vertical="center"/>
    </xf>
    <xf numFmtId="2" fontId="74" fillId="0" borderId="7" xfId="0" applyNumberFormat="1" applyFont="1" applyBorder="1" applyAlignment="1">
      <alignment horizontal="center" vertical="center"/>
    </xf>
    <xf numFmtId="173" fontId="66" fillId="0" borderId="7" xfId="0" applyNumberFormat="1" applyFont="1" applyBorder="1" applyAlignment="1">
      <alignment horizontal="center" vertical="center"/>
    </xf>
    <xf numFmtId="173" fontId="69" fillId="0" borderId="7" xfId="8" applyNumberFormat="1" applyFont="1" applyBorder="1" applyAlignment="1">
      <alignment horizontal="center" vertical="center" wrapText="1"/>
    </xf>
    <xf numFmtId="173" fontId="67" fillId="0" borderId="42" xfId="0" applyNumberFormat="1" applyFont="1" applyBorder="1" applyAlignment="1">
      <alignment horizontal="center" vertical="center" wrapText="1"/>
    </xf>
    <xf numFmtId="173" fontId="120" fillId="0" borderId="7" xfId="8" applyNumberFormat="1" applyFont="1" applyFill="1" applyBorder="1" applyAlignment="1">
      <alignment horizontal="center" vertical="center" wrapText="1"/>
    </xf>
    <xf numFmtId="2" fontId="66" fillId="0" borderId="7" xfId="0" applyNumberFormat="1" applyFont="1" applyBorder="1" applyAlignment="1">
      <alignment horizontal="center" vertical="center" wrapText="1"/>
    </xf>
    <xf numFmtId="2" fontId="67" fillId="0" borderId="7" xfId="8" applyNumberFormat="1" applyFont="1" applyBorder="1" applyAlignment="1">
      <alignment horizontal="center" vertical="center" wrapText="1"/>
    </xf>
    <xf numFmtId="2" fontId="67" fillId="0" borderId="42" xfId="0" applyNumberFormat="1" applyFont="1" applyBorder="1" applyAlignment="1">
      <alignment vertical="center"/>
    </xf>
    <xf numFmtId="2" fontId="67" fillId="0" borderId="42" xfId="0" applyNumberFormat="1" applyFont="1" applyBorder="1" applyAlignment="1">
      <alignment vertical="center" wrapText="1"/>
    </xf>
    <xf numFmtId="9" fontId="69" fillId="0" borderId="7" xfId="0" applyNumberFormat="1" applyFont="1" applyFill="1" applyBorder="1" applyAlignment="1">
      <alignment vertical="center"/>
    </xf>
    <xf numFmtId="9" fontId="69" fillId="0" borderId="7" xfId="0" applyNumberFormat="1" applyFont="1" applyBorder="1" applyAlignment="1">
      <alignment vertical="center" wrapText="1"/>
    </xf>
    <xf numFmtId="43" fontId="124" fillId="0" borderId="7" xfId="8" applyFont="1" applyFill="1" applyBorder="1" applyAlignment="1">
      <alignment horizontal="center" vertical="center" wrapText="1"/>
    </xf>
    <xf numFmtId="9" fontId="69" fillId="0" borderId="7" xfId="0" applyNumberFormat="1" applyFont="1" applyFill="1" applyBorder="1" applyAlignment="1">
      <alignment vertical="center" wrapText="1"/>
    </xf>
    <xf numFmtId="9" fontId="69" fillId="0" borderId="7" xfId="0" applyNumberFormat="1" applyFont="1" applyBorder="1" applyAlignment="1">
      <alignment horizontal="center" vertical="center" wrapText="1"/>
    </xf>
    <xf numFmtId="9" fontId="69" fillId="0" borderId="7" xfId="0" applyNumberFormat="1" applyFont="1" applyFill="1" applyBorder="1" applyAlignment="1">
      <alignment horizontal="center" vertical="center" wrapText="1"/>
    </xf>
    <xf numFmtId="9" fontId="69" fillId="0" borderId="7" xfId="0" applyNumberFormat="1" applyFont="1" applyBorder="1" applyAlignment="1">
      <alignment vertical="center"/>
    </xf>
    <xf numFmtId="9" fontId="120" fillId="0" borderId="7" xfId="0" applyNumberFormat="1" applyFont="1" applyFill="1" applyBorder="1" applyAlignment="1">
      <alignment vertical="center"/>
    </xf>
    <xf numFmtId="43" fontId="123" fillId="0" borderId="7" xfId="8" applyFont="1" applyFill="1" applyBorder="1" applyAlignment="1">
      <alignment horizontal="center" vertical="center" wrapText="1"/>
    </xf>
    <xf numFmtId="9" fontId="120" fillId="0" borderId="7" xfId="0" applyNumberFormat="1" applyFont="1" applyFill="1" applyBorder="1" applyAlignment="1">
      <alignment vertical="center" wrapText="1"/>
    </xf>
    <xf numFmtId="43" fontId="120" fillId="0" borderId="7" xfId="8" applyFont="1" applyFill="1" applyBorder="1" applyAlignment="1">
      <alignment horizontal="center" vertical="center" wrapText="1"/>
    </xf>
    <xf numFmtId="8" fontId="67" fillId="0" borderId="7" xfId="0" applyNumberFormat="1" applyFont="1" applyBorder="1" applyAlignment="1">
      <alignment horizontal="center" vertical="center"/>
    </xf>
    <xf numFmtId="9" fontId="69" fillId="0" borderId="7" xfId="0" applyNumberFormat="1" applyFont="1" applyBorder="1" applyAlignment="1">
      <alignment horizontal="left" vertical="center" wrapText="1"/>
    </xf>
    <xf numFmtId="9" fontId="120" fillId="0" borderId="7" xfId="0" applyNumberFormat="1" applyFont="1" applyFill="1" applyBorder="1" applyAlignment="1">
      <alignment horizontal="left" vertical="center" wrapText="1"/>
    </xf>
    <xf numFmtId="43" fontId="120" fillId="0" borderId="7" xfId="8" applyFont="1" applyFill="1" applyBorder="1" applyAlignment="1">
      <alignment horizontal="left" vertical="center" wrapText="1"/>
    </xf>
    <xf numFmtId="9" fontId="67" fillId="0" borderId="7" xfId="0" applyNumberFormat="1" applyFont="1" applyBorder="1" applyAlignment="1">
      <alignment vertical="center" wrapText="1"/>
    </xf>
    <xf numFmtId="43" fontId="66" fillId="0" borderId="7" xfId="8" applyFont="1" applyFill="1" applyBorder="1" applyAlignment="1">
      <alignment horizontal="center" vertical="center" wrapText="1"/>
    </xf>
    <xf numFmtId="9" fontId="66" fillId="0" borderId="7" xfId="0" applyNumberFormat="1" applyFont="1" applyFill="1" applyBorder="1" applyAlignment="1">
      <alignment vertical="center" wrapText="1"/>
    </xf>
    <xf numFmtId="9" fontId="66" fillId="0" borderId="7" xfId="0" applyNumberFormat="1" applyFont="1" applyFill="1" applyBorder="1" applyAlignment="1">
      <alignment vertical="center"/>
    </xf>
    <xf numFmtId="43" fontId="69" fillId="0" borderId="7" xfId="8" applyFont="1" applyBorder="1" applyAlignment="1">
      <alignment horizontal="center" vertical="center" wrapText="1"/>
    </xf>
    <xf numFmtId="9" fontId="69" fillId="0" borderId="7" xfId="0" applyNumberFormat="1" applyFont="1" applyBorder="1" applyAlignment="1">
      <alignment horizontal="center" vertical="center"/>
    </xf>
    <xf numFmtId="43" fontId="69" fillId="0" borderId="7" xfId="8" applyFont="1" applyFill="1" applyBorder="1" applyAlignment="1">
      <alignment horizontal="center" vertical="center" wrapText="1"/>
    </xf>
    <xf numFmtId="43" fontId="122" fillId="0" borderId="7" xfId="8" applyFont="1" applyFill="1" applyBorder="1" applyAlignment="1">
      <alignment horizontal="center" vertical="center" wrapText="1"/>
    </xf>
    <xf numFmtId="175" fontId="0" fillId="0" borderId="42" xfId="0" applyNumberFormat="1" applyBorder="1" applyAlignment="1">
      <alignment vertical="center"/>
    </xf>
    <xf numFmtId="175" fontId="0" fillId="0" borderId="7" xfId="0" applyNumberFormat="1" applyBorder="1" applyAlignment="1">
      <alignment vertical="center"/>
    </xf>
    <xf numFmtId="173" fontId="0" fillId="0" borderId="7" xfId="10" applyNumberFormat="1" applyFont="1" applyFill="1" applyBorder="1" applyAlignment="1">
      <alignment vertical="center" wrapText="1"/>
    </xf>
    <xf numFmtId="0" fontId="99" fillId="24" borderId="7" xfId="0" applyFont="1" applyFill="1" applyBorder="1" applyAlignment="1">
      <alignment vertical="center" wrapText="1"/>
    </xf>
    <xf numFmtId="9" fontId="99" fillId="24" borderId="7" xfId="0" applyNumberFormat="1" applyFont="1" applyFill="1" applyBorder="1" applyAlignment="1">
      <alignment horizontal="center" vertical="center" wrapText="1"/>
    </xf>
    <xf numFmtId="0" fontId="0" fillId="0" borderId="42" xfId="0" applyBorder="1" applyAlignment="1">
      <alignment vertical="center"/>
    </xf>
    <xf numFmtId="9" fontId="32" fillId="0" borderId="7" xfId="17" applyFont="1" applyBorder="1" applyAlignment="1">
      <alignment horizontal="center" vertical="center" wrapText="1"/>
    </xf>
    <xf numFmtId="9" fontId="32" fillId="0" borderId="7" xfId="0" applyNumberFormat="1" applyFont="1" applyBorder="1" applyAlignment="1">
      <alignment horizontal="center" vertical="center" wrapText="1"/>
    </xf>
    <xf numFmtId="2" fontId="32" fillId="0" borderId="7" xfId="0" applyNumberFormat="1" applyFont="1" applyBorder="1" applyAlignment="1">
      <alignment horizontal="center" vertical="center" wrapText="1"/>
    </xf>
    <xf numFmtId="173" fontId="0" fillId="0" borderId="7" xfId="0" applyNumberFormat="1" applyFont="1" applyBorder="1" applyAlignment="1">
      <alignment vertical="center" wrapText="1"/>
    </xf>
    <xf numFmtId="173" fontId="99" fillId="24" borderId="7" xfId="0" applyNumberFormat="1" applyFont="1" applyFill="1" applyBorder="1" applyAlignment="1">
      <alignment vertical="center" wrapText="1"/>
    </xf>
    <xf numFmtId="9" fontId="0" fillId="0" borderId="42" xfId="17" applyFont="1" applyBorder="1" applyAlignment="1">
      <alignment horizontal="center" vertical="center"/>
    </xf>
    <xf numFmtId="0" fontId="0" fillId="0" borderId="42" xfId="0" applyBorder="1" applyAlignment="1">
      <alignment horizontal="center" vertical="center"/>
    </xf>
    <xf numFmtId="173" fontId="22" fillId="0" borderId="43" xfId="16" applyNumberFormat="1" applyFont="1" applyBorder="1" applyAlignment="1">
      <alignment vertical="center" wrapText="1"/>
    </xf>
    <xf numFmtId="173" fontId="0" fillId="0" borderId="7" xfId="0" applyNumberFormat="1" applyFont="1" applyBorder="1" applyAlignment="1">
      <alignment vertical="center"/>
    </xf>
    <xf numFmtId="173" fontId="0" fillId="0" borderId="0" xfId="0" applyNumberFormat="1" applyAlignment="1">
      <alignment horizontal="right" vertical="center" wrapText="1"/>
    </xf>
    <xf numFmtId="2" fontId="39" fillId="0" borderId="7" xfId="0" applyNumberFormat="1" applyFont="1" applyFill="1" applyBorder="1" applyAlignment="1">
      <alignment horizontal="center" vertical="center" wrapText="1"/>
    </xf>
    <xf numFmtId="173" fontId="22" fillId="0" borderId="7" xfId="8" applyNumberFormat="1" applyFont="1" applyFill="1" applyBorder="1" applyAlignment="1">
      <alignment horizontal="center" vertical="center" wrapText="1"/>
    </xf>
    <xf numFmtId="8" fontId="0" fillId="0" borderId="7" xfId="0" applyNumberFormat="1" applyFill="1" applyBorder="1" applyAlignment="1">
      <alignment vertical="center"/>
    </xf>
    <xf numFmtId="2" fontId="0" fillId="0" borderId="7" xfId="0" applyNumberFormat="1" applyFont="1" applyBorder="1" applyAlignment="1">
      <alignment vertical="center" wrapText="1"/>
    </xf>
    <xf numFmtId="2" fontId="0" fillId="0" borderId="42" xfId="0" applyNumberFormat="1" applyBorder="1" applyAlignment="1">
      <alignment vertical="center"/>
    </xf>
    <xf numFmtId="173" fontId="0" fillId="0" borderId="42" xfId="0" applyNumberFormat="1" applyBorder="1" applyAlignment="1">
      <alignment vertical="center"/>
    </xf>
    <xf numFmtId="3" fontId="0" fillId="0" borderId="7" xfId="0" applyNumberFormat="1" applyFill="1" applyBorder="1" applyAlignment="1">
      <alignment vertical="center" wrapText="1"/>
    </xf>
    <xf numFmtId="173" fontId="0" fillId="0" borderId="0" xfId="0" applyNumberFormat="1" applyFill="1" applyAlignment="1">
      <alignment vertical="center"/>
    </xf>
    <xf numFmtId="2" fontId="0" fillId="0" borderId="7" xfId="0" applyNumberFormat="1" applyFill="1" applyBorder="1" applyAlignment="1">
      <alignment vertical="center" wrapText="1"/>
    </xf>
    <xf numFmtId="2" fontId="0" fillId="0" borderId="29" xfId="0" applyNumberFormat="1" applyBorder="1" applyAlignment="1">
      <alignment horizontal="center"/>
    </xf>
    <xf numFmtId="44" fontId="0" fillId="0" borderId="43" xfId="10" applyFont="1" applyFill="1" applyBorder="1" applyAlignment="1">
      <alignment horizontal="center" vertical="center"/>
    </xf>
    <xf numFmtId="2" fontId="0" fillId="0" borderId="7" xfId="0" applyNumberFormat="1" applyFont="1" applyBorder="1" applyAlignment="1">
      <alignment vertical="center"/>
    </xf>
    <xf numFmtId="9" fontId="22" fillId="0" borderId="43" xfId="16" applyNumberFormat="1" applyFont="1" applyBorder="1" applyAlignment="1">
      <alignment horizontal="center" vertical="center" wrapText="1"/>
    </xf>
    <xf numFmtId="44" fontId="0" fillId="0" borderId="7" xfId="0" applyNumberFormat="1" applyBorder="1" applyAlignment="1">
      <alignment vertical="center"/>
    </xf>
    <xf numFmtId="173" fontId="74" fillId="0" borderId="42" xfId="0" applyNumberFormat="1" applyFont="1" applyBorder="1" applyAlignment="1">
      <alignment horizontal="center" vertical="center"/>
    </xf>
    <xf numFmtId="0" fontId="74" fillId="0" borderId="42" xfId="0" applyFont="1" applyBorder="1" applyAlignment="1">
      <alignment horizontal="center" vertical="center"/>
    </xf>
    <xf numFmtId="43" fontId="74" fillId="0" borderId="42" xfId="8" applyFont="1" applyBorder="1" applyAlignment="1">
      <alignment horizontal="center" vertical="center"/>
    </xf>
    <xf numFmtId="44" fontId="22" fillId="0" borderId="7" xfId="8" applyNumberFormat="1" applyFont="1" applyFill="1" applyBorder="1" applyAlignment="1">
      <alignment horizontal="center" vertical="center" wrapText="1"/>
    </xf>
    <xf numFmtId="173" fontId="0" fillId="0" borderId="42" xfId="0" applyNumberFormat="1" applyBorder="1" applyAlignment="1">
      <alignment horizontal="center" vertical="center" wrapText="1"/>
    </xf>
    <xf numFmtId="0" fontId="74" fillId="24" borderId="7" xfId="0" applyFont="1" applyFill="1" applyBorder="1" applyAlignment="1">
      <alignment horizontal="center" vertical="center" wrapText="1"/>
    </xf>
    <xf numFmtId="2" fontId="74" fillId="24" borderId="7" xfId="0" applyNumberFormat="1" applyFont="1" applyFill="1" applyBorder="1" applyAlignment="1">
      <alignment horizontal="right" vertical="center" wrapText="1"/>
    </xf>
    <xf numFmtId="44" fontId="4" fillId="0" borderId="7" xfId="10" applyFont="1" applyFill="1" applyBorder="1" applyAlignment="1">
      <alignment vertical="center"/>
    </xf>
    <xf numFmtId="173" fontId="0" fillId="0" borderId="7" xfId="0" applyNumberFormat="1" applyFill="1" applyBorder="1" applyAlignment="1">
      <alignment horizontal="left" vertical="center" wrapText="1"/>
    </xf>
    <xf numFmtId="9" fontId="0" fillId="0" borderId="29" xfId="0" applyNumberFormat="1" applyBorder="1" applyAlignment="1">
      <alignment horizontal="center" vertical="center"/>
    </xf>
    <xf numFmtId="175" fontId="0" fillId="0" borderId="29" xfId="0" applyNumberFormat="1" applyBorder="1" applyAlignment="1">
      <alignment horizontal="center" vertical="center"/>
    </xf>
    <xf numFmtId="3" fontId="0" fillId="0" borderId="7" xfId="0" applyNumberFormat="1" applyFill="1" applyBorder="1" applyAlignment="1">
      <alignment horizontal="center" vertical="center"/>
    </xf>
    <xf numFmtId="44" fontId="0" fillId="0" borderId="7" xfId="10" applyFont="1" applyFill="1" applyBorder="1" applyAlignment="1">
      <alignment horizontal="center" vertical="center"/>
    </xf>
    <xf numFmtId="176" fontId="0" fillId="0" borderId="7" xfId="10" applyNumberFormat="1" applyFont="1" applyFill="1" applyBorder="1" applyAlignment="1">
      <alignment horizontal="center" vertical="center"/>
    </xf>
    <xf numFmtId="0" fontId="128" fillId="0" borderId="7" xfId="0" applyFont="1" applyFill="1" applyBorder="1" applyAlignment="1">
      <alignment horizontal="center" vertical="center"/>
    </xf>
    <xf numFmtId="173" fontId="0" fillId="0" borderId="7" xfId="10" applyNumberFormat="1" applyFont="1" applyFill="1" applyBorder="1" applyAlignment="1">
      <alignment horizontal="center" vertical="center"/>
    </xf>
    <xf numFmtId="9" fontId="58" fillId="0" borderId="7" xfId="0" applyNumberFormat="1" applyFont="1" applyBorder="1" applyAlignment="1">
      <alignment horizontal="center" vertical="center"/>
    </xf>
    <xf numFmtId="9" fontId="84" fillId="0" borderId="29" xfId="17" applyFont="1" applyBorder="1" applyAlignment="1">
      <alignment horizontal="center" vertical="center"/>
    </xf>
    <xf numFmtId="9" fontId="84" fillId="0" borderId="7" xfId="17" applyFont="1" applyBorder="1" applyAlignment="1">
      <alignment horizontal="center" vertical="center"/>
    </xf>
    <xf numFmtId="172" fontId="0" fillId="0" borderId="0" xfId="0" applyNumberFormat="1" applyAlignment="1">
      <alignment vertical="center"/>
    </xf>
    <xf numFmtId="44" fontId="67" fillId="4" borderId="42" xfId="10" applyFont="1" applyFill="1" applyBorder="1" applyAlignment="1">
      <alignment horizontal="center" vertical="center"/>
    </xf>
    <xf numFmtId="44" fontId="67" fillId="4" borderId="7" xfId="10" applyFont="1" applyFill="1" applyBorder="1" applyAlignment="1">
      <alignment horizontal="center" vertical="center"/>
    </xf>
    <xf numFmtId="0" fontId="107" fillId="4" borderId="34" xfId="0" applyFont="1" applyFill="1" applyBorder="1" applyAlignment="1">
      <alignment horizontal="center" vertical="center" wrapText="1"/>
    </xf>
    <xf numFmtId="44" fontId="66" fillId="4" borderId="42" xfId="10" applyFont="1" applyFill="1" applyBorder="1" applyAlignment="1">
      <alignment horizontal="center" vertical="center" wrapText="1"/>
    </xf>
    <xf numFmtId="44" fontId="67" fillId="4" borderId="7" xfId="10" applyFont="1" applyFill="1" applyBorder="1" applyAlignment="1">
      <alignment horizontal="center" vertical="center" wrapText="1"/>
    </xf>
    <xf numFmtId="0" fontId="107" fillId="4" borderId="7" xfId="0" applyFont="1" applyFill="1" applyBorder="1" applyAlignment="1">
      <alignment horizontal="center" vertical="center" wrapText="1"/>
    </xf>
    <xf numFmtId="44" fontId="77" fillId="4" borderId="7" xfId="10" applyFont="1" applyFill="1" applyBorder="1" applyAlignment="1">
      <alignment vertical="center"/>
    </xf>
    <xf numFmtId="43" fontId="92" fillId="4" borderId="7" xfId="8" applyFont="1" applyFill="1" applyBorder="1" applyAlignment="1">
      <alignment horizontal="left" vertical="center"/>
    </xf>
    <xf numFmtId="0" fontId="103" fillId="4" borderId="29" xfId="16" applyFont="1" applyFill="1" applyBorder="1" applyAlignment="1">
      <alignment horizontal="center" vertical="center" wrapText="1"/>
    </xf>
    <xf numFmtId="44" fontId="120" fillId="4" borderId="7" xfId="16" applyNumberFormat="1" applyFont="1" applyFill="1" applyBorder="1" applyAlignment="1">
      <alignment horizontal="center" vertical="center" wrapText="1"/>
    </xf>
    <xf numFmtId="173" fontId="67" fillId="4" borderId="7" xfId="0" applyNumberFormat="1" applyFont="1" applyFill="1" applyBorder="1" applyAlignment="1">
      <alignment horizontal="center" vertical="center"/>
    </xf>
    <xf numFmtId="173" fontId="120" fillId="4" borderId="7" xfId="8" applyNumberFormat="1" applyFont="1" applyFill="1" applyBorder="1" applyAlignment="1">
      <alignment horizontal="center" vertical="center" wrapText="1"/>
    </xf>
    <xf numFmtId="173" fontId="22" fillId="4" borderId="7" xfId="8" applyNumberFormat="1" applyFont="1" applyFill="1" applyBorder="1" applyAlignment="1">
      <alignment horizontal="center" vertical="center" wrapText="1"/>
    </xf>
    <xf numFmtId="0" fontId="83" fillId="4" borderId="7" xfId="0" applyFont="1" applyFill="1" applyBorder="1" applyAlignment="1">
      <alignment horizontal="left" vertical="top" wrapText="1"/>
    </xf>
    <xf numFmtId="0" fontId="83" fillId="4" borderId="42" xfId="0" applyFont="1" applyFill="1" applyBorder="1" applyAlignment="1">
      <alignment vertical="top" wrapText="1"/>
    </xf>
    <xf numFmtId="2" fontId="0" fillId="4" borderId="7" xfId="0" applyNumberFormat="1" applyFill="1" applyBorder="1" applyAlignment="1">
      <alignment horizontal="center" vertical="center"/>
    </xf>
    <xf numFmtId="173" fontId="74" fillId="4" borderId="7" xfId="0" applyNumberFormat="1" applyFont="1" applyFill="1" applyBorder="1" applyAlignment="1">
      <alignment vertical="center"/>
    </xf>
    <xf numFmtId="173" fontId="74" fillId="4" borderId="7" xfId="0" applyNumberFormat="1" applyFont="1" applyFill="1" applyBorder="1" applyAlignment="1">
      <alignment horizontal="center" vertical="center"/>
    </xf>
    <xf numFmtId="173" fontId="69" fillId="4" borderId="7" xfId="8" applyNumberFormat="1" applyFont="1" applyFill="1" applyBorder="1" applyAlignment="1">
      <alignment horizontal="center" vertical="center" wrapText="1"/>
    </xf>
    <xf numFmtId="0" fontId="10" fillId="19" borderId="37" xfId="0" applyFont="1" applyFill="1" applyBorder="1" applyAlignment="1">
      <alignment horizontal="center" vertical="center" wrapText="1"/>
    </xf>
    <xf numFmtId="0" fontId="10" fillId="19" borderId="4" xfId="0" applyFont="1" applyFill="1" applyBorder="1" applyAlignment="1">
      <alignment horizontal="center" vertical="center" wrapText="1"/>
    </xf>
    <xf numFmtId="0" fontId="10" fillId="5" borderId="37"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2" fillId="4" borderId="23" xfId="0" applyFont="1" applyFill="1" applyBorder="1" applyAlignment="1">
      <alignment horizontal="center" wrapText="1"/>
    </xf>
    <xf numFmtId="0" fontId="2" fillId="4" borderId="14" xfId="0" applyFont="1" applyFill="1" applyBorder="1" applyAlignment="1">
      <alignment horizontal="center" wrapText="1"/>
    </xf>
    <xf numFmtId="0" fontId="10" fillId="4" borderId="4" xfId="0" applyFont="1" applyFill="1" applyBorder="1" applyAlignment="1">
      <alignment horizontal="center" vertical="top" wrapText="1"/>
    </xf>
    <xf numFmtId="0" fontId="11" fillId="4" borderId="37" xfId="0" applyFont="1" applyFill="1" applyBorder="1" applyAlignment="1">
      <alignment horizontal="center" vertical="center" wrapText="1"/>
    </xf>
    <xf numFmtId="0" fontId="37" fillId="4" borderId="0" xfId="0" applyFont="1" applyFill="1" applyAlignment="1">
      <alignment horizontal="center"/>
    </xf>
    <xf numFmtId="0" fontId="70" fillId="0" borderId="0" xfId="0" applyFont="1" applyBorder="1" applyAlignment="1">
      <alignment horizontal="center" vertical="center"/>
    </xf>
    <xf numFmtId="0" fontId="70" fillId="0" borderId="44" xfId="0" applyFont="1" applyFill="1" applyBorder="1" applyAlignment="1">
      <alignment horizontal="center" vertical="center"/>
    </xf>
    <xf numFmtId="0" fontId="40" fillId="9" borderId="24" xfId="0" applyFont="1" applyFill="1" applyBorder="1" applyAlignment="1">
      <alignment horizontal="center" vertical="center"/>
    </xf>
    <xf numFmtId="0" fontId="40" fillId="9" borderId="20" xfId="0" applyFont="1" applyFill="1" applyBorder="1" applyAlignment="1">
      <alignment horizontal="center" vertical="center"/>
    </xf>
    <xf numFmtId="41" fontId="40" fillId="4" borderId="7" xfId="0" applyNumberFormat="1" applyFont="1" applyFill="1" applyBorder="1" applyAlignment="1">
      <alignment horizontal="center" vertical="center"/>
    </xf>
    <xf numFmtId="0" fontId="0" fillId="19" borderId="2" xfId="0" applyFill="1" applyBorder="1" applyAlignment="1">
      <alignment horizontal="center" vertical="center" wrapText="1"/>
    </xf>
    <xf numFmtId="0" fontId="40" fillId="9" borderId="54" xfId="0" applyNumberFormat="1" applyFont="1" applyFill="1" applyBorder="1" applyAlignment="1">
      <alignment horizontal="center" vertical="center" wrapText="1"/>
    </xf>
    <xf numFmtId="0" fontId="40" fillId="9" borderId="55" xfId="0" applyNumberFormat="1" applyFont="1" applyFill="1" applyBorder="1" applyAlignment="1">
      <alignment horizontal="center" vertical="center" wrapText="1"/>
    </xf>
    <xf numFmtId="0" fontId="40" fillId="9" borderId="56" xfId="0" applyNumberFormat="1" applyFont="1" applyFill="1" applyBorder="1" applyAlignment="1">
      <alignment horizontal="center" vertical="center" wrapText="1"/>
    </xf>
    <xf numFmtId="41" fontId="40" fillId="9" borderId="15" xfId="0" applyNumberFormat="1" applyFont="1" applyFill="1" applyBorder="1" applyAlignment="1">
      <alignment horizontal="center" vertical="center"/>
    </xf>
    <xf numFmtId="41" fontId="40" fillId="9" borderId="20" xfId="0" applyNumberFormat="1" applyFont="1" applyFill="1" applyBorder="1" applyAlignment="1">
      <alignment horizontal="center" vertical="center"/>
    </xf>
    <xf numFmtId="41" fontId="40" fillId="9" borderId="8" xfId="0" applyNumberFormat="1" applyFont="1" applyFill="1" applyBorder="1" applyAlignment="1">
      <alignment horizontal="center" vertical="center"/>
    </xf>
    <xf numFmtId="41" fontId="40" fillId="4" borderId="15" xfId="0" applyNumberFormat="1" applyFont="1" applyFill="1" applyBorder="1" applyAlignment="1">
      <alignment horizontal="center" vertical="center" wrapText="1"/>
    </xf>
    <xf numFmtId="41" fontId="40" fillId="4" borderId="20" xfId="0" applyNumberFormat="1" applyFont="1" applyFill="1" applyBorder="1" applyAlignment="1">
      <alignment horizontal="center" vertical="center" wrapText="1"/>
    </xf>
    <xf numFmtId="41" fontId="40" fillId="4" borderId="8" xfId="0" applyNumberFormat="1" applyFont="1" applyFill="1" applyBorder="1" applyAlignment="1">
      <alignment horizontal="center" vertical="center" wrapText="1"/>
    </xf>
    <xf numFmtId="0" fontId="0" fillId="0" borderId="7" xfId="0" applyBorder="1" applyAlignment="1">
      <alignment horizontal="center" vertical="center"/>
    </xf>
    <xf numFmtId="0" fontId="106" fillId="0" borderId="45" xfId="15" applyFont="1" applyBorder="1" applyAlignment="1">
      <alignment horizontal="center" vertical="center" wrapText="1"/>
    </xf>
    <xf numFmtId="0" fontId="106" fillId="0" borderId="46" xfId="15" applyFont="1" applyBorder="1" applyAlignment="1">
      <alignment horizontal="center" vertical="center" wrapText="1"/>
    </xf>
    <xf numFmtId="0" fontId="106" fillId="0" borderId="42" xfId="15" applyFont="1" applyBorder="1" applyAlignment="1">
      <alignment horizontal="center" vertical="top" wrapText="1"/>
    </xf>
    <xf numFmtId="0" fontId="106" fillId="0" borderId="43" xfId="15" applyFont="1" applyBorder="1" applyAlignment="1">
      <alignment horizontal="center" vertical="top" wrapText="1"/>
    </xf>
    <xf numFmtId="0" fontId="106" fillId="7" borderId="42" xfId="0" applyFont="1" applyFill="1" applyBorder="1" applyAlignment="1" applyProtection="1">
      <alignment horizontal="center" vertical="center" wrapText="1"/>
      <protection locked="0"/>
    </xf>
    <xf numFmtId="0" fontId="106" fillId="7" borderId="43" xfId="0" applyFont="1" applyFill="1" applyBorder="1" applyAlignment="1" applyProtection="1">
      <alignment horizontal="center" vertical="center" wrapText="1"/>
      <protection locked="0"/>
    </xf>
    <xf numFmtId="0" fontId="106" fillId="7" borderId="29" xfId="0" applyFont="1" applyFill="1" applyBorder="1" applyAlignment="1" applyProtection="1">
      <alignment horizontal="center" vertical="center" wrapText="1"/>
      <protection locked="0"/>
    </xf>
    <xf numFmtId="0" fontId="106" fillId="0" borderId="42" xfId="16" applyFont="1" applyBorder="1" applyAlignment="1">
      <alignment horizontal="center" vertical="center" wrapText="1"/>
    </xf>
    <xf numFmtId="0" fontId="106" fillId="0" borderId="43" xfId="16" applyFont="1" applyBorder="1" applyAlignment="1">
      <alignment horizontal="center" vertical="center" wrapText="1"/>
    </xf>
    <xf numFmtId="0" fontId="106" fillId="0" borderId="42" xfId="16" applyFont="1" applyBorder="1" applyAlignment="1">
      <alignment horizontal="left" vertical="top" wrapText="1"/>
    </xf>
    <xf numFmtId="0" fontId="106" fillId="0" borderId="43" xfId="16" applyFont="1" applyBorder="1" applyAlignment="1">
      <alignment horizontal="left" vertical="top" wrapText="1"/>
    </xf>
    <xf numFmtId="0" fontId="106" fillId="0" borderId="29" xfId="16" applyFont="1" applyBorder="1" applyAlignment="1">
      <alignment horizontal="left" vertical="top" wrapText="1"/>
    </xf>
    <xf numFmtId="0" fontId="106" fillId="16" borderId="34" xfId="0" applyFont="1" applyFill="1" applyBorder="1" applyAlignment="1">
      <alignment horizontal="center" vertical="center" wrapText="1"/>
    </xf>
    <xf numFmtId="0" fontId="106" fillId="16" borderId="26" xfId="0" applyFont="1" applyFill="1" applyBorder="1" applyAlignment="1">
      <alignment horizontal="center" vertical="center" wrapText="1"/>
    </xf>
    <xf numFmtId="0" fontId="106" fillId="16" borderId="35" xfId="0" applyFont="1" applyFill="1" applyBorder="1" applyAlignment="1">
      <alignment horizontal="center" vertical="center" wrapText="1"/>
    </xf>
    <xf numFmtId="0" fontId="106" fillId="16" borderId="43" xfId="0" applyFont="1" applyFill="1" applyBorder="1" applyAlignment="1">
      <alignment horizontal="center" vertical="center" wrapText="1"/>
    </xf>
    <xf numFmtId="0" fontId="106" fillId="16" borderId="29" xfId="0" applyFont="1" applyFill="1" applyBorder="1" applyAlignment="1">
      <alignment horizontal="center" vertical="center" wrapText="1"/>
    </xf>
    <xf numFmtId="0" fontId="106" fillId="16" borderId="42" xfId="0" applyFont="1" applyFill="1" applyBorder="1" applyAlignment="1">
      <alignment horizontal="center" vertical="center" wrapText="1"/>
    </xf>
    <xf numFmtId="0" fontId="108" fillId="20" borderId="42" xfId="0" applyFont="1" applyFill="1" applyBorder="1" applyAlignment="1" applyProtection="1">
      <alignment horizontal="center" vertical="center" wrapText="1"/>
      <protection locked="0"/>
    </xf>
    <xf numFmtId="0" fontId="108" fillId="20" borderId="43" xfId="0" applyFont="1" applyFill="1" applyBorder="1" applyAlignment="1" applyProtection="1">
      <alignment horizontal="center" vertical="center" wrapText="1"/>
      <protection locked="0"/>
    </xf>
    <xf numFmtId="0" fontId="108" fillId="20" borderId="29" xfId="0" applyFont="1" applyFill="1" applyBorder="1" applyAlignment="1" applyProtection="1">
      <alignment horizontal="center" vertical="center" wrapText="1"/>
      <protection locked="0"/>
    </xf>
    <xf numFmtId="0" fontId="106" fillId="7" borderId="48" xfId="0" applyFont="1" applyFill="1" applyBorder="1" applyAlignment="1" applyProtection="1">
      <alignment horizontal="center" vertical="center" wrapText="1"/>
      <protection locked="0"/>
    </xf>
    <xf numFmtId="0" fontId="106" fillId="7" borderId="45" xfId="0" applyFont="1" applyFill="1" applyBorder="1" applyAlignment="1" applyProtection="1">
      <alignment horizontal="center" vertical="center" wrapText="1"/>
      <protection locked="0"/>
    </xf>
    <xf numFmtId="0" fontId="106" fillId="7" borderId="49" xfId="0" applyFont="1" applyFill="1" applyBorder="1" applyAlignment="1" applyProtection="1">
      <alignment horizontal="center" vertical="center" wrapText="1"/>
      <protection locked="0"/>
    </xf>
    <xf numFmtId="0" fontId="106" fillId="7" borderId="47" xfId="0" applyFont="1" applyFill="1" applyBorder="1" applyAlignment="1" applyProtection="1">
      <alignment horizontal="center" vertical="center" wrapText="1"/>
      <protection locked="0"/>
    </xf>
    <xf numFmtId="0" fontId="92" fillId="0" borderId="42" xfId="0" applyFont="1" applyFill="1" applyBorder="1" applyAlignment="1">
      <alignment horizontal="left" vertical="top" wrapText="1"/>
    </xf>
    <xf numFmtId="0" fontId="92" fillId="0" borderId="43" xfId="0" applyFont="1" applyFill="1" applyBorder="1" applyAlignment="1">
      <alignment horizontal="left" vertical="top" wrapText="1"/>
    </xf>
    <xf numFmtId="0" fontId="92" fillId="0" borderId="29" xfId="0" applyFont="1" applyFill="1" applyBorder="1" applyAlignment="1">
      <alignment horizontal="left" vertical="top" wrapText="1"/>
    </xf>
    <xf numFmtId="0" fontId="77" fillId="0" borderId="42" xfId="0" applyFont="1" applyFill="1" applyBorder="1" applyAlignment="1">
      <alignment horizontal="center" vertical="top" wrapText="1"/>
    </xf>
    <xf numFmtId="0" fontId="77" fillId="0" borderId="43" xfId="0" applyFont="1" applyFill="1" applyBorder="1" applyAlignment="1">
      <alignment horizontal="center" vertical="top" wrapText="1"/>
    </xf>
    <xf numFmtId="0" fontId="77" fillId="0" borderId="29" xfId="0" applyFont="1" applyFill="1" applyBorder="1" applyAlignment="1">
      <alignment horizontal="center" vertical="top" wrapText="1"/>
    </xf>
    <xf numFmtId="0" fontId="92" fillId="0" borderId="42" xfId="16" applyFont="1" applyFill="1" applyBorder="1" applyAlignment="1">
      <alignment horizontal="left" vertical="top" wrapText="1"/>
    </xf>
    <xf numFmtId="0" fontId="92" fillId="0" borderId="43" xfId="16" applyFont="1" applyFill="1" applyBorder="1" applyAlignment="1">
      <alignment horizontal="left" vertical="top" wrapText="1"/>
    </xf>
    <xf numFmtId="0" fontId="92" fillId="0" borderId="29" xfId="16" applyFont="1" applyFill="1" applyBorder="1" applyAlignment="1">
      <alignment horizontal="left" vertical="top" wrapText="1"/>
    </xf>
    <xf numFmtId="0" fontId="77" fillId="0" borderId="42" xfId="0" applyFont="1" applyBorder="1" applyAlignment="1">
      <alignment horizontal="center" vertical="top" wrapText="1"/>
    </xf>
    <xf numFmtId="0" fontId="77" fillId="0" borderId="29" xfId="0" applyFont="1" applyBorder="1" applyAlignment="1">
      <alignment horizontal="center" vertical="top" wrapText="1"/>
    </xf>
    <xf numFmtId="0" fontId="111" fillId="0" borderId="7" xfId="16" applyFont="1" applyBorder="1" applyAlignment="1">
      <alignment horizontal="center" vertical="top" wrapText="1"/>
    </xf>
    <xf numFmtId="0" fontId="111" fillId="7" borderId="7" xfId="0" applyFont="1" applyFill="1" applyBorder="1" applyAlignment="1" applyProtection="1">
      <alignment horizontal="center" vertical="center" wrapText="1"/>
      <protection locked="0"/>
    </xf>
    <xf numFmtId="0" fontId="111" fillId="0" borderId="7" xfId="16" applyFont="1" applyBorder="1" applyAlignment="1">
      <alignment horizontal="center" vertical="center" wrapText="1"/>
    </xf>
    <xf numFmtId="0" fontId="111" fillId="0" borderId="42" xfId="16" applyFont="1" applyBorder="1" applyAlignment="1">
      <alignment horizontal="center" vertical="top" wrapText="1"/>
    </xf>
    <xf numFmtId="0" fontId="111" fillId="0" borderId="43" xfId="16" applyFont="1" applyBorder="1" applyAlignment="1">
      <alignment horizontal="center" vertical="top" wrapText="1"/>
    </xf>
    <xf numFmtId="0" fontId="111" fillId="0" borderId="29" xfId="16" applyFont="1" applyBorder="1" applyAlignment="1">
      <alignment horizontal="center" vertical="top" wrapText="1"/>
    </xf>
    <xf numFmtId="0" fontId="113" fillId="20" borderId="7" xfId="0" applyFont="1" applyFill="1" applyBorder="1" applyAlignment="1" applyProtection="1">
      <alignment horizontal="center" vertical="center" wrapText="1"/>
      <protection locked="0"/>
    </xf>
    <xf numFmtId="0" fontId="111" fillId="16" borderId="42" xfId="0" applyFont="1" applyFill="1" applyBorder="1" applyAlignment="1">
      <alignment horizontal="center" vertical="center" wrapText="1"/>
    </xf>
    <xf numFmtId="0" fontId="111" fillId="16" borderId="43" xfId="0" applyFont="1" applyFill="1" applyBorder="1" applyAlignment="1">
      <alignment horizontal="center" vertical="center" wrapText="1"/>
    </xf>
    <xf numFmtId="0" fontId="111" fillId="16" borderId="29" xfId="0" applyFont="1" applyFill="1" applyBorder="1" applyAlignment="1">
      <alignment horizontal="center" vertical="center" wrapText="1"/>
    </xf>
    <xf numFmtId="0" fontId="111" fillId="16" borderId="48" xfId="0" applyFont="1" applyFill="1" applyBorder="1" applyAlignment="1">
      <alignment horizontal="center" vertical="center" wrapText="1"/>
    </xf>
    <xf numFmtId="0" fontId="111" fillId="16" borderId="50" xfId="0" applyFont="1" applyFill="1" applyBorder="1" applyAlignment="1">
      <alignment horizontal="center" vertical="center" wrapText="1"/>
    </xf>
    <xf numFmtId="0" fontId="111" fillId="16" borderId="49" xfId="0" applyFont="1" applyFill="1" applyBorder="1" applyAlignment="1">
      <alignment horizontal="center" vertical="center" wrapText="1"/>
    </xf>
    <xf numFmtId="9" fontId="77" fillId="4" borderId="42" xfId="0" applyNumberFormat="1" applyFont="1" applyFill="1" applyBorder="1" applyAlignment="1">
      <alignment horizontal="center" vertical="center"/>
    </xf>
    <xf numFmtId="0" fontId="77" fillId="4" borderId="43" xfId="0" applyFont="1" applyFill="1" applyBorder="1" applyAlignment="1">
      <alignment horizontal="center" vertical="center"/>
    </xf>
    <xf numFmtId="0" fontId="77" fillId="4" borderId="29" xfId="0" applyFont="1" applyFill="1" applyBorder="1" applyAlignment="1">
      <alignment horizontal="center" vertical="center"/>
    </xf>
    <xf numFmtId="0" fontId="111" fillId="16" borderId="7" xfId="0" applyFont="1" applyFill="1" applyBorder="1" applyAlignment="1">
      <alignment horizontal="center" vertical="center" wrapText="1"/>
    </xf>
    <xf numFmtId="0" fontId="111" fillId="7" borderId="42" xfId="0" applyFont="1" applyFill="1" applyBorder="1" applyAlignment="1" applyProtection="1">
      <alignment horizontal="center" vertical="center" wrapText="1"/>
      <protection locked="0"/>
    </xf>
    <xf numFmtId="0" fontId="111" fillId="7" borderId="43" xfId="0" applyFont="1" applyFill="1" applyBorder="1" applyAlignment="1" applyProtection="1">
      <alignment horizontal="center" vertical="center" wrapText="1"/>
      <protection locked="0"/>
    </xf>
    <xf numFmtId="0" fontId="111" fillId="7" borderId="29" xfId="0" applyFont="1" applyFill="1" applyBorder="1" applyAlignment="1" applyProtection="1">
      <alignment horizontal="center" vertical="center" wrapText="1"/>
      <protection locked="0"/>
    </xf>
    <xf numFmtId="0" fontId="111" fillId="16" borderId="45" xfId="0" applyFont="1" applyFill="1" applyBorder="1" applyAlignment="1">
      <alignment horizontal="center" vertical="center" wrapText="1"/>
    </xf>
    <xf numFmtId="0" fontId="111" fillId="16" borderId="46" xfId="0" applyFont="1" applyFill="1" applyBorder="1" applyAlignment="1">
      <alignment horizontal="center" vertical="center" wrapText="1"/>
    </xf>
    <xf numFmtId="0" fontId="111" fillId="16" borderId="47" xfId="0" applyFont="1" applyFill="1" applyBorder="1" applyAlignment="1">
      <alignment horizontal="center" vertical="center" wrapText="1"/>
    </xf>
    <xf numFmtId="4" fontId="77" fillId="4" borderId="42" xfId="0" applyNumberFormat="1" applyFont="1" applyFill="1" applyBorder="1" applyAlignment="1">
      <alignment horizontal="center" vertical="center"/>
    </xf>
    <xf numFmtId="0" fontId="77" fillId="4" borderId="42" xfId="0" applyFont="1" applyFill="1" applyBorder="1" applyAlignment="1">
      <alignment horizontal="left" vertical="center" wrapText="1"/>
    </xf>
    <xf numFmtId="0" fontId="77" fillId="4" borderId="43" xfId="0" applyFont="1" applyFill="1" applyBorder="1" applyAlignment="1">
      <alignment horizontal="left" vertical="center" wrapText="1"/>
    </xf>
    <xf numFmtId="0" fontId="77" fillId="4" borderId="29" xfId="0" applyFont="1" applyFill="1" applyBorder="1" applyAlignment="1">
      <alignment horizontal="left" vertical="center" wrapText="1"/>
    </xf>
    <xf numFmtId="173" fontId="77" fillId="4" borderId="42" xfId="0" applyNumberFormat="1" applyFont="1" applyFill="1" applyBorder="1" applyAlignment="1">
      <alignment horizontal="center" vertical="center"/>
    </xf>
    <xf numFmtId="173" fontId="77" fillId="4" borderId="43" xfId="0" applyNumberFormat="1" applyFont="1" applyFill="1" applyBorder="1" applyAlignment="1">
      <alignment horizontal="center" vertical="center"/>
    </xf>
    <xf numFmtId="173" fontId="77" fillId="4" borderId="29" xfId="0" applyNumberFormat="1" applyFont="1" applyFill="1" applyBorder="1" applyAlignment="1">
      <alignment horizontal="center" vertical="center"/>
    </xf>
    <xf numFmtId="0" fontId="19" fillId="7" borderId="7" xfId="0" applyFont="1" applyFill="1" applyBorder="1" applyAlignment="1" applyProtection="1">
      <alignment horizontal="center" vertical="center" wrapText="1"/>
      <protection locked="0"/>
    </xf>
    <xf numFmtId="0" fontId="18" fillId="7" borderId="7" xfId="0" applyFont="1" applyFill="1" applyBorder="1" applyAlignment="1" applyProtection="1">
      <alignment horizontal="center" vertical="center" wrapText="1"/>
      <protection locked="0"/>
    </xf>
    <xf numFmtId="0" fontId="18" fillId="16" borderId="48" xfId="0" applyFont="1" applyFill="1" applyBorder="1" applyAlignment="1">
      <alignment horizontal="center" vertical="center" wrapText="1"/>
    </xf>
    <xf numFmtId="0" fontId="18" fillId="16" borderId="50" xfId="0" applyFont="1" applyFill="1" applyBorder="1" applyAlignment="1">
      <alignment horizontal="center" vertical="center" wrapText="1"/>
    </xf>
    <xf numFmtId="0" fontId="18" fillId="16" borderId="49" xfId="0" applyFont="1" applyFill="1" applyBorder="1" applyAlignment="1">
      <alignment horizontal="center" vertical="center" wrapText="1"/>
    </xf>
    <xf numFmtId="0" fontId="18" fillId="16" borderId="42" xfId="0" applyFont="1" applyFill="1" applyBorder="1" applyAlignment="1">
      <alignment horizontal="center" vertical="center" wrapText="1"/>
    </xf>
    <xf numFmtId="0" fontId="18" fillId="16" borderId="43" xfId="0" applyFont="1" applyFill="1" applyBorder="1" applyAlignment="1">
      <alignment horizontal="center" vertical="center" wrapText="1"/>
    </xf>
    <xf numFmtId="0" fontId="18" fillId="16" borderId="29" xfId="0" applyFont="1" applyFill="1" applyBorder="1" applyAlignment="1">
      <alignment horizontal="center" vertical="center" wrapText="1"/>
    </xf>
    <xf numFmtId="0" fontId="20" fillId="7" borderId="42" xfId="0" applyFont="1" applyFill="1" applyBorder="1" applyAlignment="1" applyProtection="1">
      <alignment horizontal="center" vertical="center" wrapText="1"/>
      <protection locked="0"/>
    </xf>
    <xf numFmtId="0" fontId="20" fillId="7" borderId="43" xfId="0" applyFont="1" applyFill="1" applyBorder="1" applyAlignment="1" applyProtection="1">
      <alignment horizontal="center" vertical="center" wrapText="1"/>
      <protection locked="0"/>
    </xf>
    <xf numFmtId="0" fontId="20" fillId="7" borderId="29" xfId="0" applyFont="1" applyFill="1" applyBorder="1" applyAlignment="1" applyProtection="1">
      <alignment horizontal="center" vertical="center" wrapText="1"/>
      <protection locked="0"/>
    </xf>
    <xf numFmtId="0" fontId="18" fillId="16" borderId="7" xfId="0" applyFont="1" applyFill="1" applyBorder="1" applyAlignment="1">
      <alignment horizontal="center" vertical="center" wrapText="1"/>
    </xf>
    <xf numFmtId="0" fontId="71" fillId="20" borderId="42" xfId="0" applyFont="1" applyFill="1" applyBorder="1" applyAlignment="1" applyProtection="1">
      <alignment horizontal="center" vertical="center" wrapText="1"/>
      <protection locked="0"/>
    </xf>
    <xf numFmtId="0" fontId="71" fillId="20" borderId="43" xfId="0" applyFont="1" applyFill="1" applyBorder="1" applyAlignment="1" applyProtection="1">
      <alignment horizontal="center" vertical="center" wrapText="1"/>
      <protection locked="0"/>
    </xf>
    <xf numFmtId="0" fontId="71" fillId="20" borderId="29" xfId="0" applyFont="1" applyFill="1" applyBorder="1" applyAlignment="1" applyProtection="1">
      <alignment horizontal="center" vertical="center" wrapText="1"/>
      <protection locked="0"/>
    </xf>
    <xf numFmtId="0" fontId="83" fillId="0" borderId="42" xfId="0" applyFont="1" applyBorder="1" applyAlignment="1">
      <alignment horizontal="left" vertical="top" wrapText="1"/>
    </xf>
    <xf numFmtId="0" fontId="83" fillId="0" borderId="29" xfId="0" applyFont="1" applyBorder="1" applyAlignment="1">
      <alignment horizontal="left" vertical="top" wrapText="1"/>
    </xf>
    <xf numFmtId="0" fontId="20" fillId="0" borderId="42" xfId="16" applyFont="1" applyBorder="1" applyAlignment="1">
      <alignment horizontal="center" vertical="center" wrapText="1"/>
    </xf>
    <xf numFmtId="0" fontId="20" fillId="0" borderId="43" xfId="16" applyFont="1" applyBorder="1" applyAlignment="1">
      <alignment horizontal="center" vertical="center" wrapText="1"/>
    </xf>
    <xf numFmtId="0" fontId="20" fillId="0" borderId="50" xfId="16" applyFont="1" applyBorder="1" applyAlignment="1">
      <alignment horizontal="center" vertical="center" wrapText="1"/>
    </xf>
    <xf numFmtId="0" fontId="20" fillId="0" borderId="7" xfId="16" applyFont="1" applyBorder="1" applyAlignment="1">
      <alignment horizontal="center" vertical="top" wrapText="1"/>
    </xf>
    <xf numFmtId="0" fontId="0" fillId="0" borderId="42" xfId="0" applyBorder="1" applyAlignment="1">
      <alignment horizontal="center" vertical="top" wrapText="1"/>
    </xf>
    <xf numFmtId="0" fontId="0" fillId="0" borderId="43" xfId="0" applyBorder="1" applyAlignment="1">
      <alignment horizontal="center" vertical="top" wrapText="1"/>
    </xf>
    <xf numFmtId="0" fontId="0" fillId="0" borderId="29" xfId="0" applyBorder="1" applyAlignment="1">
      <alignment horizontal="center" vertical="top" wrapText="1"/>
    </xf>
    <xf numFmtId="0" fontId="116" fillId="0" borderId="42" xfId="16" applyFont="1" applyBorder="1" applyAlignment="1">
      <alignment horizontal="center" vertical="top" wrapText="1"/>
    </xf>
    <xf numFmtId="0" fontId="116" fillId="0" borderId="43" xfId="16" applyFont="1" applyBorder="1" applyAlignment="1">
      <alignment horizontal="center" vertical="top" wrapText="1"/>
    </xf>
    <xf numFmtId="0" fontId="106" fillId="16" borderId="7" xfId="0" applyFont="1" applyFill="1" applyBorder="1" applyAlignment="1">
      <alignment horizontal="center" vertical="center" wrapText="1"/>
    </xf>
    <xf numFmtId="0" fontId="116" fillId="0" borderId="50" xfId="16" applyFont="1" applyBorder="1" applyAlignment="1">
      <alignment horizontal="center" vertical="top" wrapText="1"/>
    </xf>
    <xf numFmtId="0" fontId="106" fillId="7" borderId="7" xfId="0" applyFont="1" applyFill="1" applyBorder="1" applyAlignment="1" applyProtection="1">
      <alignment horizontal="center" vertical="center" wrapText="1"/>
      <protection locked="0"/>
    </xf>
    <xf numFmtId="0" fontId="116" fillId="7" borderId="42" xfId="0" applyFont="1" applyFill="1" applyBorder="1" applyAlignment="1" applyProtection="1">
      <alignment horizontal="center" vertical="center" wrapText="1"/>
      <protection locked="0"/>
    </xf>
    <xf numFmtId="0" fontId="116" fillId="7" borderId="43" xfId="0" applyFont="1" applyFill="1" applyBorder="1" applyAlignment="1" applyProtection="1">
      <alignment horizontal="center" vertical="center" wrapText="1"/>
      <protection locked="0"/>
    </xf>
    <xf numFmtId="0" fontId="116" fillId="7" borderId="29" xfId="0" applyFont="1" applyFill="1" applyBorder="1" applyAlignment="1" applyProtection="1">
      <alignment horizontal="center" vertical="center" wrapText="1"/>
      <protection locked="0"/>
    </xf>
    <xf numFmtId="0" fontId="106" fillId="3" borderId="27" xfId="16" applyFont="1" applyFill="1" applyBorder="1" applyAlignment="1" applyProtection="1">
      <alignment horizontal="left" vertical="center" wrapText="1"/>
      <protection locked="0"/>
    </xf>
    <xf numFmtId="0" fontId="118" fillId="7" borderId="42" xfId="0" applyFont="1" applyFill="1" applyBorder="1" applyAlignment="1" applyProtection="1">
      <alignment horizontal="center" vertical="center" wrapText="1"/>
      <protection locked="0"/>
    </xf>
    <xf numFmtId="0" fontId="118" fillId="7" borderId="43" xfId="0" applyFont="1" applyFill="1" applyBorder="1" applyAlignment="1" applyProtection="1">
      <alignment horizontal="center" vertical="center" wrapText="1"/>
      <protection locked="0"/>
    </xf>
    <xf numFmtId="0" fontId="118" fillId="7" borderId="29" xfId="0" applyFont="1" applyFill="1" applyBorder="1" applyAlignment="1" applyProtection="1">
      <alignment horizontal="center" vertical="center" wrapText="1"/>
      <protection locked="0"/>
    </xf>
    <xf numFmtId="0" fontId="117" fillId="20" borderId="42" xfId="0" applyFont="1" applyFill="1" applyBorder="1" applyAlignment="1" applyProtection="1">
      <alignment horizontal="center" vertical="center" wrapText="1"/>
      <protection locked="0"/>
    </xf>
    <xf numFmtId="0" fontId="117" fillId="20" borderId="43" xfId="0" applyFont="1" applyFill="1" applyBorder="1" applyAlignment="1" applyProtection="1">
      <alignment horizontal="center" vertical="center" wrapText="1"/>
      <protection locked="0"/>
    </xf>
    <xf numFmtId="0" fontId="117" fillId="20" borderId="29" xfId="0" applyFont="1" applyFill="1" applyBorder="1" applyAlignment="1" applyProtection="1">
      <alignment horizontal="center" vertical="center" wrapText="1"/>
      <protection locked="0"/>
    </xf>
    <xf numFmtId="0" fontId="0" fillId="0" borderId="7" xfId="0" applyBorder="1" applyAlignment="1">
      <alignment horizontal="center" vertical="center" wrapText="1"/>
    </xf>
    <xf numFmtId="0" fontId="0" fillId="0" borderId="7" xfId="0" applyBorder="1" applyAlignment="1">
      <alignment horizontal="center" vertical="top" wrapText="1"/>
    </xf>
    <xf numFmtId="0" fontId="0" fillId="0" borderId="42" xfId="0" applyBorder="1" applyAlignment="1">
      <alignment horizontal="center" vertical="center" wrapText="1"/>
    </xf>
    <xf numFmtId="0" fontId="0" fillId="0" borderId="29" xfId="0" applyBorder="1" applyAlignment="1">
      <alignment horizontal="center" vertical="center" wrapText="1"/>
    </xf>
    <xf numFmtId="0" fontId="19" fillId="7" borderId="42" xfId="0" applyFont="1" applyFill="1" applyBorder="1" applyAlignment="1" applyProtection="1">
      <alignment horizontal="center" vertical="center" wrapText="1"/>
      <protection locked="0"/>
    </xf>
    <xf numFmtId="0" fontId="19" fillId="7" borderId="43" xfId="0" applyFont="1" applyFill="1" applyBorder="1" applyAlignment="1" applyProtection="1">
      <alignment horizontal="center" vertical="center" wrapText="1"/>
      <protection locked="0"/>
    </xf>
    <xf numFmtId="0" fontId="19" fillId="7" borderId="29" xfId="0" applyFont="1" applyFill="1" applyBorder="1" applyAlignment="1" applyProtection="1">
      <alignment horizontal="center" vertical="center" wrapText="1"/>
      <protection locked="0"/>
    </xf>
    <xf numFmtId="0" fontId="0" fillId="0" borderId="43" xfId="0" applyBorder="1" applyAlignment="1">
      <alignment horizontal="center" vertical="center" wrapText="1"/>
    </xf>
    <xf numFmtId="0" fontId="0" fillId="4" borderId="7" xfId="0" applyFill="1" applyBorder="1" applyAlignment="1">
      <alignment horizontal="center" vertical="center" wrapText="1"/>
    </xf>
    <xf numFmtId="0" fontId="66" fillId="0" borderId="7" xfId="0" applyFont="1" applyBorder="1" applyAlignment="1">
      <alignment horizontal="left" vertical="center" wrapText="1"/>
    </xf>
    <xf numFmtId="0" fontId="25" fillId="0" borderId="7" xfId="16" applyFont="1" applyBorder="1" applyAlignment="1">
      <alignment horizontal="left" vertical="center" wrapText="1"/>
    </xf>
    <xf numFmtId="0" fontId="20" fillId="0" borderId="34" xfId="16" applyFont="1" applyBorder="1" applyAlignment="1">
      <alignment horizontal="center" vertical="center" wrapText="1"/>
    </xf>
    <xf numFmtId="0" fontId="20" fillId="0" borderId="7" xfId="16" applyFont="1" applyBorder="1" applyAlignment="1">
      <alignment horizontal="center" vertical="center" wrapText="1"/>
    </xf>
    <xf numFmtId="0" fontId="20" fillId="6" borderId="34" xfId="16" applyFont="1" applyFill="1" applyBorder="1" applyAlignment="1">
      <alignment horizontal="center" vertical="center" wrapText="1"/>
    </xf>
    <xf numFmtId="0" fontId="20" fillId="6" borderId="26" xfId="16" applyFont="1" applyFill="1" applyBorder="1" applyAlignment="1">
      <alignment horizontal="center" vertical="center" wrapText="1"/>
    </xf>
    <xf numFmtId="0" fontId="20" fillId="6" borderId="35" xfId="16" applyFont="1" applyFill="1" applyBorder="1" applyAlignment="1">
      <alignment horizontal="center" vertical="center" wrapText="1"/>
    </xf>
    <xf numFmtId="0" fontId="67" fillId="21" borderId="7" xfId="0" applyFont="1" applyFill="1" applyBorder="1" applyAlignment="1">
      <alignment horizontal="center" vertical="top" wrapText="1"/>
    </xf>
    <xf numFmtId="0" fontId="20" fillId="0" borderId="29" xfId="16" applyFont="1" applyBorder="1" applyAlignment="1">
      <alignment horizontal="center" vertical="center" wrapText="1"/>
    </xf>
    <xf numFmtId="0" fontId="68" fillId="0" borderId="42" xfId="0" applyFont="1" applyBorder="1" applyAlignment="1">
      <alignment horizontal="center" vertical="top" wrapText="1"/>
    </xf>
    <xf numFmtId="0" fontId="68" fillId="0" borderId="43" xfId="0" applyFont="1" applyBorder="1" applyAlignment="1">
      <alignment horizontal="center" vertical="top" wrapText="1"/>
    </xf>
    <xf numFmtId="0" fontId="68" fillId="0" borderId="29" xfId="0" applyFont="1" applyBorder="1" applyAlignment="1">
      <alignment horizontal="center" vertical="top" wrapText="1"/>
    </xf>
    <xf numFmtId="0" fontId="39" fillId="0" borderId="42" xfId="0" applyFont="1" applyBorder="1" applyAlignment="1">
      <alignment horizontal="center" vertical="center" wrapText="1"/>
    </xf>
    <xf numFmtId="0" fontId="39" fillId="0" borderId="43" xfId="0" applyFont="1" applyBorder="1" applyAlignment="1">
      <alignment horizontal="center" vertical="center" wrapText="1"/>
    </xf>
    <xf numFmtId="0" fontId="39" fillId="0" borderId="29" xfId="0" applyFont="1" applyBorder="1" applyAlignment="1">
      <alignment horizontal="center" vertical="center" wrapText="1"/>
    </xf>
    <xf numFmtId="0" fontId="0" fillId="4" borderId="7" xfId="0" applyFill="1" applyBorder="1" applyAlignment="1">
      <alignment horizontal="center" vertical="center"/>
    </xf>
    <xf numFmtId="2" fontId="0" fillId="4" borderId="7" xfId="0" applyNumberFormat="1" applyFill="1" applyBorder="1" applyAlignment="1">
      <alignment horizontal="center" vertical="center"/>
    </xf>
    <xf numFmtId="44" fontId="39" fillId="4" borderId="7" xfId="10" applyFont="1" applyFill="1" applyBorder="1" applyAlignment="1">
      <alignment horizontal="center" vertical="center"/>
    </xf>
    <xf numFmtId="0" fontId="0" fillId="4" borderId="7" xfId="0" applyFill="1" applyBorder="1" applyAlignment="1">
      <alignment horizontal="center"/>
    </xf>
    <xf numFmtId="0" fontId="83" fillId="4" borderId="7" xfId="0" applyFont="1" applyFill="1" applyBorder="1" applyAlignment="1">
      <alignment horizontal="center" vertical="center" wrapText="1"/>
    </xf>
    <xf numFmtId="0" fontId="0" fillId="4" borderId="42" xfId="0" applyFill="1" applyBorder="1" applyAlignment="1">
      <alignment horizontal="center" vertical="center" wrapText="1"/>
    </xf>
    <xf numFmtId="0" fontId="0" fillId="4" borderId="43" xfId="0" applyFill="1" applyBorder="1" applyAlignment="1">
      <alignment horizontal="center" vertical="center" wrapText="1"/>
    </xf>
    <xf numFmtId="0" fontId="0" fillId="4" borderId="29" xfId="0" applyFill="1" applyBorder="1" applyAlignment="1">
      <alignment horizontal="center" vertical="center" wrapText="1"/>
    </xf>
    <xf numFmtId="0" fontId="20" fillId="16" borderId="34" xfId="0" applyFont="1" applyFill="1" applyBorder="1" applyAlignment="1">
      <alignment horizontal="center" vertical="center" wrapText="1"/>
    </xf>
    <xf numFmtId="0" fontId="20" fillId="16" borderId="26" xfId="0" applyFont="1" applyFill="1" applyBorder="1" applyAlignment="1">
      <alignment horizontal="center" vertical="center" wrapText="1"/>
    </xf>
    <xf numFmtId="0" fontId="20" fillId="16" borderId="35" xfId="0" applyFont="1" applyFill="1" applyBorder="1" applyAlignment="1">
      <alignment horizontal="center" vertical="center" wrapText="1"/>
    </xf>
    <xf numFmtId="0" fontId="72" fillId="0" borderId="42" xfId="0" applyFont="1" applyBorder="1" applyAlignment="1">
      <alignment horizontal="center" vertical="top" wrapText="1"/>
    </xf>
    <xf numFmtId="0" fontId="72" fillId="0" borderId="43" xfId="0" applyFont="1" applyBorder="1" applyAlignment="1">
      <alignment horizontal="center" vertical="top" wrapText="1"/>
    </xf>
    <xf numFmtId="0" fontId="20" fillId="16" borderId="42" xfId="0" applyFont="1" applyFill="1" applyBorder="1" applyAlignment="1">
      <alignment horizontal="center" vertical="center" wrapText="1"/>
    </xf>
    <xf numFmtId="0" fontId="20" fillId="16" borderId="43" xfId="0" applyFont="1" applyFill="1" applyBorder="1" applyAlignment="1">
      <alignment horizontal="center" vertical="center" wrapText="1"/>
    </xf>
    <xf numFmtId="0" fontId="20" fillId="16" borderId="29" xfId="0" applyFont="1" applyFill="1" applyBorder="1" applyAlignment="1">
      <alignment horizontal="center" vertical="center" wrapText="1"/>
    </xf>
    <xf numFmtId="0" fontId="72" fillId="0" borderId="7" xfId="0" applyFont="1" applyBorder="1" applyAlignment="1">
      <alignment horizontal="center" vertical="center" wrapText="1"/>
    </xf>
    <xf numFmtId="0" fontId="20" fillId="7" borderId="48" xfId="0" applyFont="1" applyFill="1" applyBorder="1" applyAlignment="1" applyProtection="1">
      <alignment horizontal="center" vertical="center" wrapText="1"/>
      <protection locked="0"/>
    </xf>
    <xf numFmtId="0" fontId="20" fillId="7" borderId="45" xfId="0" applyFont="1" applyFill="1" applyBorder="1" applyAlignment="1" applyProtection="1">
      <alignment horizontal="center" vertical="center" wrapText="1"/>
      <protection locked="0"/>
    </xf>
    <xf numFmtId="0" fontId="20" fillId="7" borderId="49" xfId="0" applyFont="1" applyFill="1" applyBorder="1" applyAlignment="1" applyProtection="1">
      <alignment horizontal="center" vertical="center" wrapText="1"/>
      <protection locked="0"/>
    </xf>
    <xf numFmtId="0" fontId="20" fillId="7" borderId="47" xfId="0" applyFont="1" applyFill="1" applyBorder="1" applyAlignment="1" applyProtection="1">
      <alignment horizontal="center" vertical="center" wrapText="1"/>
      <protection locked="0"/>
    </xf>
    <xf numFmtId="0" fontId="116" fillId="0" borderId="42" xfId="16" applyFont="1" applyBorder="1" applyAlignment="1">
      <alignment horizontal="center" vertical="center" wrapText="1"/>
    </xf>
    <xf numFmtId="0" fontId="116" fillId="0" borderId="43" xfId="16" applyFont="1" applyBorder="1" applyAlignment="1">
      <alignment horizontal="center" vertical="center" wrapText="1"/>
    </xf>
    <xf numFmtId="0" fontId="116" fillId="0" borderId="29" xfId="16" applyFont="1" applyBorder="1" applyAlignment="1">
      <alignment horizontal="center" vertical="center" wrapText="1"/>
    </xf>
    <xf numFmtId="0" fontId="116" fillId="0" borderId="7" xfId="16" applyFont="1" applyBorder="1" applyAlignment="1">
      <alignment horizontal="center" vertical="center" wrapText="1"/>
    </xf>
    <xf numFmtId="0" fontId="69" fillId="0" borderId="42" xfId="0" applyFont="1" applyBorder="1" applyAlignment="1">
      <alignment horizontal="center" vertical="center" wrapText="1"/>
    </xf>
    <xf numFmtId="0" fontId="69" fillId="0" borderId="43" xfId="0" applyFont="1" applyBorder="1" applyAlignment="1">
      <alignment horizontal="center" vertical="center" wrapText="1"/>
    </xf>
    <xf numFmtId="0" fontId="20" fillId="0" borderId="42" xfId="16" applyFont="1" applyFill="1" applyBorder="1" applyAlignment="1">
      <alignment horizontal="center" vertical="center" wrapText="1"/>
    </xf>
    <xf numFmtId="0" fontId="20" fillId="0" borderId="43" xfId="16" applyFont="1" applyFill="1" applyBorder="1" applyAlignment="1">
      <alignment horizontal="center" vertical="center" wrapText="1"/>
    </xf>
    <xf numFmtId="0" fontId="20" fillId="0" borderId="29" xfId="16" applyFont="1" applyFill="1" applyBorder="1" applyAlignment="1">
      <alignment horizontal="center" vertical="center" wrapText="1"/>
    </xf>
    <xf numFmtId="0" fontId="18" fillId="3" borderId="0" xfId="16" applyFont="1" applyFill="1" applyBorder="1" applyAlignment="1" applyProtection="1">
      <alignment horizontal="left" vertical="top" wrapText="1"/>
      <protection locked="0"/>
    </xf>
    <xf numFmtId="0" fontId="0" fillId="0" borderId="48" xfId="0" applyBorder="1" applyAlignment="1">
      <alignment horizontal="center" vertical="center" wrapText="1"/>
    </xf>
    <xf numFmtId="0" fontId="0" fillId="0" borderId="50" xfId="0" applyBorder="1" applyAlignment="1">
      <alignment horizontal="center" vertical="center" wrapText="1"/>
    </xf>
    <xf numFmtId="0" fontId="0" fillId="0" borderId="42" xfId="0" applyBorder="1" applyAlignment="1">
      <alignment horizontal="center"/>
    </xf>
    <xf numFmtId="0" fontId="0" fillId="0" borderId="43" xfId="0" applyBorder="1" applyAlignment="1">
      <alignment horizontal="center"/>
    </xf>
    <xf numFmtId="0" fontId="0" fillId="0" borderId="29" xfId="0" applyBorder="1" applyAlignment="1">
      <alignment horizontal="center"/>
    </xf>
    <xf numFmtId="0" fontId="20" fillId="0" borderId="42" xfId="16" applyFont="1" applyFill="1" applyBorder="1" applyAlignment="1">
      <alignment horizontal="center" vertical="top" wrapText="1"/>
    </xf>
    <xf numFmtId="0" fontId="20" fillId="0" borderId="43" xfId="16" applyFont="1" applyFill="1" applyBorder="1" applyAlignment="1">
      <alignment horizontal="center" vertical="top" wrapText="1"/>
    </xf>
    <xf numFmtId="0" fontId="20" fillId="0" borderId="29" xfId="16" applyFont="1" applyFill="1" applyBorder="1" applyAlignment="1">
      <alignment horizontal="center" vertical="top" wrapText="1"/>
    </xf>
    <xf numFmtId="0" fontId="20" fillId="0" borderId="7" xfId="16" applyFont="1" applyFill="1" applyBorder="1" applyAlignment="1">
      <alignment horizontal="center" vertical="center" wrapText="1"/>
    </xf>
    <xf numFmtId="0" fontId="22" fillId="0" borderId="42" xfId="16" applyFont="1" applyFill="1" applyBorder="1" applyAlignment="1">
      <alignment horizontal="center" vertical="center" wrapText="1"/>
    </xf>
    <xf numFmtId="0" fontId="22" fillId="0" borderId="43" xfId="16" applyFont="1" applyFill="1" applyBorder="1" applyAlignment="1">
      <alignment horizontal="center" vertical="center" wrapText="1"/>
    </xf>
    <xf numFmtId="0" fontId="22" fillId="0" borderId="29" xfId="16" applyFont="1" applyFill="1" applyBorder="1" applyAlignment="1">
      <alignment horizontal="center" vertical="center" wrapText="1"/>
    </xf>
    <xf numFmtId="0" fontId="0" fillId="0" borderId="42" xfId="0" applyBorder="1" applyAlignment="1">
      <alignment horizontal="center" wrapText="1"/>
    </xf>
    <xf numFmtId="0" fontId="0" fillId="0" borderId="43" xfId="0" applyBorder="1" applyAlignment="1">
      <alignment horizontal="center" wrapText="1"/>
    </xf>
    <xf numFmtId="0" fontId="0" fillId="0" borderId="29" xfId="0" applyBorder="1" applyAlignment="1">
      <alignment horizontal="center" wrapText="1"/>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29" xfId="0" applyBorder="1" applyAlignment="1">
      <alignment horizontal="center" vertical="center"/>
    </xf>
    <xf numFmtId="0" fontId="0" fillId="0" borderId="7" xfId="0" applyBorder="1"/>
    <xf numFmtId="0" fontId="0" fillId="0" borderId="7" xfId="0" applyBorder="1" applyAlignment="1">
      <alignment horizontal="center" wrapText="1"/>
    </xf>
    <xf numFmtId="0" fontId="0" fillId="0" borderId="7" xfId="0" applyBorder="1" applyAlignment="1">
      <alignment horizontal="center"/>
    </xf>
    <xf numFmtId="0" fontId="0" fillId="0" borderId="7" xfId="0" applyBorder="1" applyAlignment="1">
      <alignment vertical="center"/>
    </xf>
    <xf numFmtId="0" fontId="20" fillId="0" borderId="42" xfId="16" applyFont="1" applyBorder="1" applyAlignment="1">
      <alignment horizontal="center" vertical="top" wrapText="1"/>
    </xf>
    <xf numFmtId="0" fontId="20" fillId="0" borderId="43" xfId="16" applyFont="1" applyBorder="1" applyAlignment="1">
      <alignment horizontal="center" vertical="top" wrapText="1"/>
    </xf>
    <xf numFmtId="0" fontId="20" fillId="0" borderId="29" xfId="16" applyFont="1" applyBorder="1" applyAlignment="1">
      <alignment horizontal="center" vertical="top" wrapText="1"/>
    </xf>
    <xf numFmtId="0" fontId="39" fillId="0" borderId="42" xfId="0" applyFont="1" applyFill="1" applyBorder="1" applyAlignment="1">
      <alignment horizontal="center" vertical="center" wrapText="1"/>
    </xf>
    <xf numFmtId="0" fontId="39" fillId="0" borderId="43" xfId="0" applyFont="1" applyFill="1" applyBorder="1" applyAlignment="1">
      <alignment horizontal="center" vertical="center" wrapText="1"/>
    </xf>
    <xf numFmtId="0" fontId="39" fillId="0" borderId="29" xfId="0" applyFont="1" applyFill="1" applyBorder="1" applyAlignment="1">
      <alignment horizontal="center" vertical="center" wrapText="1"/>
    </xf>
    <xf numFmtId="9" fontId="0" fillId="0" borderId="42" xfId="0" applyNumberFormat="1" applyBorder="1" applyAlignment="1">
      <alignment horizontal="center" vertical="center"/>
    </xf>
    <xf numFmtId="175" fontId="0" fillId="0" borderId="42" xfId="0" applyNumberFormat="1" applyBorder="1" applyAlignment="1">
      <alignment horizontal="center" vertical="center"/>
    </xf>
    <xf numFmtId="0" fontId="18" fillId="0" borderId="42" xfId="16" applyFont="1" applyBorder="1" applyAlignment="1">
      <alignment horizontal="center" vertical="top" wrapText="1"/>
    </xf>
    <xf numFmtId="0" fontId="18" fillId="0" borderId="43" xfId="16" applyFont="1" applyBorder="1" applyAlignment="1">
      <alignment horizontal="center" vertical="top" wrapText="1"/>
    </xf>
    <xf numFmtId="0" fontId="18" fillId="0" borderId="29" xfId="16" applyFont="1" applyBorder="1" applyAlignment="1">
      <alignment horizontal="center" vertical="top" wrapText="1"/>
    </xf>
    <xf numFmtId="0" fontId="0" fillId="0" borderId="42" xfId="0" applyBorder="1" applyAlignment="1">
      <alignment horizontal="center" vertical="top"/>
    </xf>
    <xf numFmtId="0" fontId="0" fillId="0" borderId="43" xfId="0" applyBorder="1" applyAlignment="1">
      <alignment horizontal="center" vertical="top"/>
    </xf>
    <xf numFmtId="0" fontId="0" fillId="0" borderId="29" xfId="0" applyBorder="1" applyAlignment="1">
      <alignment horizontal="center" vertical="top"/>
    </xf>
    <xf numFmtId="0" fontId="0" fillId="0" borderId="42" xfId="0" applyBorder="1" applyAlignment="1">
      <alignment horizontal="left" vertical="top" wrapText="1"/>
    </xf>
    <xf numFmtId="0" fontId="0" fillId="0" borderId="43" xfId="0" applyBorder="1" applyAlignment="1">
      <alignment horizontal="left" vertical="top" wrapText="1"/>
    </xf>
    <xf numFmtId="0" fontId="0" fillId="0" borderId="29" xfId="0" applyBorder="1" applyAlignment="1">
      <alignment horizontal="left" vertical="top" wrapText="1"/>
    </xf>
    <xf numFmtId="0" fontId="0" fillId="0" borderId="42" xfId="0" applyBorder="1" applyAlignment="1">
      <alignment horizontal="left" wrapText="1"/>
    </xf>
    <xf numFmtId="0" fontId="0" fillId="0" borderId="43" xfId="0" applyBorder="1" applyAlignment="1">
      <alignment horizontal="left" wrapText="1"/>
    </xf>
    <xf numFmtId="0" fontId="0" fillId="0" borderId="29" xfId="0" applyBorder="1" applyAlignment="1">
      <alignment horizontal="left" wrapText="1"/>
    </xf>
    <xf numFmtId="0" fontId="61" fillId="0" borderId="0" xfId="16" applyFont="1" applyAlignment="1">
      <alignment horizontal="left" vertical="center" wrapText="1"/>
    </xf>
    <xf numFmtId="0" fontId="18" fillId="2" borderId="27" xfId="16" applyFont="1" applyFill="1" applyBorder="1" applyAlignment="1">
      <alignment horizontal="left" vertical="top" wrapText="1"/>
    </xf>
    <xf numFmtId="0" fontId="39" fillId="0" borderId="42" xfId="0" applyFont="1" applyFill="1" applyBorder="1" applyAlignment="1">
      <alignment horizontal="left" vertical="center" wrapText="1"/>
    </xf>
    <xf numFmtId="0" fontId="39" fillId="0" borderId="43" xfId="0" applyFont="1" applyFill="1" applyBorder="1" applyAlignment="1">
      <alignment horizontal="left" vertical="center" wrapText="1"/>
    </xf>
    <xf numFmtId="0" fontId="39" fillId="0" borderId="29" xfId="0" applyFont="1" applyFill="1" applyBorder="1" applyAlignment="1">
      <alignment horizontal="left" vertical="center" wrapText="1"/>
    </xf>
    <xf numFmtId="175" fontId="0" fillId="0" borderId="43" xfId="0" applyNumberFormat="1" applyBorder="1" applyAlignment="1">
      <alignment horizontal="center" vertical="center"/>
    </xf>
    <xf numFmtId="175" fontId="0" fillId="0" borderId="29" xfId="0" applyNumberFormat="1" applyBorder="1" applyAlignment="1">
      <alignment horizontal="center" vertical="center"/>
    </xf>
    <xf numFmtId="0" fontId="0" fillId="0" borderId="42" xfId="0" applyFill="1" applyBorder="1" applyAlignment="1">
      <alignment horizontal="center"/>
    </xf>
    <xf numFmtId="0" fontId="0" fillId="0" borderId="43" xfId="0" applyFill="1" applyBorder="1" applyAlignment="1">
      <alignment horizontal="center"/>
    </xf>
    <xf numFmtId="0" fontId="0" fillId="0" borderId="29" xfId="0" applyFill="1" applyBorder="1" applyAlignment="1">
      <alignment horizontal="center"/>
    </xf>
    <xf numFmtId="0" fontId="0" fillId="0" borderId="42" xfId="0" applyFill="1" applyBorder="1" applyAlignment="1">
      <alignment horizontal="center" vertical="top" wrapText="1"/>
    </xf>
    <xf numFmtId="0" fontId="0" fillId="0" borderId="43" xfId="0" applyFill="1" applyBorder="1" applyAlignment="1">
      <alignment horizontal="center" vertical="top" wrapText="1"/>
    </xf>
    <xf numFmtId="0" fontId="0" fillId="0" borderId="29" xfId="0" applyFill="1" applyBorder="1" applyAlignment="1">
      <alignment horizontal="center" vertical="top" wrapText="1"/>
    </xf>
    <xf numFmtId="0" fontId="39" fillId="0" borderId="42" xfId="0" applyFont="1" applyBorder="1" applyAlignment="1">
      <alignment horizontal="center" vertical="top" wrapText="1"/>
    </xf>
    <xf numFmtId="0" fontId="39" fillId="0" borderId="43" xfId="0" applyFont="1" applyBorder="1" applyAlignment="1">
      <alignment horizontal="center" vertical="top" wrapText="1"/>
    </xf>
    <xf numFmtId="0" fontId="39" fillId="0" borderId="29" xfId="0" applyFont="1" applyBorder="1" applyAlignment="1">
      <alignment horizontal="center" vertical="top" wrapText="1"/>
    </xf>
    <xf numFmtId="0" fontId="20" fillId="0" borderId="50" xfId="16" applyFont="1" applyBorder="1" applyAlignment="1">
      <alignment horizontal="center" vertical="top" wrapText="1"/>
    </xf>
    <xf numFmtId="0" fontId="20" fillId="0" borderId="49" xfId="16" applyFont="1" applyBorder="1" applyAlignment="1">
      <alignment horizontal="center" vertical="top" wrapText="1"/>
    </xf>
    <xf numFmtId="175" fontId="0" fillId="0" borderId="42" xfId="0" applyNumberFormat="1" applyBorder="1" applyAlignment="1">
      <alignment horizontal="center" vertical="top"/>
    </xf>
    <xf numFmtId="9" fontId="0" fillId="0" borderId="42" xfId="0" applyNumberFormat="1" applyBorder="1" applyAlignment="1">
      <alignment horizontal="center" vertical="top"/>
    </xf>
    <xf numFmtId="175" fontId="0" fillId="0" borderId="43" xfId="0" applyNumberFormat="1" applyBorder="1" applyAlignment="1">
      <alignment horizontal="center" vertical="top"/>
    </xf>
    <xf numFmtId="175" fontId="0" fillId="0" borderId="29" xfId="0" applyNumberFormat="1" applyBorder="1" applyAlignment="1">
      <alignment horizontal="center" vertical="top"/>
    </xf>
    <xf numFmtId="0" fontId="20" fillId="0" borderId="42" xfId="15" applyFont="1" applyBorder="1" applyAlignment="1">
      <alignment horizontal="center" vertical="center" wrapText="1"/>
    </xf>
    <xf numFmtId="0" fontId="20" fillId="0" borderId="43" xfId="15" applyFont="1" applyBorder="1" applyAlignment="1">
      <alignment horizontal="center" vertical="center" wrapText="1"/>
    </xf>
    <xf numFmtId="0" fontId="20" fillId="0" borderId="29" xfId="15" applyFont="1" applyBorder="1" applyAlignment="1">
      <alignment horizontal="center" vertical="center" wrapText="1"/>
    </xf>
    <xf numFmtId="0" fontId="18" fillId="3" borderId="27" xfId="15" applyFont="1" applyFill="1" applyBorder="1" applyAlignment="1" applyProtection="1">
      <alignment horizontal="left" vertical="top" wrapText="1"/>
      <protection locked="0"/>
    </xf>
    <xf numFmtId="0" fontId="18" fillId="0" borderId="42" xfId="15" applyFont="1" applyBorder="1" applyAlignment="1">
      <alignment horizontal="center" vertical="center" wrapText="1"/>
    </xf>
    <xf numFmtId="0" fontId="18" fillId="0" borderId="43" xfId="15" applyFont="1" applyBorder="1" applyAlignment="1">
      <alignment horizontal="center" vertical="center" wrapText="1"/>
    </xf>
    <xf numFmtId="0" fontId="18" fillId="0" borderId="29" xfId="15" applyFont="1" applyBorder="1" applyAlignment="1">
      <alignment horizontal="center" vertical="center" wrapText="1"/>
    </xf>
    <xf numFmtId="0" fontId="18" fillId="16" borderId="34" xfId="0" applyFont="1" applyFill="1" applyBorder="1" applyAlignment="1">
      <alignment horizontal="center" vertical="center" wrapText="1"/>
    </xf>
    <xf numFmtId="0" fontId="18" fillId="16" borderId="26" xfId="0" applyFont="1" applyFill="1" applyBorder="1" applyAlignment="1">
      <alignment horizontal="center" vertical="center" wrapText="1"/>
    </xf>
    <xf numFmtId="0" fontId="18" fillId="16" borderId="35" xfId="0" applyFont="1" applyFill="1" applyBorder="1" applyAlignment="1">
      <alignment horizontal="center" vertical="center" wrapText="1"/>
    </xf>
    <xf numFmtId="0" fontId="18" fillId="0" borderId="42" xfId="16" applyFont="1" applyBorder="1" applyAlignment="1">
      <alignment horizontal="center" vertical="center" wrapText="1"/>
    </xf>
    <xf numFmtId="0" fontId="18" fillId="0" borderId="43" xfId="16" applyFont="1" applyBorder="1" applyAlignment="1">
      <alignment horizontal="center" vertical="center" wrapText="1"/>
    </xf>
    <xf numFmtId="0" fontId="18" fillId="0" borderId="29" xfId="16" applyFont="1" applyBorder="1" applyAlignment="1">
      <alignment horizontal="center" vertical="center" wrapText="1"/>
    </xf>
    <xf numFmtId="0" fontId="30" fillId="0" borderId="34" xfId="16" applyFont="1" applyBorder="1" applyAlignment="1">
      <alignment horizontal="center" vertical="center" wrapText="1"/>
    </xf>
    <xf numFmtId="0" fontId="65" fillId="0" borderId="42" xfId="0" applyFont="1" applyFill="1" applyBorder="1" applyAlignment="1">
      <alignment horizontal="center" vertical="center" wrapText="1"/>
    </xf>
    <xf numFmtId="0" fontId="65" fillId="0" borderId="43" xfId="0" applyFont="1" applyFill="1" applyBorder="1" applyAlignment="1">
      <alignment horizontal="center" vertical="center" wrapText="1"/>
    </xf>
    <xf numFmtId="0" fontId="128" fillId="0" borderId="34" xfId="0" applyFont="1" applyBorder="1" applyAlignment="1">
      <alignment horizontal="center" vertical="center" wrapText="1"/>
    </xf>
    <xf numFmtId="0" fontId="128" fillId="0" borderId="48" xfId="0" applyFont="1" applyBorder="1" applyAlignment="1">
      <alignment horizontal="center" vertical="center" wrapText="1"/>
    </xf>
    <xf numFmtId="0" fontId="0" fillId="0" borderId="43" xfId="0" applyFont="1" applyBorder="1" applyAlignment="1">
      <alignment horizontal="center" vertical="center" wrapText="1"/>
    </xf>
    <xf numFmtId="0" fontId="0" fillId="0" borderId="29" xfId="0" applyFont="1" applyBorder="1" applyAlignment="1">
      <alignment horizontal="center" vertical="center" wrapText="1"/>
    </xf>
    <xf numFmtId="0" fontId="128" fillId="0" borderId="7" xfId="0" applyFont="1" applyBorder="1" applyAlignment="1">
      <alignment horizontal="center" vertical="center" wrapText="1"/>
    </xf>
    <xf numFmtId="0" fontId="65" fillId="0" borderId="7" xfId="0" applyFont="1" applyFill="1" applyBorder="1" applyAlignment="1">
      <alignment horizontal="center" vertical="center" wrapText="1"/>
    </xf>
    <xf numFmtId="0" fontId="0" fillId="0" borderId="42" xfId="0" applyFont="1" applyBorder="1" applyAlignment="1">
      <alignment horizontal="center" vertical="center" wrapText="1"/>
    </xf>
    <xf numFmtId="0" fontId="0" fillId="0" borderId="7" xfId="0" applyFont="1" applyBorder="1" applyAlignment="1">
      <alignment horizontal="center" vertical="center" wrapText="1"/>
    </xf>
    <xf numFmtId="0" fontId="128" fillId="0" borderId="50" xfId="0" applyFont="1" applyBorder="1" applyAlignment="1">
      <alignment horizontal="center" vertical="center" wrapText="1"/>
    </xf>
    <xf numFmtId="0" fontId="128" fillId="0" borderId="49" xfId="0" applyFont="1" applyBorder="1" applyAlignment="1">
      <alignment horizontal="center" vertical="center" wrapText="1"/>
    </xf>
    <xf numFmtId="0" fontId="20" fillId="6" borderId="34" xfId="16" applyFont="1" applyFill="1" applyBorder="1" applyAlignment="1">
      <alignment horizontal="center" vertical="top"/>
    </xf>
    <xf numFmtId="0" fontId="20" fillId="6" borderId="26" xfId="16" applyFont="1" applyFill="1" applyBorder="1" applyAlignment="1">
      <alignment horizontal="center" vertical="top"/>
    </xf>
    <xf numFmtId="0" fontId="20" fillId="6" borderId="35" xfId="16" applyFont="1" applyFill="1" applyBorder="1" applyAlignment="1">
      <alignment horizontal="center" vertical="top"/>
    </xf>
    <xf numFmtId="0" fontId="16" fillId="2" borderId="0" xfId="16" applyFont="1" applyFill="1" applyBorder="1" applyAlignment="1">
      <alignment horizontal="center"/>
    </xf>
    <xf numFmtId="0" fontId="18" fillId="2" borderId="0" xfId="16" applyFont="1" applyFill="1" applyBorder="1" applyAlignment="1">
      <alignment horizontal="left" vertical="top"/>
    </xf>
    <xf numFmtId="0" fontId="23" fillId="6" borderId="34" xfId="16" applyFont="1" applyFill="1" applyBorder="1" applyAlignment="1">
      <alignment horizontal="center" vertical="center"/>
    </xf>
    <xf numFmtId="0" fontId="23" fillId="6" borderId="26" xfId="16" applyFont="1" applyFill="1" applyBorder="1" applyAlignment="1">
      <alignment horizontal="center" vertical="center"/>
    </xf>
    <xf numFmtId="0" fontId="23" fillId="6" borderId="35" xfId="16" applyFont="1" applyFill="1" applyBorder="1" applyAlignment="1">
      <alignment horizontal="center" vertical="center"/>
    </xf>
    <xf numFmtId="0" fontId="73" fillId="0" borderId="7" xfId="16" applyFont="1" applyBorder="1" applyAlignment="1">
      <alignment horizontal="center" vertical="center" wrapText="1"/>
    </xf>
    <xf numFmtId="0" fontId="30" fillId="0" borderId="7" xfId="16" applyFont="1" applyBorder="1" applyAlignment="1">
      <alignment horizontal="center" vertical="center" wrapText="1"/>
    </xf>
    <xf numFmtId="0" fontId="29" fillId="0" borderId="34" xfId="16" applyFont="1" applyBorder="1" applyAlignment="1">
      <alignment horizontal="center" vertical="center" wrapText="1"/>
    </xf>
    <xf numFmtId="0" fontId="128" fillId="0" borderId="43" xfId="0" applyFont="1" applyBorder="1" applyAlignment="1">
      <alignment horizontal="center" vertical="center" wrapText="1"/>
    </xf>
    <xf numFmtId="0" fontId="128" fillId="0" borderId="29" xfId="0" applyFont="1" applyBorder="1" applyAlignment="1">
      <alignment horizontal="center" vertical="center" wrapText="1"/>
    </xf>
    <xf numFmtId="0" fontId="128" fillId="0" borderId="0" xfId="0" applyFont="1" applyBorder="1" applyAlignment="1">
      <alignment horizontal="center" vertical="center" wrapText="1"/>
    </xf>
    <xf numFmtId="0" fontId="128" fillId="0" borderId="27" xfId="0" applyFont="1" applyBorder="1" applyAlignment="1">
      <alignment horizontal="center" vertical="center" wrapText="1"/>
    </xf>
    <xf numFmtId="0" fontId="0" fillId="0" borderId="48" xfId="0" applyFont="1" applyBorder="1" applyAlignment="1">
      <alignment horizontal="center" vertical="center" wrapText="1"/>
    </xf>
    <xf numFmtId="0" fontId="0" fillId="0" borderId="50" xfId="0" applyFont="1" applyBorder="1" applyAlignment="1">
      <alignment horizontal="center" vertical="center" wrapText="1"/>
    </xf>
    <xf numFmtId="0" fontId="0" fillId="0" borderId="49" xfId="0" applyFont="1" applyBorder="1" applyAlignment="1">
      <alignment horizontal="center" vertical="center" wrapText="1"/>
    </xf>
    <xf numFmtId="0" fontId="0" fillId="0" borderId="42" xfId="0" applyFont="1" applyBorder="1" applyAlignment="1">
      <alignment horizontal="center" wrapText="1"/>
    </xf>
    <xf numFmtId="0" fontId="0" fillId="0" borderId="43" xfId="0" applyFont="1" applyBorder="1" applyAlignment="1">
      <alignment horizontal="center" wrapText="1"/>
    </xf>
    <xf numFmtId="0" fontId="0" fillId="0" borderId="29" xfId="0" applyFont="1" applyBorder="1" applyAlignment="1">
      <alignment horizontal="center" wrapText="1"/>
    </xf>
    <xf numFmtId="9" fontId="84" fillId="0" borderId="29" xfId="17" applyFont="1" applyBorder="1" applyAlignment="1">
      <alignment horizontal="center" vertical="center"/>
    </xf>
    <xf numFmtId="9" fontId="84" fillId="0" borderId="7" xfId="17" applyFont="1" applyBorder="1" applyAlignment="1">
      <alignment horizontal="center" vertical="center"/>
    </xf>
    <xf numFmtId="175" fontId="84" fillId="0" borderId="29" xfId="0" applyNumberFormat="1" applyFont="1" applyBorder="1" applyAlignment="1">
      <alignment horizontal="center" vertical="center"/>
    </xf>
    <xf numFmtId="175" fontId="84" fillId="0" borderId="7" xfId="0" applyNumberFormat="1" applyFont="1" applyBorder="1" applyAlignment="1">
      <alignment horizontal="center" vertical="center"/>
    </xf>
    <xf numFmtId="9" fontId="84" fillId="0" borderId="42" xfId="17" applyFont="1" applyBorder="1" applyAlignment="1">
      <alignment horizontal="center" vertical="center"/>
    </xf>
    <xf numFmtId="175" fontId="84" fillId="0" borderId="42" xfId="0" applyNumberFormat="1" applyFont="1" applyBorder="1" applyAlignment="1">
      <alignment horizontal="center" vertical="center"/>
    </xf>
    <xf numFmtId="9" fontId="84" fillId="0" borderId="43" xfId="17" applyFont="1" applyBorder="1" applyAlignment="1">
      <alignment horizontal="center" vertical="center"/>
    </xf>
    <xf numFmtId="175" fontId="84" fillId="0" borderId="43" xfId="0" applyNumberFormat="1" applyFont="1" applyBorder="1" applyAlignment="1">
      <alignment horizontal="center" vertical="center"/>
    </xf>
    <xf numFmtId="9" fontId="84" fillId="0" borderId="35" xfId="17" applyFont="1" applyBorder="1" applyAlignment="1">
      <alignment horizontal="center" vertical="center"/>
    </xf>
    <xf numFmtId="9" fontId="84" fillId="0" borderId="45" xfId="17" applyFont="1" applyBorder="1" applyAlignment="1">
      <alignment horizontal="center" vertical="center"/>
    </xf>
    <xf numFmtId="0" fontId="84" fillId="0" borderId="7" xfId="0" applyFont="1" applyBorder="1" applyAlignment="1">
      <alignment horizontal="center" vertical="center"/>
    </xf>
    <xf numFmtId="0" fontId="84" fillId="0" borderId="42" xfId="0" applyFont="1" applyBorder="1" applyAlignment="1">
      <alignment horizontal="center" vertical="center"/>
    </xf>
    <xf numFmtId="0" fontId="33" fillId="0" borderId="42" xfId="0" applyFont="1" applyBorder="1" applyAlignment="1">
      <alignment horizontal="center" vertical="center" wrapText="1"/>
    </xf>
    <xf numFmtId="0" fontId="33" fillId="0" borderId="43" xfId="0" applyFont="1" applyBorder="1" applyAlignment="1">
      <alignment horizontal="center" vertical="center" wrapText="1"/>
    </xf>
    <xf numFmtId="0" fontId="33" fillId="0" borderId="29" xfId="0" applyFont="1" applyBorder="1" applyAlignment="1">
      <alignment horizontal="center" vertical="center" wrapText="1"/>
    </xf>
    <xf numFmtId="0" fontId="20" fillId="0" borderId="7" xfId="15" applyFont="1" applyBorder="1" applyAlignment="1">
      <alignment horizontal="center" vertical="center" wrapText="1"/>
    </xf>
    <xf numFmtId="0" fontId="28" fillId="2" borderId="0" xfId="15" applyFont="1" applyFill="1" applyBorder="1" applyAlignment="1">
      <alignment horizontal="center" vertical="top" wrapText="1"/>
    </xf>
    <xf numFmtId="0" fontId="18" fillId="3" borderId="27" xfId="15" applyFont="1" applyFill="1" applyBorder="1" applyAlignment="1" applyProtection="1">
      <alignment horizontal="left" vertical="top"/>
      <protection locked="0"/>
    </xf>
  </cellXfs>
  <cellStyles count="20">
    <cellStyle name="Comma 2" xfId="1"/>
    <cellStyle name="Comma 3" xfId="2"/>
    <cellStyle name="Comma 4" xfId="3"/>
    <cellStyle name="Comma_Resumen Mensualizacion Dic-01" xfId="4"/>
    <cellStyle name="Currency 2" xfId="5"/>
    <cellStyle name="Dezimal [0]_Hoja1" xfId="6"/>
    <cellStyle name="Dezimal_Hoja1" xfId="7"/>
    <cellStyle name="Millares" xfId="8" builtinId="3"/>
    <cellStyle name="Millares 2" xfId="9"/>
    <cellStyle name="Moneda" xfId="10" builtinId="4"/>
    <cellStyle name="Moneda 2" xfId="11"/>
    <cellStyle name="Moneda 3" xfId="12"/>
    <cellStyle name="Normal" xfId="0" builtinId="0"/>
    <cellStyle name="Normal 2" xfId="13"/>
    <cellStyle name="Normal 2 2" xfId="14"/>
    <cellStyle name="Normal 3" xfId="15"/>
    <cellStyle name="Normal 3 2" xfId="16"/>
    <cellStyle name="Porcentaje" xfId="17" builtinId="5"/>
    <cellStyle name="Währung [0]_Hoja1" xfId="18"/>
    <cellStyle name="Währung_Hoja1" xfId="19"/>
  </cellStyles>
  <dxfs count="28">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27</c:v>
                </c:pt>
                <c:pt idx="5">
                  <c:v>0</c:v>
                </c:pt>
                <c:pt idx="6">
                  <c:v>0</c:v>
                </c:pt>
                <c:pt idx="7">
                  <c:v>10</c:v>
                </c:pt>
                <c:pt idx="8">
                  <c:v>0</c:v>
                </c:pt>
                <c:pt idx="9">
                  <c:v>0</c:v>
                </c:pt>
                <c:pt idx="10">
                  <c:v>0</c:v>
                </c:pt>
                <c:pt idx="11">
                  <c:v>4</c:v>
                </c:pt>
                <c:pt idx="12">
                  <c:v>0</c:v>
                </c:pt>
                <c:pt idx="13">
                  <c:v>0</c:v>
                </c:pt>
                <c:pt idx="14">
                  <c:v>0</c:v>
                </c:pt>
                <c:pt idx="15">
                  <c:v>0</c:v>
                </c:pt>
                <c:pt idx="16">
                  <c:v>68</c:v>
                </c:pt>
              </c:numCache>
            </c:numRef>
          </c:val>
        </c:ser>
        <c:dLbls>
          <c:showLegendKey val="0"/>
          <c:showVal val="0"/>
          <c:showCatName val="0"/>
          <c:showSerName val="0"/>
          <c:showPercent val="0"/>
          <c:showBubbleSize val="0"/>
        </c:dLbls>
        <c:gapWidth val="150"/>
        <c:shape val="box"/>
        <c:axId val="62958976"/>
        <c:axId val="62960768"/>
        <c:axId val="0"/>
      </c:bar3DChart>
      <c:catAx>
        <c:axId val="62958976"/>
        <c:scaling>
          <c:orientation val="minMax"/>
        </c:scaling>
        <c:delete val="0"/>
        <c:axPos val="b"/>
        <c:numFmt formatCode="General" sourceLinked="1"/>
        <c:majorTickMark val="none"/>
        <c:minorTickMark val="none"/>
        <c:tickLblPos val="nextTo"/>
        <c:txPr>
          <a:bodyPr/>
          <a:lstStyle/>
          <a:p>
            <a:pPr>
              <a:defRPr lang="es-HN"/>
            </a:pPr>
            <a:endParaRPr lang="es-HN"/>
          </a:p>
        </c:txPr>
        <c:crossAx val="62960768"/>
        <c:crosses val="autoZero"/>
        <c:auto val="1"/>
        <c:lblAlgn val="ctr"/>
        <c:lblOffset val="100"/>
        <c:noMultiLvlLbl val="0"/>
      </c:catAx>
      <c:valAx>
        <c:axId val="6296076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2958976"/>
        <c:crosses val="autoZero"/>
        <c:crossBetween val="between"/>
      </c:valAx>
      <c:dTable>
        <c:showHorzBorder val="1"/>
        <c:showVertBorder val="1"/>
        <c:showOutline val="1"/>
        <c:showKeys val="1"/>
        <c:txPr>
          <a:bodyPr/>
          <a:lstStyle/>
          <a:p>
            <a:pPr rtl="0">
              <a:defRPr lang="es-HN" sz="900"/>
            </a:pPr>
            <a:endParaRPr lang="es-HN"/>
          </a:p>
        </c:txPr>
      </c:dTable>
      <c:spPr>
        <a:noFill/>
        <a:ln w="25400">
          <a:noFill/>
        </a:ln>
      </c:spPr>
    </c:plotArea>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9</c:v>
                </c:pt>
                <c:pt idx="1">
                  <c:v>35</c:v>
                </c:pt>
                <c:pt idx="2">
                  <c:v>25</c:v>
                </c:pt>
                <c:pt idx="3">
                  <c:v>5</c:v>
                </c:pt>
                <c:pt idx="4">
                  <c:v>4</c:v>
                </c:pt>
                <c:pt idx="5">
                  <c:v>0</c:v>
                </c:pt>
                <c:pt idx="6">
                  <c:v>6</c:v>
                </c:pt>
                <c:pt idx="7">
                  <c:v>0</c:v>
                </c:pt>
                <c:pt idx="8">
                  <c:v>1</c:v>
                </c:pt>
                <c:pt idx="9">
                  <c:v>0</c:v>
                </c:pt>
              </c:numCache>
            </c:numRef>
          </c:val>
        </c:ser>
        <c:dLbls>
          <c:showLegendKey val="0"/>
          <c:showVal val="0"/>
          <c:showCatName val="0"/>
          <c:showSerName val="0"/>
          <c:showPercent val="0"/>
          <c:showBubbleSize val="0"/>
        </c:dLbls>
        <c:gapWidth val="150"/>
        <c:shape val="box"/>
        <c:axId val="69422464"/>
        <c:axId val="69436544"/>
        <c:axId val="0"/>
      </c:bar3DChart>
      <c:catAx>
        <c:axId val="69422464"/>
        <c:scaling>
          <c:orientation val="minMax"/>
        </c:scaling>
        <c:delete val="0"/>
        <c:axPos val="b"/>
        <c:numFmt formatCode="General" sourceLinked="1"/>
        <c:majorTickMark val="none"/>
        <c:minorTickMark val="none"/>
        <c:tickLblPos val="nextTo"/>
        <c:txPr>
          <a:bodyPr/>
          <a:lstStyle/>
          <a:p>
            <a:pPr>
              <a:defRPr lang="es-HN"/>
            </a:pPr>
            <a:endParaRPr lang="es-HN"/>
          </a:p>
        </c:txPr>
        <c:crossAx val="69436544"/>
        <c:crosses val="autoZero"/>
        <c:auto val="1"/>
        <c:lblAlgn val="ctr"/>
        <c:lblOffset val="100"/>
        <c:noMultiLvlLbl val="0"/>
      </c:catAx>
      <c:valAx>
        <c:axId val="6943654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9422464"/>
        <c:crosses val="autoZero"/>
        <c:crossBetween val="between"/>
      </c:valAx>
      <c:dTable>
        <c:showHorzBorder val="1"/>
        <c:showVertBorder val="1"/>
        <c:showOutline val="1"/>
        <c:showKeys val="1"/>
        <c:txPr>
          <a:bodyPr/>
          <a:lstStyle/>
          <a:p>
            <a:pPr rtl="0">
              <a:defRPr lang="es-HN"/>
            </a:pPr>
            <a:endParaRPr lang="es-HN"/>
          </a:p>
        </c:txPr>
      </c:dTable>
      <c:spPr>
        <a:noFill/>
        <a:ln w="25400">
          <a:noFill/>
        </a:ln>
      </c:spPr>
    </c:plotArea>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1684673136"/>
          <c:y val="2.60163381216693E-2"/>
        </c:manualLayout>
      </c:layout>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6</c:v>
                </c:pt>
                <c:pt idx="1">
                  <c:v>0</c:v>
                </c:pt>
                <c:pt idx="2">
                  <c:v>0</c:v>
                </c:pt>
                <c:pt idx="3">
                  <c:v>82</c:v>
                </c:pt>
                <c:pt idx="4">
                  <c:v>0</c:v>
                </c:pt>
                <c:pt idx="5">
                  <c:v>0</c:v>
                </c:pt>
                <c:pt idx="6">
                  <c:v>62</c:v>
                </c:pt>
                <c:pt idx="7">
                  <c:v>0</c:v>
                </c:pt>
                <c:pt idx="8">
                  <c:v>0</c:v>
                </c:pt>
                <c:pt idx="9">
                  <c:v>10</c:v>
                </c:pt>
                <c:pt idx="10">
                  <c:v>0</c:v>
                </c:pt>
                <c:pt idx="11">
                  <c:v>4</c:v>
                </c:pt>
                <c:pt idx="12">
                  <c:v>0</c:v>
                </c:pt>
                <c:pt idx="13">
                  <c:v>0</c:v>
                </c:pt>
                <c:pt idx="14">
                  <c:v>1</c:v>
                </c:pt>
                <c:pt idx="15">
                  <c:v>0</c:v>
                </c:pt>
                <c:pt idx="16">
                  <c:v>0</c:v>
                </c:pt>
              </c:numCache>
            </c:numRef>
          </c:val>
        </c:ser>
        <c:dLbls>
          <c:showLegendKey val="0"/>
          <c:showVal val="0"/>
          <c:showCatName val="0"/>
          <c:showSerName val="0"/>
          <c:showPercent val="0"/>
          <c:showBubbleSize val="0"/>
        </c:dLbls>
        <c:gapWidth val="150"/>
        <c:shape val="box"/>
        <c:axId val="69463040"/>
        <c:axId val="86520576"/>
        <c:axId val="0"/>
      </c:bar3DChart>
      <c:catAx>
        <c:axId val="69463040"/>
        <c:scaling>
          <c:orientation val="minMax"/>
        </c:scaling>
        <c:delete val="0"/>
        <c:axPos val="b"/>
        <c:numFmt formatCode="General" sourceLinked="1"/>
        <c:majorTickMark val="none"/>
        <c:minorTickMark val="none"/>
        <c:tickLblPos val="nextTo"/>
        <c:txPr>
          <a:bodyPr/>
          <a:lstStyle/>
          <a:p>
            <a:pPr>
              <a:defRPr lang="es-HN"/>
            </a:pPr>
            <a:endParaRPr lang="es-HN"/>
          </a:p>
        </c:txPr>
        <c:crossAx val="86520576"/>
        <c:crosses val="autoZero"/>
        <c:auto val="1"/>
        <c:lblAlgn val="ctr"/>
        <c:lblOffset val="100"/>
        <c:noMultiLvlLbl val="0"/>
      </c:catAx>
      <c:valAx>
        <c:axId val="865205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9463040"/>
        <c:crosses val="autoZero"/>
        <c:crossBetween val="between"/>
      </c:valAx>
      <c:dTable>
        <c:showHorzBorder val="1"/>
        <c:showVertBorder val="1"/>
        <c:showOutline val="1"/>
        <c:showKeys val="1"/>
        <c:txPr>
          <a:bodyPr/>
          <a:lstStyle/>
          <a:p>
            <a:pPr rtl="0">
              <a:defRPr lang="es-HN" sz="800"/>
            </a:pPr>
            <a:endParaRPr lang="es-HN"/>
          </a:p>
        </c:txPr>
      </c:dTable>
      <c:spPr>
        <a:noFill/>
        <a:ln w="25400">
          <a:noFill/>
        </a:ln>
      </c:spPr>
    </c:plotArea>
    <c:plotVisOnly val="1"/>
    <c:dispBlanksAs val="gap"/>
    <c:showDLblsOverMax val="0"/>
  </c:chart>
  <c:printSettings>
    <c:headerFooter/>
    <c:pageMargins b="0.75000000000000222" l="0.70000000000000062" r="0.70000000000000062" t="0.75000000000000222" header="0.30000000000000032" footer="0.30000000000000032"/>
    <c:pageSetup/>
  </c:printSettings>
  <c:userShapes r:id="rId1"/>
</c:chartSpace>
</file>

<file path=xl/drawings/_rels/drawing10.xml.rels><?xml version="1.0" encoding="UTF-8" standalone="yes"?>
<Relationships xmlns="http://schemas.openxmlformats.org/package/2006/relationships"><Relationship Id="rId1" Type="http://schemas.openxmlformats.org/officeDocument/2006/relationships/image" Target="NULL"/></Relationships>
</file>

<file path=xl/drawings/_rels/drawing11.xml.rels><?xml version="1.0" encoding="UTF-8" standalone="yes"?>
<Relationships xmlns="http://schemas.openxmlformats.org/package/2006/relationships"><Relationship Id="rId1" Type="http://schemas.openxmlformats.org/officeDocument/2006/relationships/image" Target="NULL"/></Relationships>
</file>

<file path=xl/drawings/_rels/drawing12.xml.rels><?xml version="1.0" encoding="UTF-8" standalone="yes"?>
<Relationships xmlns="http://schemas.openxmlformats.org/package/2006/relationships"><Relationship Id="rId1" Type="http://schemas.openxmlformats.org/officeDocument/2006/relationships/image" Target="NULL"/></Relationships>
</file>

<file path=xl/drawings/_rels/drawing13.xml.rels><?xml version="1.0" encoding="UTF-8" standalone="yes"?>
<Relationships xmlns="http://schemas.openxmlformats.org/package/2006/relationships"><Relationship Id="rId1" Type="http://schemas.openxmlformats.org/officeDocument/2006/relationships/image" Target="NULL"/></Relationships>
</file>

<file path=xl/drawings/_rels/drawing14.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1" Type="http://schemas.openxmlformats.org/officeDocument/2006/relationships/image" Target="NULL"/></Relationships>
</file>

<file path=xl/drawings/_rels/drawing7.xml.rels><?xml version="1.0" encoding="UTF-8" standalone="yes"?>
<Relationships xmlns="http://schemas.openxmlformats.org/package/2006/relationships"><Relationship Id="rId1" Type="http://schemas.openxmlformats.org/officeDocument/2006/relationships/image" Target="NULL"/></Relationships>
</file>

<file path=xl/drawings/_rels/drawing8.xml.rels><?xml version="1.0" encoding="UTF-8" standalone="yes"?>
<Relationships xmlns="http://schemas.openxmlformats.org/package/2006/relationships"><Relationship Id="rId1" Type="http://schemas.openxmlformats.org/officeDocument/2006/relationships/image" Target="NULL"/></Relationships>
</file>

<file path=xl/drawings/_rels/drawing9.xml.rels><?xml version="1.0" encoding="UTF-8" standalone="yes"?>
<Relationships xmlns="http://schemas.openxmlformats.org/package/2006/relationships"><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sp macro="" textlink="">
      <xdr:nvSpPr>
        <xdr:cNvPr id="1034" name="Picture 2"/>
        <xdr:cNvSpPr>
          <a:spLocks noChangeAspect="1" noChangeArrowheads="1"/>
        </xdr:cNvSpPr>
      </xdr:nvSpPr>
      <xdr:spPr bwMode="auto">
        <a:xfrm>
          <a:off x="123825" y="85725"/>
          <a:ext cx="74295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590550</xdr:colOff>
      <xdr:row>1</xdr:row>
      <xdr:rowOff>104775</xdr:rowOff>
    </xdr:from>
    <xdr:to>
      <xdr:col>19</xdr:col>
      <xdr:colOff>1638300</xdr:colOff>
      <xdr:row>5</xdr:row>
      <xdr:rowOff>9525</xdr:rowOff>
    </xdr:to>
    <xdr:sp macro="" textlink="">
      <xdr:nvSpPr>
        <xdr:cNvPr id="1035" name="Picture 8"/>
        <xdr:cNvSpPr>
          <a:spLocks noChangeAspect="1" noChangeArrowheads="1"/>
        </xdr:cNvSpPr>
      </xdr:nvSpPr>
      <xdr:spPr bwMode="auto">
        <a:xfrm>
          <a:off x="2647950" y="295275"/>
          <a:ext cx="10477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952500</xdr:colOff>
      <xdr:row>3</xdr:row>
      <xdr:rowOff>123825</xdr:rowOff>
    </xdr:from>
    <xdr:to>
      <xdr:col>11</xdr:col>
      <xdr:colOff>971549</xdr:colOff>
      <xdr:row>8</xdr:row>
      <xdr:rowOff>180975</xdr:rowOff>
    </xdr:to>
    <xdr:pic>
      <xdr:nvPicPr>
        <xdr:cNvPr id="7169"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35200" y="123825"/>
          <a:ext cx="2286000"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952500</xdr:colOff>
      <xdr:row>31</xdr:row>
      <xdr:rowOff>123825</xdr:rowOff>
    </xdr:from>
    <xdr:ext cx="2284845" cy="1500332"/>
    <xdr:pic>
      <xdr:nvPicPr>
        <xdr:cNvPr id="4"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36932" y="123825"/>
          <a:ext cx="2284845" cy="15003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9</xdr:col>
      <xdr:colOff>952500</xdr:colOff>
      <xdr:row>4</xdr:row>
      <xdr:rowOff>57150</xdr:rowOff>
    </xdr:from>
    <xdr:to>
      <xdr:col>11</xdr:col>
      <xdr:colOff>4083</xdr:colOff>
      <xdr:row>9</xdr:row>
      <xdr:rowOff>123825</xdr:rowOff>
    </xdr:to>
    <xdr:pic>
      <xdr:nvPicPr>
        <xdr:cNvPr id="8193"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97000" y="257175"/>
          <a:ext cx="224790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1828800</xdr:colOff>
      <xdr:row>3</xdr:row>
      <xdr:rowOff>123825</xdr:rowOff>
    </xdr:from>
    <xdr:to>
      <xdr:col>11</xdr:col>
      <xdr:colOff>847725</xdr:colOff>
      <xdr:row>10</xdr:row>
      <xdr:rowOff>133350</xdr:rowOff>
    </xdr:to>
    <xdr:pic>
      <xdr:nvPicPr>
        <xdr:cNvPr id="13313"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73300" y="123825"/>
          <a:ext cx="221932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1838325</xdr:colOff>
      <xdr:row>4</xdr:row>
      <xdr:rowOff>238125</xdr:rowOff>
    </xdr:from>
    <xdr:to>
      <xdr:col>12</xdr:col>
      <xdr:colOff>19050</xdr:colOff>
      <xdr:row>12</xdr:row>
      <xdr:rowOff>57150</xdr:rowOff>
    </xdr:to>
    <xdr:pic>
      <xdr:nvPicPr>
        <xdr:cNvPr id="10241"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21150" y="438150"/>
          <a:ext cx="22288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742950</xdr:colOff>
      <xdr:row>3</xdr:row>
      <xdr:rowOff>104775</xdr:rowOff>
    </xdr:from>
    <xdr:to>
      <xdr:col>16</xdr:col>
      <xdr:colOff>723900</xdr:colOff>
      <xdr:row>10</xdr:row>
      <xdr:rowOff>104775</xdr:rowOff>
    </xdr:to>
    <xdr:pic>
      <xdr:nvPicPr>
        <xdr:cNvPr id="11265"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16900" y="104775"/>
          <a:ext cx="22955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37</xdr:row>
      <xdr:rowOff>161925</xdr:rowOff>
    </xdr:from>
    <xdr:to>
      <xdr:col>8</xdr:col>
      <xdr:colOff>342900</xdr:colOff>
      <xdr:row>50</xdr:row>
      <xdr:rowOff>114300</xdr:rowOff>
    </xdr:to>
    <xdr:graphicFrame macro="">
      <xdr:nvGraphicFramePr>
        <xdr:cNvPr id="2049"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63</xdr:row>
      <xdr:rowOff>142875</xdr:rowOff>
    </xdr:from>
    <xdr:to>
      <xdr:col>9</xdr:col>
      <xdr:colOff>0</xdr:colOff>
      <xdr:row>77</xdr:row>
      <xdr:rowOff>28575</xdr:rowOff>
    </xdr:to>
    <xdr:graphicFrame macro="">
      <xdr:nvGraphicFramePr>
        <xdr:cNvPr id="2050"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657225</xdr:colOff>
      <xdr:row>82</xdr:row>
      <xdr:rowOff>0</xdr:rowOff>
    </xdr:from>
    <xdr:to>
      <xdr:col>9</xdr:col>
      <xdr:colOff>609600</xdr:colOff>
      <xdr:row>96</xdr:row>
      <xdr:rowOff>28575</xdr:rowOff>
    </xdr:to>
    <xdr:graphicFrame macro="">
      <xdr:nvGraphicFramePr>
        <xdr:cNvPr id="2051"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19050</xdr:colOff>
      <xdr:row>2</xdr:row>
      <xdr:rowOff>123825</xdr:rowOff>
    </xdr:from>
    <xdr:to>
      <xdr:col>2</xdr:col>
      <xdr:colOff>1257300</xdr:colOff>
      <xdr:row>9</xdr:row>
      <xdr:rowOff>323850</xdr:rowOff>
    </xdr:to>
    <xdr:pic>
      <xdr:nvPicPr>
        <xdr:cNvPr id="3073"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23825"/>
          <a:ext cx="2295525"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2000250</xdr:colOff>
      <xdr:row>2</xdr:row>
      <xdr:rowOff>123825</xdr:rowOff>
    </xdr:from>
    <xdr:to>
      <xdr:col>10</xdr:col>
      <xdr:colOff>9525</xdr:colOff>
      <xdr:row>9</xdr:row>
      <xdr:rowOff>323850</xdr:rowOff>
    </xdr:to>
    <xdr:pic>
      <xdr:nvPicPr>
        <xdr:cNvPr id="3074"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992975" y="123825"/>
          <a:ext cx="2276475"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152400</xdr:colOff>
      <xdr:row>0</xdr:row>
      <xdr:rowOff>0</xdr:rowOff>
    </xdr:from>
    <xdr:to>
      <xdr:col>24</xdr:col>
      <xdr:colOff>2133600</xdr:colOff>
      <xdr:row>9</xdr:row>
      <xdr:rowOff>0</xdr:rowOff>
    </xdr:to>
    <xdr:pic>
      <xdr:nvPicPr>
        <xdr:cNvPr id="3075"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82725" y="0"/>
          <a:ext cx="198120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438150</xdr:colOff>
      <xdr:row>3</xdr:row>
      <xdr:rowOff>85725</xdr:rowOff>
    </xdr:from>
    <xdr:to>
      <xdr:col>42</xdr:col>
      <xdr:colOff>0</xdr:colOff>
      <xdr:row>9</xdr:row>
      <xdr:rowOff>266700</xdr:rowOff>
    </xdr:to>
    <xdr:pic>
      <xdr:nvPicPr>
        <xdr:cNvPr id="3076" name="4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885300" y="276225"/>
          <a:ext cx="19716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238125</xdr:colOff>
      <xdr:row>7</xdr:row>
      <xdr:rowOff>171450</xdr:rowOff>
    </xdr:to>
    <xdr:pic>
      <xdr:nvPicPr>
        <xdr:cNvPr id="4097"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78025" y="0"/>
          <a:ext cx="2343150"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2162175</xdr:colOff>
      <xdr:row>0</xdr:row>
      <xdr:rowOff>0</xdr:rowOff>
    </xdr:from>
    <xdr:to>
      <xdr:col>11</xdr:col>
      <xdr:colOff>609600</xdr:colOff>
      <xdr:row>8</xdr:row>
      <xdr:rowOff>104775</xdr:rowOff>
    </xdr:to>
    <xdr:pic>
      <xdr:nvPicPr>
        <xdr:cNvPr id="5121"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39575" y="0"/>
          <a:ext cx="2228850"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19050</xdr:colOff>
      <xdr:row>3</xdr:row>
      <xdr:rowOff>76200</xdr:rowOff>
    </xdr:from>
    <xdr:to>
      <xdr:col>10</xdr:col>
      <xdr:colOff>838200</xdr:colOff>
      <xdr:row>8</xdr:row>
      <xdr:rowOff>180975</xdr:rowOff>
    </xdr:to>
    <xdr:pic>
      <xdr:nvPicPr>
        <xdr:cNvPr id="6145"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15675" y="76200"/>
          <a:ext cx="2305050"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n&#233;/Desktop/CME%202014%20UNAH%20VS%20%20En%20revisi&#243;n%2023-1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cuments/DI%202013/Para%20hacer%20POA%202014/CME%202014%20UNAH%20VS%20%20En%20revisi&#243;n%2023-1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Presupuesto"/>
      <sheetName val="Cuadro resumen"/>
      <sheetName val="2. CONTRATACION DE PERSONAL"/>
      <sheetName val="1. TALLERES SEMINARIOS"/>
      <sheetName val="4. EQUIPO TECNOLÓGICOS"/>
      <sheetName val="3. EQUIPO DE OFICINA"/>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Lo Esencial"/>
    </sheetNames>
    <sheetDataSet>
      <sheetData sheetId="0"/>
      <sheetData sheetId="1">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Presupuesto"/>
      <sheetName val="Cuadro resumen"/>
      <sheetName val="2. CONTRATACION DE PERSONAL"/>
      <sheetName val="1. TALLERES SEMINARIOS"/>
      <sheetName val="4. EQUIPO TECNOLÓGICOS"/>
      <sheetName val="3. EQUIPO DE OFICINA"/>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Lo Esencial"/>
    </sheetNames>
    <sheetDataSet>
      <sheetData sheetId="0"/>
      <sheetData sheetId="1">
        <row r="8">
          <cell r="B8" t="str">
            <v>Objeto de Gasto</v>
          </cell>
          <cell r="C8" t="str">
            <v>Descripción de Cuenta</v>
          </cell>
        </row>
        <row r="9">
          <cell r="B9" t="str">
            <v>1-00-00-00-00</v>
          </cell>
          <cell r="C9" t="str">
            <v>SERVICIOS PERSONALES (10000-00)</v>
          </cell>
        </row>
        <row r="10">
          <cell r="B10" t="str">
            <v>1-01-00-00-00</v>
          </cell>
          <cell r="C10" t="str">
            <v>PERSONAL PERMANENTE (11000-00)</v>
          </cell>
        </row>
        <row r="11">
          <cell r="B11" t="str">
            <v>1-01-01-00-00</v>
          </cell>
          <cell r="C11" t="str">
            <v>SUELDOS Y SALARIOS BASICOS (11100-00)</v>
          </cell>
        </row>
        <row r="12">
          <cell r="B12" t="str">
            <v>1-01-01-01-00</v>
          </cell>
          <cell r="C12" t="str">
            <v>SUELDOS Y SALARIOS PERMANENTES</v>
          </cell>
        </row>
        <row r="13">
          <cell r="B13" t="str">
            <v>1-01-01-02-00</v>
          </cell>
          <cell r="C13" t="str">
            <v>PAGOS A PERSONAL NO CLASIFICADO</v>
          </cell>
        </row>
        <row r="14">
          <cell r="B14" t="str">
            <v>1-01-01-03-00</v>
          </cell>
          <cell r="C14" t="str">
            <v>PAGOS A PERSONAL POR HORA</v>
          </cell>
        </row>
        <row r="15">
          <cell r="B15" t="str">
            <v>1-01-01-04-00</v>
          </cell>
          <cell r="C15" t="str">
            <v>PAGOS SUSTITUTOS DE PERSONAL DOCENTE NO CLASIFICADO</v>
          </cell>
        </row>
        <row r="16">
          <cell r="B16" t="str">
            <v>1-01-01-05-00</v>
          </cell>
          <cell r="C16" t="str">
            <v>SUELDOS Y SALARIOS DEJADOS DE PERCIBIR</v>
          </cell>
        </row>
        <row r="17">
          <cell r="B17" t="str">
            <v>1-01-02-00-00</v>
          </cell>
          <cell r="C17" t="str">
            <v>DIETAS</v>
          </cell>
        </row>
        <row r="18">
          <cell r="B18" t="str">
            <v>1-01-03-00-00</v>
          </cell>
          <cell r="C18" t="str">
            <v>RESTRIBUCIONES A PERSONAL DIRECTIVO Y DE CONTROL (11300-00)</v>
          </cell>
        </row>
        <row r="19">
          <cell r="B19" t="str">
            <v>1-01-03-01-00</v>
          </cell>
          <cell r="C19" t="str">
            <v>RESTRIBUCIONES A PERSONAL DIRECTIVO Y DE CONTROL</v>
          </cell>
        </row>
        <row r="20">
          <cell r="B20" t="str">
            <v>1-01-04-00-00</v>
          </cell>
          <cell r="C20" t="str">
            <v>ADICIONALES (11400-00)</v>
          </cell>
        </row>
        <row r="21">
          <cell r="B21" t="str">
            <v>1-01-04-01-00</v>
          </cell>
          <cell r="C21" t="str">
            <v>ATENCIONES DEUDAS SALARIALES(AJUSTE SAL.MIN)</v>
          </cell>
        </row>
        <row r="22">
          <cell r="B22" t="str">
            <v>1-01-04-02-00</v>
          </cell>
          <cell r="C22" t="str">
            <v>NEGOCIACION CONTRATO COLECTIVO</v>
          </cell>
        </row>
        <row r="23">
          <cell r="B23" t="str">
            <v>1-01-04-04-00</v>
          </cell>
          <cell r="C23" t="str">
            <v>RECLASIFICACIONES PERSONAL DOCENTE Y ADMON.</v>
          </cell>
        </row>
        <row r="24">
          <cell r="B24" t="str">
            <v>1-01-05-00-00</v>
          </cell>
          <cell r="C24" t="str">
            <v>AGUINALDO Y DECIMOCUARTO MES (11500-00)</v>
          </cell>
        </row>
        <row r="25">
          <cell r="B25" t="str">
            <v>1-01-05-01-00</v>
          </cell>
          <cell r="C25" t="str">
            <v>AGUINALDO Y DECIMO CUARTO MES</v>
          </cell>
        </row>
        <row r="26">
          <cell r="B26" t="str">
            <v>1-01-05-02-00</v>
          </cell>
          <cell r="C26" t="str">
            <v>DECIMOCUARTO MES</v>
          </cell>
        </row>
        <row r="27">
          <cell r="B27" t="str">
            <v>1-01-06-00-00</v>
          </cell>
          <cell r="C27" t="str">
            <v>COMPLEMENTO (VACACIONES) (11600-00)</v>
          </cell>
        </row>
        <row r="28">
          <cell r="B28" t="str">
            <v>1-01-06-01-00</v>
          </cell>
          <cell r="C28" t="str">
            <v>COMPLEMENTO DE VACACIONES</v>
          </cell>
        </row>
        <row r="29">
          <cell r="B29" t="str">
            <v>1-01-07-00-00</v>
          </cell>
          <cell r="C29" t="str">
            <v>CONTRIBUCIONES PATRONALES (11700-00)</v>
          </cell>
        </row>
        <row r="30">
          <cell r="B30" t="str">
            <v>1-01-07-01-00</v>
          </cell>
          <cell r="C30" t="str">
            <v>CONTRIBUCIONES AL INSTITUTO NACIONAL DE JUBILACIONES Y PENSIONES DE LOS EMPLEADOS Y FUNCIONARIOS DE PODER EJECUTIVO</v>
          </cell>
        </row>
        <row r="31">
          <cell r="B31" t="str">
            <v>1-01-07-02-00</v>
          </cell>
          <cell r="C31" t="str">
            <v>CONTRIBUCIONES AL INSTITUTO NACIONAL DE PREVISION DEL MAGISTERIO</v>
          </cell>
        </row>
        <row r="32">
          <cell r="B32" t="str">
            <v>1-01-07-03-00</v>
          </cell>
          <cell r="C32" t="str">
            <v>CONTRIBUCIONES AL INSTITUTO DE PREVISION MILITAR</v>
          </cell>
        </row>
        <row r="33">
          <cell r="B33" t="str">
            <v>1-01-09-00-00</v>
          </cell>
          <cell r="C33" t="str">
            <v>OTROS SERVICIOS PERSONALES. (11900-00)</v>
          </cell>
        </row>
        <row r="34">
          <cell r="B34" t="str">
            <v>1-01-09-09-00</v>
          </cell>
          <cell r="C34" t="str">
            <v>OTROS SERVICIOS PERSONALES.</v>
          </cell>
        </row>
        <row r="35">
          <cell r="B35" t="str">
            <v>1-02-00-00-00</v>
          </cell>
          <cell r="C35" t="str">
            <v>PERSONAL NO PERMANENTE (12000-00)</v>
          </cell>
        </row>
        <row r="36">
          <cell r="B36" t="str">
            <v>1-02-01-00-00</v>
          </cell>
          <cell r="C36" t="str">
            <v>SUELDOS BASICOS</v>
          </cell>
        </row>
        <row r="37">
          <cell r="B37" t="str">
            <v>1-02-02-00-00</v>
          </cell>
          <cell r="C37" t="str">
            <v>JORNALES (12200-00)</v>
          </cell>
        </row>
        <row r="38">
          <cell r="B38" t="str">
            <v>1-02-02-01-00</v>
          </cell>
          <cell r="C38" t="str">
            <v>JORNALES</v>
          </cell>
        </row>
        <row r="39">
          <cell r="B39" t="str">
            <v>1-02-03-00-00</v>
          </cell>
          <cell r="C39" t="str">
            <v>ADICIONES</v>
          </cell>
        </row>
        <row r="40">
          <cell r="B40" t="str">
            <v>1-02-04-00-00</v>
          </cell>
          <cell r="C40" t="str">
            <v>AGUINALDO Y DECIMOCUARTO MES (12400-00)</v>
          </cell>
        </row>
        <row r="41">
          <cell r="B41" t="str">
            <v>1-02-04-01-00</v>
          </cell>
          <cell r="C41" t="str">
            <v>DECIMO TERCER MES</v>
          </cell>
        </row>
        <row r="42">
          <cell r="B42" t="str">
            <v>1-02-04-02-00</v>
          </cell>
          <cell r="C42" t="str">
            <v>DECIMOCUARTO MES</v>
          </cell>
        </row>
        <row r="43">
          <cell r="B43" t="str">
            <v>1-02-05-00-00</v>
          </cell>
          <cell r="C43" t="str">
            <v>CONTRIBUCIONES PATRONAL. (12500-00)</v>
          </cell>
        </row>
        <row r="44">
          <cell r="B44" t="str">
            <v>1-02-05-01-00</v>
          </cell>
          <cell r="C44" t="str">
            <v>JUBILACIONES</v>
          </cell>
        </row>
        <row r="45">
          <cell r="B45" t="str">
            <v>1-02-05-02-00</v>
          </cell>
          <cell r="C45" t="str">
            <v>CONTRIBUCIONES AL INSTITUTO NACIONAL DE PREVISION DEL MAGISTERIO</v>
          </cell>
        </row>
        <row r="46">
          <cell r="B46" t="str">
            <v>1-02-05-03-00</v>
          </cell>
          <cell r="C46" t="str">
            <v>CONTRIBUCIONES AL INSTITUTO DE PREVISION MILITAR</v>
          </cell>
        </row>
        <row r="47">
          <cell r="B47" t="str">
            <v>1-02-05-04-00</v>
          </cell>
          <cell r="C47" t="str">
            <v>CONTRIBUCIONES AL INSTITUTO DE PREVISION SOCIAL DE LOS EMPLEADOS</v>
          </cell>
        </row>
        <row r="48">
          <cell r="B48" t="str">
            <v>1-02-05-05-00</v>
          </cell>
          <cell r="C48" t="str">
            <v>CONTRIBUCION PARA SEGURO SOCIAL</v>
          </cell>
        </row>
        <row r="49">
          <cell r="B49" t="str">
            <v>1-02-05-06-00</v>
          </cell>
          <cell r="C49" t="str">
            <v>CONTRIBUCIONES AL INSTITUTO NACIONAL DEL FORMACION PROFESIONAL</v>
          </cell>
        </row>
        <row r="50">
          <cell r="B50" t="str">
            <v>1-02-05-09-00</v>
          </cell>
          <cell r="C50" t="str">
            <v>OTROS CONTRIBUCIONES PATRONALES</v>
          </cell>
        </row>
        <row r="51">
          <cell r="B51" t="str">
            <v>1-02-09-00-00</v>
          </cell>
          <cell r="C51" t="str">
            <v>OTROS SERVICIOS PERSONALES (12900-00)</v>
          </cell>
        </row>
        <row r="52">
          <cell r="B52" t="str">
            <v>1-02-09-01-00</v>
          </cell>
          <cell r="C52" t="str">
            <v>CONTRATOS ESPECIALES</v>
          </cell>
        </row>
        <row r="53">
          <cell r="B53" t="str">
            <v>1-02-09-02-00</v>
          </cell>
          <cell r="C53" t="str">
            <v>INTERNADO ROTATORIO</v>
          </cell>
        </row>
        <row r="54">
          <cell r="B54" t="str">
            <v>1-02-09-03-00</v>
          </cell>
          <cell r="C54" t="str">
            <v>PROYECTO LENGUAJE SE¥AS</v>
          </cell>
        </row>
        <row r="55">
          <cell r="B55" t="str">
            <v>1-02-09-04-00</v>
          </cell>
          <cell r="C55" t="str">
            <v>PROGRAMA DE SERVICIOS A ESTUDIANTES DISCAPACITADOS</v>
          </cell>
        </row>
        <row r="56">
          <cell r="B56" t="str">
            <v>1-02-09-05-00</v>
          </cell>
          <cell r="C56" t="str">
            <v>CARRERA ING. EN SISTEMAS.</v>
          </cell>
        </row>
        <row r="57">
          <cell r="B57" t="str">
            <v>1-02-09-06-00</v>
          </cell>
          <cell r="C57" t="str">
            <v>SERVICIOS DE PROFESIONALES Y TECNICOS</v>
          </cell>
        </row>
        <row r="58">
          <cell r="B58" t="str">
            <v>1-02-09-07-00</v>
          </cell>
          <cell r="C58" t="str">
            <v>SUELDOS DE SUST.PERSONAL CON LICENCIA</v>
          </cell>
        </row>
        <row r="59">
          <cell r="B59" t="str">
            <v>1-02-09-08-00</v>
          </cell>
          <cell r="C59" t="str">
            <v>SUELDOS DE EMPLEADOS DE EMERGENCIA</v>
          </cell>
        </row>
        <row r="60">
          <cell r="B60" t="str">
            <v>1-04-00-00-00</v>
          </cell>
          <cell r="C60" t="str">
            <v>RETRIBUCIONES EXTRAORDINARIAS (14000-00)</v>
          </cell>
        </row>
        <row r="61">
          <cell r="B61" t="str">
            <v>1-04-01-00-00</v>
          </cell>
          <cell r="C61" t="str">
            <v>HORAS EXTRAORIDINARIAS (14100-00)</v>
          </cell>
        </row>
        <row r="62">
          <cell r="B62" t="str">
            <v>1-04-01-01-00</v>
          </cell>
          <cell r="C62" t="str">
            <v>HORAS EXTRAORDINARIAS</v>
          </cell>
        </row>
        <row r="63">
          <cell r="B63" t="str">
            <v>1-04-02-00-00</v>
          </cell>
          <cell r="C63" t="str">
            <v>GASTOS DE REPRESENTACION (14200-00)</v>
          </cell>
        </row>
        <row r="64">
          <cell r="B64" t="str">
            <v>1-04-02-01-00</v>
          </cell>
          <cell r="C64" t="str">
            <v>GASTOS DE REPRESENTACION</v>
          </cell>
        </row>
        <row r="65">
          <cell r="B65" t="str">
            <v>1-04-03-00-00</v>
          </cell>
          <cell r="C65" t="str">
            <v>GASTOS DE REPRESENTACION EN EL PAIS</v>
          </cell>
        </row>
        <row r="66">
          <cell r="B66" t="str">
            <v>1-05-00-00-00</v>
          </cell>
          <cell r="C66" t="str">
            <v>ASISTENCIA SOCIAL AL PERSONAL (15000-00)</v>
          </cell>
        </row>
        <row r="67">
          <cell r="B67" t="str">
            <v>1-05-01-00-00</v>
          </cell>
          <cell r="C67" t="str">
            <v>ASISTENCIAS SOCIALES VARIAS (15100-00)</v>
          </cell>
        </row>
        <row r="68">
          <cell r="B68" t="str">
            <v>1-05-01-01-00</v>
          </cell>
          <cell r="C68" t="str">
            <v>ASISTENCIA SOCIAL VARIAS</v>
          </cell>
        </row>
        <row r="69">
          <cell r="B69" t="str">
            <v>1-05-09-00-00</v>
          </cell>
          <cell r="C69" t="str">
            <v>OTROS ASISTENCIAS SOCIALES AL PERSONAL (15900-00)</v>
          </cell>
        </row>
        <row r="70">
          <cell r="B70" t="str">
            <v>1-05-09-01-00</v>
          </cell>
          <cell r="C70" t="str">
            <v>A¥O SABATICO</v>
          </cell>
        </row>
        <row r="71">
          <cell r="B71" t="str">
            <v>1-05-09-02-00</v>
          </cell>
          <cell r="C71" t="str">
            <v>COMPENSACION EXTRAORDINARIA TERCER PERIODO INTENSIVO</v>
          </cell>
        </row>
        <row r="72">
          <cell r="B72" t="str">
            <v>1-05-09-03-00</v>
          </cell>
          <cell r="C72" t="str">
            <v>CURSOS INTERSEMESTRALES (MEDICINA)</v>
          </cell>
        </row>
        <row r="73">
          <cell r="B73" t="str">
            <v>1-06-00-00-00</v>
          </cell>
          <cell r="C73" t="str">
            <v>BENEFICIOS Y COMPENSACIONES (16000-00)</v>
          </cell>
        </row>
        <row r="74">
          <cell r="B74" t="str">
            <v>1-06-01-00-00</v>
          </cell>
          <cell r="C74" t="str">
            <v>INDEMNIZACIONES POR CAUSA DE MUERTE</v>
          </cell>
        </row>
        <row r="75">
          <cell r="B75" t="str">
            <v>1-06-02-00-00</v>
          </cell>
          <cell r="C75" t="str">
            <v>PRESTAMOS CLAUSULA 117 Y 121</v>
          </cell>
        </row>
        <row r="76">
          <cell r="B76" t="str">
            <v>1-06-03-00-00</v>
          </cell>
          <cell r="C76" t="str">
            <v>PRESTACIONES LABORALES (16100-00)</v>
          </cell>
        </row>
        <row r="77">
          <cell r="B77" t="str">
            <v>1-06-03-01-00</v>
          </cell>
          <cell r="C77" t="str">
            <v>PRESTACIONES LABORALES.</v>
          </cell>
        </row>
        <row r="78">
          <cell r="B78" t="str">
            <v>1-06-03-02-00</v>
          </cell>
          <cell r="C78" t="str">
            <v>DEMANDAS JUDICIALES</v>
          </cell>
        </row>
        <row r="79">
          <cell r="B79" t="str">
            <v>1-06-04-00-00</v>
          </cell>
          <cell r="C79" t="str">
            <v>INDEMNIZACIONES POR CAUSA DE MUERTE (16200-00)</v>
          </cell>
        </row>
        <row r="80">
          <cell r="B80" t="str">
            <v>1-06-04-01-00</v>
          </cell>
          <cell r="C80" t="str">
            <v>INDEMNIZACIONES POR CAUSA DE MUERTE</v>
          </cell>
        </row>
        <row r="81">
          <cell r="B81" t="str">
            <v>1-06-05-00-00</v>
          </cell>
          <cell r="C81" t="str">
            <v>PRESTAMOS CLAUSULA 117 Y 121 (16300-00)</v>
          </cell>
        </row>
        <row r="82">
          <cell r="B82" t="str">
            <v>1-06-05-01-00</v>
          </cell>
          <cell r="C82" t="str">
            <v>PRESTAMOS CLAUSULA 117 Y 121</v>
          </cell>
        </row>
        <row r="83">
          <cell r="B83" t="str">
            <v>1-01-00-00-00</v>
          </cell>
          <cell r="C83" t="str">
            <v>PERSONAL PERMANENTE (11000-00)</v>
          </cell>
        </row>
        <row r="84">
          <cell r="B84" t="str">
            <v>1-01-07-00-00</v>
          </cell>
          <cell r="C84" t="str">
            <v>CONTRIBUCIONES PATRONALES (11700-00)</v>
          </cell>
        </row>
        <row r="85">
          <cell r="B85" t="str">
            <v>1-01-07-04-00</v>
          </cell>
          <cell r="C85" t="str">
            <v>APORTACIONES PATRONALES (11740-00)</v>
          </cell>
        </row>
        <row r="86">
          <cell r="B86" t="str">
            <v>1-01-07-04-01</v>
          </cell>
          <cell r="C86" t="str">
            <v>APORTACIONES PATRONAL INPREUNAH</v>
          </cell>
        </row>
        <row r="87">
          <cell r="B87" t="str">
            <v>1-01-07-05-00</v>
          </cell>
          <cell r="C87" t="str">
            <v>CONTRIBUCIONES PATRONALES PARA IHSS</v>
          </cell>
        </row>
        <row r="88">
          <cell r="B88" t="str">
            <v>1-01-07-06-00</v>
          </cell>
          <cell r="C88" t="str">
            <v>CONTRIBUCIONES AL INSTITUTO NACIONAL DEL FORMACION PROFESIONAL</v>
          </cell>
        </row>
        <row r="89">
          <cell r="B89" t="str">
            <v>1-01-07-09-00</v>
          </cell>
          <cell r="C89" t="str">
            <v>OTRAS CONTRIBUCIONES PATRONALES (11790-00)</v>
          </cell>
        </row>
        <row r="90">
          <cell r="B90" t="str">
            <v>1-01-07-09-01</v>
          </cell>
          <cell r="C90" t="str">
            <v>CONTRIBUCIONES PATRONAL SEGURO MEDICO</v>
          </cell>
        </row>
        <row r="91">
          <cell r="B91" t="str">
            <v>1-01-07-09-02</v>
          </cell>
          <cell r="C91" t="str">
            <v>HIGIENE YS EGURIDAD</v>
          </cell>
        </row>
        <row r="92">
          <cell r="B92" t="str">
            <v>1-01-07-09-03</v>
          </cell>
          <cell r="C92" t="str">
            <v>IMPLEMENTOS DE TRABAJO</v>
          </cell>
        </row>
        <row r="93">
          <cell r="B93" t="str">
            <v>1-01-07-09-04</v>
          </cell>
          <cell r="C93" t="str">
            <v>SERVICIOS DE EXODONCIA</v>
          </cell>
        </row>
        <row r="94">
          <cell r="B94" t="str">
            <v>1-02-00-00-00</v>
          </cell>
          <cell r="C94" t="str">
            <v>PERSONAL NO PERMANENTE (12000-00)</v>
          </cell>
        </row>
        <row r="95">
          <cell r="B95" t="str">
            <v>1-02-09-00-00</v>
          </cell>
          <cell r="C95" t="str">
            <v>OTROS SERVICIOS PERSONALES (12900-00)</v>
          </cell>
        </row>
        <row r="96">
          <cell r="B96" t="str">
            <v>1-02-09-09-00</v>
          </cell>
          <cell r="C96" t="str">
            <v>OTROS SERVICIOS PERSONALES (NUEVA)</v>
          </cell>
        </row>
        <row r="97">
          <cell r="B97" t="str">
            <v>1-02-09-09-01</v>
          </cell>
          <cell r="C97" t="str">
            <v>OTROS SERVICIOS PERSONALES PROYECTO VINCULACION UNAH SOCIEDAD</v>
          </cell>
        </row>
        <row r="98">
          <cell r="B98" t="str">
            <v>1-02-09-10-00</v>
          </cell>
          <cell r="C98" t="str">
            <v>SERV. PROF. Y TEC.VICE RECTORIA ACADEMICA</v>
          </cell>
        </row>
        <row r="99">
          <cell r="B99" t="str">
            <v>1-02-09-11-00</v>
          </cell>
          <cell r="C99" t="str">
            <v>SUELDOS DE SUST,PERSONAL CON INCAPACIDAD</v>
          </cell>
        </row>
        <row r="100">
          <cell r="B100" t="str">
            <v>1-02-09-12-00</v>
          </cell>
          <cell r="C100" t="str">
            <v>SERV,PROFE.Y TEC. VICE RECTORIA RELACIONES INTERN.</v>
          </cell>
        </row>
        <row r="101">
          <cell r="B101" t="str">
            <v>1-02-09-13-00</v>
          </cell>
          <cell r="C101" t="str">
            <v>SERV.PROFE. Y TEC. VICE RECTORIA ORIENTACION Y ASUNTOS ESTUD.</v>
          </cell>
        </row>
        <row r="102">
          <cell r="B102" t="str">
            <v>1-02-09-14-00</v>
          </cell>
          <cell r="C102" t="str">
            <v>SERV. DE PROFESIONALES Y TECNICOS EDUC, SUPERIOR</v>
          </cell>
        </row>
        <row r="103">
          <cell r="B103" t="str">
            <v>1-02-09-15-00</v>
          </cell>
          <cell r="C103" t="str">
            <v>INTITUTO HONDURE¥O DE CIENCIAS DE LA TIERRA</v>
          </cell>
        </row>
        <row r="104">
          <cell r="B104" t="str">
            <v>1-02-09-16-00</v>
          </cell>
          <cell r="C104" t="str">
            <v>INSTITUTO DE MICROBIOLOGIA</v>
          </cell>
        </row>
        <row r="105">
          <cell r="B105" t="str">
            <v>1-02-09-17-00</v>
          </cell>
          <cell r="C105" t="str">
            <v>INSTITUTO DE SEGURIDAD Y PAZ</v>
          </cell>
        </row>
        <row r="106">
          <cell r="B106" t="str">
            <v>1-03-00-00-00</v>
          </cell>
          <cell r="C106" t="str">
            <v>ASIGNACIONES FAMILIARES</v>
          </cell>
        </row>
        <row r="107">
          <cell r="B107" t="str">
            <v>2-00-00-00-00</v>
          </cell>
          <cell r="C107" t="str">
            <v>SERVICIOS NO PERSONALES (20000-00)</v>
          </cell>
        </row>
        <row r="108">
          <cell r="B108" t="str">
            <v>2-01-00-00-00</v>
          </cell>
          <cell r="C108" t="str">
            <v>SERVICIOS BASICOS (21000-00)</v>
          </cell>
        </row>
        <row r="109">
          <cell r="B109" t="str">
            <v>2-01-01-00-00</v>
          </cell>
          <cell r="C109" t="str">
            <v>ENERGIA ELECTRICA</v>
          </cell>
        </row>
        <row r="110">
          <cell r="B110" t="str">
            <v>2-01-02-00-00</v>
          </cell>
          <cell r="C110" t="str">
            <v>AGUA</v>
          </cell>
        </row>
        <row r="111">
          <cell r="B111" t="str">
            <v>2-01-03-00-00</v>
          </cell>
          <cell r="C111" t="str">
            <v>GAS</v>
          </cell>
        </row>
        <row r="112">
          <cell r="B112" t="str">
            <v>2-01-04-00-00</v>
          </cell>
          <cell r="C112" t="str">
            <v>COMUNICACIONES (21400-00)</v>
          </cell>
        </row>
        <row r="113">
          <cell r="B113" t="str">
            <v>2-01-04-01-00</v>
          </cell>
          <cell r="C113" t="str">
            <v>CORREO POSTAL</v>
          </cell>
        </row>
        <row r="114">
          <cell r="B114" t="str">
            <v>2-01-04-02-00</v>
          </cell>
          <cell r="C114" t="str">
            <v>TELEFONIA FIJA</v>
          </cell>
        </row>
        <row r="115">
          <cell r="B115" t="str">
            <v>2-01-04-03-00</v>
          </cell>
          <cell r="C115" t="str">
            <v>TELEFONIA CELULAR</v>
          </cell>
        </row>
        <row r="116">
          <cell r="B116" t="str">
            <v>2-01-04-04-00</v>
          </cell>
          <cell r="C116" t="str">
            <v>TELEX Y TELEFAX</v>
          </cell>
        </row>
        <row r="117">
          <cell r="B117" t="str">
            <v>2-01-04-09-00</v>
          </cell>
          <cell r="C117" t="str">
            <v>OTROS SERVICIOS BASICOS</v>
          </cell>
        </row>
        <row r="118">
          <cell r="B118" t="str">
            <v>2-01-05-00-00</v>
          </cell>
          <cell r="C118" t="str">
            <v>PROYECCION CONSUMO DE ENERGIA NUEVAS EDIFICACIONES</v>
          </cell>
        </row>
        <row r="119">
          <cell r="B119" t="str">
            <v>2-02-00-00-00</v>
          </cell>
          <cell r="C119" t="str">
            <v>ALQUILERES Y DERECHOS SOBRE BIENES INTANGIBLES (22000-00)</v>
          </cell>
        </row>
        <row r="120">
          <cell r="B120" t="str">
            <v>2-02-01-00-00</v>
          </cell>
          <cell r="C120" t="str">
            <v>ALQUILER DE EDIFICIOS Y LOCALES (22100-00)</v>
          </cell>
        </row>
        <row r="121">
          <cell r="B121" t="str">
            <v>2-02-01-01-00</v>
          </cell>
          <cell r="C121" t="str">
            <v>ALQUILERES DE EDIFICIOS Y LOCALES</v>
          </cell>
        </row>
        <row r="122">
          <cell r="B122" t="str">
            <v>2-02-02-00-00</v>
          </cell>
          <cell r="C122" t="str">
            <v>ALQUILER DE EQUIPO Y MAQUINARIA (22200-00)</v>
          </cell>
        </row>
        <row r="123">
          <cell r="B123" t="str">
            <v>2-02-02-01-00</v>
          </cell>
          <cell r="C123" t="str">
            <v>ALQUILERES DE EQUIPO Y MAQUINARIA DE PRODUCCION</v>
          </cell>
        </row>
        <row r="124">
          <cell r="B124" t="str">
            <v>2-02-02-02-00</v>
          </cell>
          <cell r="C124" t="str">
            <v>ALQUILER DE EQUIPO DE TRANSPORTE TRAC,Y ELEV.</v>
          </cell>
        </row>
        <row r="125">
          <cell r="B125" t="str">
            <v>2-02-02-03-00</v>
          </cell>
          <cell r="C125" t="str">
            <v>ALQUILER DE EQUIPO SANITARIO Y DE LABORATORIO</v>
          </cell>
        </row>
        <row r="126">
          <cell r="B126" t="str">
            <v>2-02-02-04-00</v>
          </cell>
          <cell r="C126" t="str">
            <v>ALQUILER DE EQUIPO EDUCACIONAL</v>
          </cell>
        </row>
        <row r="127">
          <cell r="B127" t="str">
            <v>2-02-02-05-00</v>
          </cell>
          <cell r="C127" t="str">
            <v>ALQUILER EQUIPO DE COMPUTACION</v>
          </cell>
        </row>
        <row r="128">
          <cell r="B128" t="str">
            <v>2-02-02-06-00</v>
          </cell>
          <cell r="C128" t="str">
            <v>ALQUILER DE EQUIPO DE OFICINA Y MUEBLES</v>
          </cell>
        </row>
        <row r="129">
          <cell r="B129" t="str">
            <v>2-02-02-07-00</v>
          </cell>
          <cell r="C129" t="str">
            <v>ALQUILER DE EQUIPO DE COMUNICACION</v>
          </cell>
        </row>
        <row r="130">
          <cell r="B130" t="str">
            <v>2-02-03-00-00</v>
          </cell>
          <cell r="C130" t="str">
            <v>ALQUILER DE TIERRAS Y TERRENOS (22300-00)</v>
          </cell>
        </row>
        <row r="131">
          <cell r="B131" t="str">
            <v>2-02-03-01-00</v>
          </cell>
          <cell r="C131" t="str">
            <v>MANT. Y REP. DE EDIFIC.MEJ.TECHOS Y AREAS DEP.CURLA</v>
          </cell>
        </row>
        <row r="132">
          <cell r="B132" t="str">
            <v>2-02-04-00-00</v>
          </cell>
          <cell r="C132" t="str">
            <v>DERECHOS SOBRE BIENES INTANGIBLES</v>
          </cell>
        </row>
        <row r="133">
          <cell r="B133" t="str">
            <v>2-02-09-00-00</v>
          </cell>
          <cell r="C133" t="str">
            <v>OTROS ALQUILERES</v>
          </cell>
        </row>
        <row r="134">
          <cell r="B134" t="str">
            <v>2-03-00-00-00</v>
          </cell>
          <cell r="C134" t="str">
            <v>MANTENIMIENTO,REPARACION Y LIMPIEZA (23000-00)</v>
          </cell>
        </row>
        <row r="135">
          <cell r="B135" t="str">
            <v>2-03-01-00-00</v>
          </cell>
          <cell r="C135" t="str">
            <v>MANTENIMIENTO Y REPARACION DE EDIFIC.Y LOCALES.</v>
          </cell>
        </row>
        <row r="136">
          <cell r="B136" t="str">
            <v>2-03-02-00-00</v>
          </cell>
          <cell r="C136" t="str">
            <v>MANTENIMIENTO Y REPARAC DE EQUIPO Y MEDIO DE TRANSPORTE (23200-01)</v>
          </cell>
        </row>
        <row r="137">
          <cell r="B137" t="str">
            <v>2-03-02-01-00</v>
          </cell>
          <cell r="C137" t="str">
            <v>MANTENIMIENTO Y REPARACION DE EQUIPOS Y MEDIOS DE TRANSPORTE</v>
          </cell>
        </row>
        <row r="138">
          <cell r="B138" t="str">
            <v>2-03-03-00-00</v>
          </cell>
          <cell r="C138" t="str">
            <v>MANTENIMIENTO Y REPARACION MAQUINARIA Y EQUIPO (23300-00)</v>
          </cell>
        </row>
        <row r="139">
          <cell r="B139" t="str">
            <v>2-03-03-01-00</v>
          </cell>
          <cell r="C139" t="str">
            <v>MANTENIMIENTO Y REPARACION DE EQUIPO Y MAQUINARIA DE PRODUCCION</v>
          </cell>
        </row>
        <row r="140">
          <cell r="B140" t="str">
            <v>2-03-03-02-00</v>
          </cell>
          <cell r="C140" t="str">
            <v>MANTENIMIENTO Y REPARAC DE EQUIPO DE TRANSP. TRACCION Y ELEVACION</v>
          </cell>
        </row>
        <row r="141">
          <cell r="B141" t="str">
            <v>2-03-03-03-00</v>
          </cell>
          <cell r="C141" t="str">
            <v>MANTENIMIENTO Y REPARACION DE QUIPO SANITARIO Y DE LABORATORIO</v>
          </cell>
        </row>
        <row r="142">
          <cell r="B142" t="str">
            <v>2-03-03-04-00</v>
          </cell>
          <cell r="C142" t="str">
            <v>MANTENIMIENTO Y REPACION DE EQUIPO EDUCACIONAL</v>
          </cell>
        </row>
        <row r="143">
          <cell r="B143" t="str">
            <v>2-03-03-05-00</v>
          </cell>
          <cell r="C143" t="str">
            <v>MANTEN. Y REPARACION EQUIPO DE COMPUTACION</v>
          </cell>
        </row>
        <row r="144">
          <cell r="B144" t="str">
            <v>2-03-03-06-00</v>
          </cell>
          <cell r="C144" t="str">
            <v>MANTENIMIENTO Y REPARACION DE EQUIPO DE OFICINA Y MUEBLES</v>
          </cell>
        </row>
        <row r="145">
          <cell r="B145" t="str">
            <v>2-03-03-07-00</v>
          </cell>
          <cell r="C145" t="str">
            <v>MANTENIMIENTO Y REPARACION DE EQUIPO DE COMUNICACIàN</v>
          </cell>
        </row>
        <row r="146">
          <cell r="B146" t="str">
            <v>2-03-03-09-00</v>
          </cell>
          <cell r="C146" t="str">
            <v>MANTENIMIENTO Y REPARACION DE OTROS EQUIPOS</v>
          </cell>
        </row>
        <row r="147">
          <cell r="B147" t="str">
            <v>2-03-04-00-00</v>
          </cell>
          <cell r="C147" t="str">
            <v>MANTENIMIENTO Y REPARACION DE OBRAS CIVILES EINSTALACIONES VARIAS</v>
          </cell>
        </row>
        <row r="148">
          <cell r="B148" t="str">
            <v>2-03-05-00-00</v>
          </cell>
          <cell r="C148" t="str">
            <v>LIMPIEZA ASEO Y FUMIGACION</v>
          </cell>
        </row>
        <row r="149">
          <cell r="B149" t="str">
            <v>2-03-06-00-00</v>
          </cell>
          <cell r="C149" t="str">
            <v>MANTENIMIENTO DE SISTEMAS INFORMATICOS</v>
          </cell>
        </row>
        <row r="150">
          <cell r="B150" t="str">
            <v>2-04-00-00-00</v>
          </cell>
          <cell r="C150" t="str">
            <v>SERVICIOS PROFESIONALES (24000-00)</v>
          </cell>
        </row>
        <row r="151">
          <cell r="B151" t="str">
            <v>2-04-01-00-00</v>
          </cell>
          <cell r="C151" t="str">
            <v>SERVICIOS MEDICOS SANITARIOS</v>
          </cell>
        </row>
        <row r="152">
          <cell r="B152" t="str">
            <v>2-04-02-00-00</v>
          </cell>
          <cell r="C152" t="str">
            <v>ESTUDIOS INVEST.ANALISIS DE FACTIBILIDAD. (24200-00)</v>
          </cell>
        </row>
        <row r="153">
          <cell r="B153" t="str">
            <v>2-04-02-01-00</v>
          </cell>
          <cell r="C153" t="str">
            <v>ESTUDIOS INVESTISTACIàN Y ANALISIS DE FACTIBILIDAD</v>
          </cell>
        </row>
        <row r="154">
          <cell r="B154" t="str">
            <v>2-04-02-02-00</v>
          </cell>
          <cell r="C154" t="str">
            <v>ESTUD.INVEST.FAC. LASPAU</v>
          </cell>
        </row>
        <row r="155">
          <cell r="B155" t="str">
            <v>2-04-03-00-00</v>
          </cell>
          <cell r="C155" t="str">
            <v>SERVICIOS TECNICOS Y PROFESIONALES JURIDICOS (24300-00)</v>
          </cell>
        </row>
        <row r="156">
          <cell r="B156" t="str">
            <v>2-04-03-01-00</v>
          </cell>
          <cell r="C156" t="str">
            <v>SERVICIOS JURIDICIOS</v>
          </cell>
        </row>
        <row r="157">
          <cell r="B157" t="str">
            <v>2-04-04-00-00</v>
          </cell>
          <cell r="C157" t="str">
            <v>SERVICIOS DE CONTABILIDAD Y ADITORIA</v>
          </cell>
        </row>
        <row r="158">
          <cell r="B158" t="str">
            <v>2-04-05-00-00</v>
          </cell>
          <cell r="C158" t="str">
            <v>SERVICIOS TECNICOS Y PROFESIONALES DE CAPAC. (24500-00)</v>
          </cell>
        </row>
        <row r="159">
          <cell r="B159" t="str">
            <v>2-04-05-01-00</v>
          </cell>
          <cell r="C159" t="str">
            <v>SERVICIOS DE CAPACITACION.</v>
          </cell>
        </row>
        <row r="160">
          <cell r="B160" t="str">
            <v>2-04-05-02-00</v>
          </cell>
          <cell r="C160" t="str">
            <v>SERVICIO DE CAPACITACION EDUC. SUPERIOR</v>
          </cell>
        </row>
        <row r="161">
          <cell r="B161" t="str">
            <v>2-04-06-00-00</v>
          </cell>
          <cell r="C161" t="str">
            <v>SERVICIOS DE INFORMATICA Y SISTEMA COMPUTARIZADAS</v>
          </cell>
        </row>
        <row r="162">
          <cell r="B162" t="str">
            <v>2-04-09-00-00</v>
          </cell>
          <cell r="C162" t="str">
            <v>OTROS SERVICIOS TECNICOS Y PROFESIONALES N.C. (24900-00)</v>
          </cell>
        </row>
        <row r="163">
          <cell r="B163" t="str">
            <v>2-04-09-01-00</v>
          </cell>
          <cell r="C163" t="str">
            <v>OTROS SERVICIOS TECNICOS Y PROFESIONALES</v>
          </cell>
        </row>
        <row r="164">
          <cell r="B164" t="str">
            <v>2-04-09-02-00</v>
          </cell>
          <cell r="C164" t="str">
            <v>COMISION INTERVENTORA CURLP</v>
          </cell>
        </row>
        <row r="165">
          <cell r="B165" t="str">
            <v>2-05-00-00-00</v>
          </cell>
          <cell r="C165" t="str">
            <v>SERVICIOS COMERCIALES Y FINANCIEROS (25000-00)</v>
          </cell>
        </row>
        <row r="166">
          <cell r="B166" t="str">
            <v>2-05-01-00-00</v>
          </cell>
          <cell r="C166" t="str">
            <v>SERVICIOS DE TRANSPORTE (25100-00)</v>
          </cell>
        </row>
        <row r="167">
          <cell r="B167" t="str">
            <v>2-05-01-01-00</v>
          </cell>
          <cell r="C167" t="str">
            <v>SERVICIOS DE TRANSPORTE EMPLEADOS</v>
          </cell>
        </row>
        <row r="168">
          <cell r="B168" t="str">
            <v>2-05-01-02-00</v>
          </cell>
          <cell r="C168" t="str">
            <v>SERVICIO DE TRANSPORTE EVENTUALES</v>
          </cell>
        </row>
        <row r="169">
          <cell r="B169" t="str">
            <v>2-05-01-03-00</v>
          </cell>
          <cell r="C169" t="str">
            <v>SERVICIOS DE TRANSPORTE CURLA</v>
          </cell>
        </row>
        <row r="170">
          <cell r="B170" t="str">
            <v>2-05-02-00-00</v>
          </cell>
          <cell r="C170" t="str">
            <v>SERVICIOS DE ALMACENAMIENTO</v>
          </cell>
        </row>
        <row r="171">
          <cell r="B171" t="str">
            <v>2-05-03-00-00</v>
          </cell>
          <cell r="C171" t="str">
            <v>IMPRENTA, PUBLIC. Y REPRODUC. (25300-00)</v>
          </cell>
        </row>
        <row r="172">
          <cell r="B172" t="str">
            <v>2-05-03-01-00</v>
          </cell>
          <cell r="C172" t="str">
            <v>SERVICIOS DE IMPRENTA PUBLIC.Y REPRODUCCION</v>
          </cell>
        </row>
        <row r="173">
          <cell r="B173" t="str">
            <v>2-05-03-02-00</v>
          </cell>
          <cell r="C173" t="str">
            <v>IMPRENTA Y PUBLICIDAD Y REPRODUC.</v>
          </cell>
        </row>
        <row r="174">
          <cell r="B174" t="str">
            <v>2-05-03-03-00</v>
          </cell>
          <cell r="C174" t="str">
            <v>SERV. IMPRENTA, PUBLICACIONES Y REPRODUCCIONES PROYECTO VINCULACION UNAH SOCIEDA</v>
          </cell>
        </row>
        <row r="175">
          <cell r="B175" t="str">
            <v>2-05-03-04-00</v>
          </cell>
          <cell r="C175" t="str">
            <v>IMPRENTA PUBLIC.Y REPRODUCCION PROYECTO FORTALECIMIENTO DE ORG. ESTUDIANTIL</v>
          </cell>
        </row>
        <row r="176">
          <cell r="B176" t="str">
            <v>2-05-04-00-00</v>
          </cell>
          <cell r="C176" t="str">
            <v>PRIMAS Y GASTOS DE SEGUROS</v>
          </cell>
        </row>
        <row r="177">
          <cell r="B177" t="str">
            <v>2-05-05-00-00</v>
          </cell>
          <cell r="C177" t="str">
            <v>COMISIONES Y GASTOS BANCARIOS</v>
          </cell>
        </row>
        <row r="178">
          <cell r="B178" t="str">
            <v>2-05-05-01-00</v>
          </cell>
          <cell r="C178" t="str">
            <v>COMISIONES Y GASTOS DE SEGUROS</v>
          </cell>
        </row>
        <row r="179">
          <cell r="B179" t="str">
            <v>2-05-06-00-00</v>
          </cell>
          <cell r="C179" t="str">
            <v>PUBLICIDAD Y PROPAGANDA</v>
          </cell>
        </row>
        <row r="180">
          <cell r="B180" t="str">
            <v>2-05-06-01-00</v>
          </cell>
          <cell r="C180" t="str">
            <v>PUBLICIDAD Y PROPAGANDA</v>
          </cell>
        </row>
        <row r="181">
          <cell r="B181" t="str">
            <v>2-05-06-02-00</v>
          </cell>
          <cell r="C181" t="str">
            <v>PUBLICIDAD Y PROPAGANDA EDUC.SUPERIOR</v>
          </cell>
        </row>
        <row r="182">
          <cell r="B182" t="str">
            <v>2-05-06-03-00</v>
          </cell>
          <cell r="C182" t="str">
            <v>PUBLICIDAD Y PROPAGANDA PROYECTO FORTALECIMIENTO ORG. ESTUDIANTILES</v>
          </cell>
        </row>
        <row r="183">
          <cell r="B183" t="str">
            <v>2-05-07-00-00</v>
          </cell>
          <cell r="C183" t="str">
            <v>SERVICIOS DE INTERNET</v>
          </cell>
        </row>
        <row r="184">
          <cell r="B184" t="str">
            <v>2-05-07-01-00</v>
          </cell>
          <cell r="C184" t="str">
            <v>SERVICIOS DE INTERNET</v>
          </cell>
        </row>
        <row r="185">
          <cell r="B185" t="str">
            <v>2-05-07-02-00</v>
          </cell>
          <cell r="C185" t="str">
            <v>SERVICIO DE INTERNET CONVENIO HONDUTEL-UNAH</v>
          </cell>
        </row>
        <row r="186">
          <cell r="B186" t="str">
            <v>2-05-07-03-00</v>
          </cell>
          <cell r="C186" t="str">
            <v>SERV. DE INTERNET PROYECTO VINCULACION UNAH SOCIEDAD</v>
          </cell>
        </row>
        <row r="187">
          <cell r="B187" t="str">
            <v>2-05-09-00-00</v>
          </cell>
          <cell r="C187" t="str">
            <v>OTROS SERVICIOS COMERCIALES Y FINANCIEROS N.C.</v>
          </cell>
        </row>
        <row r="188">
          <cell r="B188" t="str">
            <v>2-05-09-01-00</v>
          </cell>
          <cell r="C188" t="str">
            <v>OTROS SERVICIOS COMERCIALES Y FINANCIEROS</v>
          </cell>
        </row>
        <row r="189">
          <cell r="B189" t="str">
            <v>2-05-09-02-00</v>
          </cell>
          <cell r="C189" t="str">
            <v>SEGUROS CELULARES</v>
          </cell>
        </row>
        <row r="190">
          <cell r="B190" t="str">
            <v>2-05-09-03-00</v>
          </cell>
          <cell r="C190" t="str">
            <v>OTROS SERVICIOS COMERCIALES Y FINANCIEROS N.C PROYECTO FORTALECIMIENTO ORG. ESTU</v>
          </cell>
        </row>
        <row r="191">
          <cell r="B191" t="str">
            <v>2-06-00-00-00</v>
          </cell>
          <cell r="C191" t="str">
            <v>PASAJES, VIATICOS (26000-00)</v>
          </cell>
        </row>
        <row r="192">
          <cell r="B192" t="str">
            <v>2-06-01-00-00</v>
          </cell>
          <cell r="C192" t="str">
            <v>PASAJES (26100-00)</v>
          </cell>
        </row>
        <row r="193">
          <cell r="B193" t="str">
            <v>2-06-02-00-00</v>
          </cell>
          <cell r="C193" t="str">
            <v>VIATICOS (26200-00)</v>
          </cell>
        </row>
        <row r="194">
          <cell r="B194" t="str">
            <v>2-07-00-00-00</v>
          </cell>
          <cell r="C194" t="str">
            <v>MULTAS Y RECARGOS Y GASTOS JUDICIALES (27000-00)</v>
          </cell>
        </row>
        <row r="195">
          <cell r="B195" t="str">
            <v>2-07-01-00-00</v>
          </cell>
          <cell r="C195" t="str">
            <v>IMPUESTOS (27100-00)</v>
          </cell>
        </row>
        <row r="196">
          <cell r="B196" t="str">
            <v>2-07-01-01-00</v>
          </cell>
          <cell r="C196" t="str">
            <v>IMPUESTOS NACIONALES</v>
          </cell>
        </row>
        <row r="197">
          <cell r="B197" t="str">
            <v>2-07-02-00-00</v>
          </cell>
          <cell r="C197" t="str">
            <v>DERECHOS Y TASAS</v>
          </cell>
        </row>
        <row r="198">
          <cell r="B198" t="str">
            <v>2-07-03-00-00</v>
          </cell>
          <cell r="C198" t="str">
            <v>MULTAS Y RECARGOS</v>
          </cell>
        </row>
        <row r="199">
          <cell r="B199" t="str">
            <v>2-07-04-00-00</v>
          </cell>
          <cell r="C199" t="str">
            <v>CANONES Y REGALIAS</v>
          </cell>
        </row>
        <row r="200">
          <cell r="B200" t="str">
            <v>2-07-05-00-00</v>
          </cell>
          <cell r="C200" t="str">
            <v>GASTOS JUDICIALES</v>
          </cell>
        </row>
        <row r="201">
          <cell r="B201" t="str">
            <v>2-09-00-00-00</v>
          </cell>
          <cell r="C201" t="str">
            <v>OTROS SERVICIOS NO PERSONALES (29000-00)</v>
          </cell>
        </row>
        <row r="202">
          <cell r="B202" t="str">
            <v>2-09-01-00-00</v>
          </cell>
          <cell r="C202" t="str">
            <v>SERVICIOS DE CEREMONIAL Y PROTOCOLO (29100-00)</v>
          </cell>
        </row>
        <row r="203">
          <cell r="B203" t="str">
            <v>2-09-01-01-00</v>
          </cell>
          <cell r="C203" t="str">
            <v>SERVICIOS CEREMONIAL Y PROTOCOLO</v>
          </cell>
        </row>
        <row r="204">
          <cell r="B204" t="str">
            <v>2-09-01-02-00</v>
          </cell>
          <cell r="C204" t="str">
            <v>REUNIONES Y EVENTOS ESPECIALES</v>
          </cell>
        </row>
        <row r="205">
          <cell r="B205" t="str">
            <v>2-09-01-03-00</v>
          </cell>
          <cell r="C205" t="str">
            <v>CEREMONIAL Y PROTOCOLO PROYECTO VINCULACION UNAH SOCIEDAD</v>
          </cell>
        </row>
        <row r="206">
          <cell r="B206" t="str">
            <v>2-09-02-00-00</v>
          </cell>
          <cell r="C206" t="str">
            <v>SERVICIOS DE VIGILANCIA</v>
          </cell>
        </row>
        <row r="207">
          <cell r="B207" t="str">
            <v>2-09-03-00-00</v>
          </cell>
          <cell r="C207" t="str">
            <v>ACTUACIONES DEPORTIVAS</v>
          </cell>
        </row>
        <row r="208">
          <cell r="B208" t="str">
            <v>2-09-04-00-00</v>
          </cell>
          <cell r="C208" t="str">
            <v>ACTUACIONES ARTISTICAS</v>
          </cell>
        </row>
        <row r="209">
          <cell r="B209" t="str">
            <v>2-06-00-00-00</v>
          </cell>
          <cell r="C209" t="str">
            <v>PASAJES, VIATICOS (26000-00)</v>
          </cell>
        </row>
        <row r="210">
          <cell r="B210" t="str">
            <v>2-06-01-00-00</v>
          </cell>
          <cell r="C210" t="str">
            <v>PASAJES (26100-00)</v>
          </cell>
        </row>
        <row r="211">
          <cell r="B211" t="str">
            <v>2-06-01-01-00</v>
          </cell>
          <cell r="C211" t="str">
            <v>PASAJES NACIONALES (26110-00)</v>
          </cell>
        </row>
        <row r="212">
          <cell r="B212" t="str">
            <v>2-06-01-01-01</v>
          </cell>
          <cell r="C212" t="str">
            <v>PASAJES NACIONALES</v>
          </cell>
        </row>
        <row r="213">
          <cell r="B213" t="str">
            <v>2-06-01-01-02</v>
          </cell>
          <cell r="C213" t="str">
            <v>PASAJES NACIONALES PROYECTO VINCULACION UNAH SOCIEDAD</v>
          </cell>
        </row>
        <row r="214">
          <cell r="B214" t="str">
            <v>2-06-01-01-03</v>
          </cell>
          <cell r="C214" t="str">
            <v>PASAJES NACIONALES ASESORIA LEGAL</v>
          </cell>
        </row>
        <row r="215">
          <cell r="B215" t="str">
            <v>2-06-01-02-00</v>
          </cell>
          <cell r="C215" t="str">
            <v>PASAJES AL EXTERIOR</v>
          </cell>
        </row>
        <row r="216">
          <cell r="B216" t="str">
            <v>2-06-01-03-00</v>
          </cell>
          <cell r="C216" t="str">
            <v>PASAJES AL EXTERIOR MAESTRIA EN DERECHO MARITIMO</v>
          </cell>
        </row>
        <row r="217">
          <cell r="B217" t="str">
            <v>2-06-01-04-00</v>
          </cell>
          <cell r="C217" t="str">
            <v>OTROS GASTOS DE PASAJES</v>
          </cell>
        </row>
        <row r="218">
          <cell r="B218" t="str">
            <v>2-06-02-00-00</v>
          </cell>
          <cell r="C218" t="str">
            <v>VIATICOS (26200-00)</v>
          </cell>
        </row>
        <row r="219">
          <cell r="B219" t="str">
            <v>2-06-02-01-00</v>
          </cell>
          <cell r="C219" t="str">
            <v>VIATICOS NACIONALES Y OTROS GASTOS DE VIAJE PROYECTO FORTALECIMIENTO ORG. ESTUDI (26200-72)</v>
          </cell>
        </row>
        <row r="220">
          <cell r="B220" t="str">
            <v>2-06-02-01-01</v>
          </cell>
          <cell r="C220" t="str">
            <v>VIATICOS NACIONALES</v>
          </cell>
        </row>
        <row r="221">
          <cell r="B221" t="str">
            <v>2-06-02-01-02</v>
          </cell>
          <cell r="C221" t="str">
            <v>VIATICOS NACIONALES</v>
          </cell>
        </row>
        <row r="222">
          <cell r="B222" t="str">
            <v>2-06-02-01-03</v>
          </cell>
          <cell r="C222" t="str">
            <v>VIATICOS NACIONALES PROYECTO VINCULACION UNAH SOCIEDAD</v>
          </cell>
        </row>
        <row r="223">
          <cell r="B223" t="str">
            <v>2-06-02-02-00</v>
          </cell>
          <cell r="C223" t="str">
            <v>VIATICOS AL EXTERIOR</v>
          </cell>
        </row>
        <row r="224">
          <cell r="B224" t="str">
            <v>2-06-02-02-01</v>
          </cell>
          <cell r="C224" t="str">
            <v>VIATICOS AL EXTERIOR</v>
          </cell>
        </row>
        <row r="225">
          <cell r="B225" t="str">
            <v>2-06-02-02-02</v>
          </cell>
          <cell r="C225" t="str">
            <v>TRANSPORTE Y OTROS GASTOS DE VIAJE</v>
          </cell>
        </row>
        <row r="226">
          <cell r="B226" t="str">
            <v>3-00-00-00-00</v>
          </cell>
          <cell r="C226" t="str">
            <v>MATERIALES Y SUMINISTROS (30000-00)</v>
          </cell>
        </row>
        <row r="227">
          <cell r="B227" t="str">
            <v>3-01-00-00-00</v>
          </cell>
          <cell r="C227" t="str">
            <v>PRODUCTOS ALIMENTICIOS AGROPECUARIOS Y FORESTALES (31000-00)</v>
          </cell>
        </row>
        <row r="228">
          <cell r="B228" t="str">
            <v>3-01-01-00-00</v>
          </cell>
          <cell r="C228" t="str">
            <v>ALIMENTOS Y BEBIDAS PARA PERSONAS (31100-00)</v>
          </cell>
        </row>
        <row r="229">
          <cell r="B229" t="str">
            <v>3-01-01-01-00</v>
          </cell>
          <cell r="C229" t="str">
            <v>ALIMENTOS B EBIDAS PARA PERSONAS</v>
          </cell>
        </row>
        <row r="230">
          <cell r="B230" t="str">
            <v>3-01-01-02-00</v>
          </cell>
          <cell r="C230" t="str">
            <v>ALIMENTOS B EBIDAS PARA PERSONAS PROYECTO FORTALECIMIENTO ORG. ESTUDIANTILES</v>
          </cell>
        </row>
        <row r="231">
          <cell r="B231" t="str">
            <v>3-01-02-00-00</v>
          </cell>
          <cell r="C231" t="str">
            <v>ALIMENTOS PARA ANIMALES</v>
          </cell>
        </row>
        <row r="232">
          <cell r="B232" t="str">
            <v>3-01-03-00-00</v>
          </cell>
          <cell r="C232" t="str">
            <v>PRODUCTOS PECUARIOS</v>
          </cell>
        </row>
        <row r="233">
          <cell r="B233" t="str">
            <v>3-01-04-00-00</v>
          </cell>
          <cell r="C233" t="str">
            <v>PRODUCTOS AGROFORESTALES</v>
          </cell>
        </row>
        <row r="234">
          <cell r="B234" t="str">
            <v>3-01-04-01-00</v>
          </cell>
          <cell r="C234" t="str">
            <v>PRODUCTOS AGROPECUARIOS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3-01-00-00-00</v>
          </cell>
          <cell r="C327" t="str">
            <v>PRODUCTOS ALIMENTICIOS AGROPECUARIOS Y FORESTALES (31000-00)</v>
          </cell>
        </row>
        <row r="328">
          <cell r="B328" t="str">
            <v>3-01-04-00-00</v>
          </cell>
          <cell r="C328" t="str">
            <v>PRODUCTOS AGROFORESTALES (31400-01)</v>
          </cell>
        </row>
        <row r="329">
          <cell r="B329" t="str">
            <v>3-01-04-02-00</v>
          </cell>
          <cell r="C329" t="str">
            <v>PRODUCTOS FORESTALES (31420-00)</v>
          </cell>
        </row>
        <row r="330">
          <cell r="B330" t="str">
            <v>3-01-04-02-01</v>
          </cell>
          <cell r="C330" t="str">
            <v>PRODUCTOS FORESTALES</v>
          </cell>
        </row>
        <row r="331">
          <cell r="B331" t="str">
            <v>3-01-04-03-00</v>
          </cell>
          <cell r="C331" t="str">
            <v>OTROS PRODUCTOS ALIMENTICIOS AGROFORESTALES</v>
          </cell>
        </row>
        <row r="332">
          <cell r="B332" t="str">
            <v>3-01-05-00-00</v>
          </cell>
          <cell r="C332" t="str">
            <v>MADERA CORCHO Y SUS MANUFACTURAS</v>
          </cell>
        </row>
        <row r="333">
          <cell r="B333" t="str">
            <v>4-00-00-00-00</v>
          </cell>
          <cell r="C333" t="str">
            <v>BIENES CAPITALIZABLES (40000-00)</v>
          </cell>
        </row>
        <row r="334">
          <cell r="B334" t="str">
            <v>4-01-00-00-00</v>
          </cell>
          <cell r="C334" t="str">
            <v>BIENES PREEXISTENTES (41000-00)</v>
          </cell>
        </row>
        <row r="335">
          <cell r="B335" t="str">
            <v>4-01-01-00-00</v>
          </cell>
          <cell r="C335" t="str">
            <v>TIERRAS Y TERRENOS (41100-00)</v>
          </cell>
        </row>
        <row r="336">
          <cell r="B336" t="str">
            <v>4-01-02-00-00</v>
          </cell>
          <cell r="C336" t="str">
            <v>EDIFICIOS E INSTALACIONES (41210-00)</v>
          </cell>
        </row>
        <row r="337">
          <cell r="B337" t="str">
            <v>4-02-00-00-00</v>
          </cell>
          <cell r="C337" t="str">
            <v>MAQUINARIA Y EQUIPO (42000-00)</v>
          </cell>
        </row>
        <row r="338">
          <cell r="B338" t="str">
            <v>4-02-01-00-00</v>
          </cell>
          <cell r="C338" t="str">
            <v>EQUIPOS DE OFICINA Y MUEBLES (42140-00)</v>
          </cell>
        </row>
        <row r="339">
          <cell r="B339" t="str">
            <v>4-02-01-01-00</v>
          </cell>
          <cell r="C339" t="str">
            <v>MUEBLES VARIOS DE OFICINA</v>
          </cell>
        </row>
        <row r="340">
          <cell r="B340" t="str">
            <v>4-02-01-01-01</v>
          </cell>
          <cell r="C340" t="str">
            <v>MUEBLES VARIOS DE OFICINA</v>
          </cell>
        </row>
        <row r="341">
          <cell r="B341" t="str">
            <v>4-02-01-02-00</v>
          </cell>
          <cell r="C341" t="str">
            <v>EQUIPOS VARIOS DE OFICINA</v>
          </cell>
        </row>
        <row r="342">
          <cell r="B342" t="str">
            <v>4-02-01-02-01</v>
          </cell>
          <cell r="C342" t="str">
            <v>EQUIPOS VARIOS DE OFICINA</v>
          </cell>
        </row>
        <row r="343">
          <cell r="B343" t="str">
            <v>4-02-01-02-02</v>
          </cell>
          <cell r="C343" t="str">
            <v>EQUPOS DE OFICINA (RELOJES DIGITALES)</v>
          </cell>
        </row>
        <row r="344">
          <cell r="B344" t="str">
            <v>4-02-01-02-03</v>
          </cell>
          <cell r="C344" t="str">
            <v>EQUIPOS VARIOS DE OFICINA PROYECTO FORTALECIMIENTO ORG. ESTUDIANTILES</v>
          </cell>
        </row>
        <row r="345">
          <cell r="B345" t="str">
            <v>4-02-01-04-00</v>
          </cell>
          <cell r="C345" t="str">
            <v>ELECTRODOMESTICOS</v>
          </cell>
        </row>
        <row r="346">
          <cell r="B346" t="str">
            <v>4-02-01-10-00</v>
          </cell>
          <cell r="C346" t="str">
            <v>OTROS</v>
          </cell>
        </row>
        <row r="347">
          <cell r="B347" t="str">
            <v>4-02-02-00-00</v>
          </cell>
          <cell r="C347" t="str">
            <v>MAQUINARIA Y EQUIPO DE PRODUCCION</v>
          </cell>
        </row>
        <row r="348">
          <cell r="B348" t="str">
            <v>4-02-03-00-00</v>
          </cell>
          <cell r="C348" t="str">
            <v>EQUIPO DE TRANSPORTE TRACCION Y ELEVACION</v>
          </cell>
        </row>
        <row r="349">
          <cell r="B349" t="str">
            <v>4-02-03-01-00</v>
          </cell>
          <cell r="C349" t="str">
            <v>EQUIPO DE TRANSPORTE TRACCION Y ELEVACION</v>
          </cell>
        </row>
        <row r="350">
          <cell r="B350" t="str">
            <v>4-02-03-02-00</v>
          </cell>
          <cell r="C350" t="str">
            <v>EQUIPO DE TRANSPORTE TRACCION Y ELEVACION PROY. EDUC. SUPERIOR</v>
          </cell>
        </row>
        <row r="351">
          <cell r="B351" t="str">
            <v>4-02-04-00-00</v>
          </cell>
          <cell r="C351" t="str">
            <v>EQUIPO MEDICO Y LABORATORIO</v>
          </cell>
        </row>
        <row r="352">
          <cell r="B352" t="str">
            <v>4-02-05-00-00</v>
          </cell>
          <cell r="C352" t="str">
            <v>EQUIPO DE COMUNICACIàN Y SE¥ALAMIENTO</v>
          </cell>
        </row>
        <row r="353">
          <cell r="B353" t="str">
            <v>4-02-05-01-00</v>
          </cell>
          <cell r="C353" t="str">
            <v>EQUIPO DE COMUNICACIàN Y SE¥ALAMIENTO</v>
          </cell>
        </row>
        <row r="354">
          <cell r="B354" t="str">
            <v>4-02-05-02-00</v>
          </cell>
          <cell r="C354" t="str">
            <v>EQUIPO DE COMUNICACIàN Y SE¥ALAMIENTO PROY. EDUC. SUPERIOR</v>
          </cell>
        </row>
        <row r="355">
          <cell r="B355" t="str">
            <v>4-02-05-03-00</v>
          </cell>
          <cell r="C355" t="str">
            <v>EQUIPO DE COMUNICACIàN Y SE¥ALAMIENTO PROYECTO VINCULACION UNAH SOCIEDAD</v>
          </cell>
        </row>
        <row r="356">
          <cell r="B356" t="str">
            <v>4-02-05-04-00</v>
          </cell>
          <cell r="C356" t="str">
            <v>EQUIPO DE COMUNICACIàN Y SE¥ALAMIENTO PROYECTO FORTALECIMIENTO ORG. ESTUDIANTILE</v>
          </cell>
        </row>
        <row r="357">
          <cell r="B357" t="str">
            <v>4-02-06-00-00</v>
          </cell>
          <cell r="C357" t="str">
            <v>EQUIPOS PARA COMPUTACION</v>
          </cell>
        </row>
        <row r="358">
          <cell r="B358" t="str">
            <v>4-02-06-01-00</v>
          </cell>
          <cell r="C358" t="str">
            <v>EQUIPO DE COMPUTACION</v>
          </cell>
        </row>
        <row r="359">
          <cell r="B359" t="str">
            <v>4-02-06-02-00</v>
          </cell>
          <cell r="C359" t="str">
            <v>EQUIPO DE COMPUTACIàN PROY. EDUCACION SUPERIOR</v>
          </cell>
        </row>
        <row r="360">
          <cell r="B360" t="str">
            <v>4-02-06-03-00</v>
          </cell>
          <cell r="C360" t="str">
            <v>EQUIPO PARA COMPUTACION PROYECTO VINCULACION UNAH SOCIEDAD</v>
          </cell>
        </row>
        <row r="361">
          <cell r="B361" t="str">
            <v>4-02-06-04-00</v>
          </cell>
          <cell r="C361" t="str">
            <v>EQUIPO DE COMPUTACIàN PROYECTO FORTALECIMIENTO ORG. ESTUDIANTILES</v>
          </cell>
        </row>
        <row r="362">
          <cell r="B362" t="str">
            <v>4-02-07-00-00</v>
          </cell>
          <cell r="C362" t="str">
            <v>MUEBLES Y EQUIPO EDUCACIONALES</v>
          </cell>
        </row>
        <row r="363">
          <cell r="B363" t="str">
            <v>4-02-07-01-00</v>
          </cell>
          <cell r="C363" t="str">
            <v>MUEBLES Y EQUIPO EDUCACIONAL</v>
          </cell>
        </row>
        <row r="364">
          <cell r="B364" t="str">
            <v>4-02-07-02-00</v>
          </cell>
          <cell r="C364" t="str">
            <v>EQUIPO EDUCACIONAL Y RECREATIVO</v>
          </cell>
        </row>
        <row r="365">
          <cell r="B365" t="str">
            <v>4-02-07-03-00</v>
          </cell>
          <cell r="C365" t="str">
            <v>EQUIPO RECREATIVOS Y DEPORTIVOS</v>
          </cell>
        </row>
        <row r="366">
          <cell r="B366" t="str">
            <v>4-02-08-00-00</v>
          </cell>
          <cell r="C366" t="str">
            <v>HERRAMIENTAS Y REPUESTOS MAYORES</v>
          </cell>
        </row>
        <row r="367">
          <cell r="B367" t="str">
            <v>4-03-00-00-00</v>
          </cell>
          <cell r="C367" t="str">
            <v>LIBROS,REVISTAS</v>
          </cell>
        </row>
        <row r="368">
          <cell r="B368" t="str">
            <v>4-03-01-00-00</v>
          </cell>
          <cell r="C368" t="str">
            <v>LIBROS, REVISTAS Y OTROS ELEMENTOS COLECCIONABLES</v>
          </cell>
        </row>
        <row r="369">
          <cell r="B369" t="str">
            <v>4-03-02-00-00</v>
          </cell>
          <cell r="C369" t="str">
            <v>DISCOS Y OTRAS UNIDADES DE SONIDO</v>
          </cell>
        </row>
        <row r="370">
          <cell r="B370" t="str">
            <v>4-03-03-00-00</v>
          </cell>
          <cell r="C370" t="str">
            <v>PELICULAS Y OTRAS UNIDADES DE IMAGEN Y SONIDO</v>
          </cell>
        </row>
        <row r="371">
          <cell r="B371" t="str">
            <v>4-03-04-00-00</v>
          </cell>
          <cell r="C371" t="str">
            <v>OBRAS DE ARTE PLASTICA</v>
          </cell>
        </row>
        <row r="372">
          <cell r="B372" t="str">
            <v>4-03-05-00-00</v>
          </cell>
          <cell r="C372" t="str">
            <v>OTROS ELEMENTOS COLECCIONABLES</v>
          </cell>
        </row>
        <row r="373">
          <cell r="B373" t="str">
            <v>4-03-09-00-00</v>
          </cell>
          <cell r="C373" t="str">
            <v>OTROS ELEMENTOS COLECCIONABLES</v>
          </cell>
        </row>
        <row r="374">
          <cell r="B374" t="str">
            <v>4-04-00-00-00</v>
          </cell>
          <cell r="C374" t="str">
            <v>SEMOVIENTES</v>
          </cell>
        </row>
        <row r="375">
          <cell r="B375" t="str">
            <v>4-05-00-00-00</v>
          </cell>
          <cell r="C375" t="str">
            <v>ACTIVOS INTANGIBLES (45000-00)</v>
          </cell>
        </row>
        <row r="376">
          <cell r="B376" t="str">
            <v>4-05-01-00-00</v>
          </cell>
          <cell r="C376" t="str">
            <v>APLICACIONES INFORMATICAS (45100-00)</v>
          </cell>
        </row>
        <row r="377">
          <cell r="B377" t="str">
            <v>4-05-01-01-00</v>
          </cell>
          <cell r="C377" t="str">
            <v>APLICACIONES INFORMATICAS</v>
          </cell>
        </row>
        <row r="378">
          <cell r="B378" t="str">
            <v>4-05-01-02-00</v>
          </cell>
          <cell r="C378" t="str">
            <v>APLICACIONES INFORMATICAS PROYECTO VINCULACION UNAH SOCIEDAD</v>
          </cell>
        </row>
        <row r="379">
          <cell r="B379" t="str">
            <v>4-06-00-00-00</v>
          </cell>
          <cell r="C379" t="str">
            <v>EQUIPO MILITAR Y DE SEGURIDAD</v>
          </cell>
        </row>
        <row r="380">
          <cell r="B380" t="str">
            <v>4-06-01-00-00</v>
          </cell>
          <cell r="C380" t="str">
            <v>EQUIPO MILITAR Y DE SEGURIDAD</v>
          </cell>
        </row>
        <row r="381">
          <cell r="B381" t="str">
            <v>4-07-00-00-00</v>
          </cell>
          <cell r="C381" t="str">
            <v>CONSTRUCCIONES (47000-00)</v>
          </cell>
        </row>
        <row r="382">
          <cell r="B382" t="str">
            <v>4-07-01-00-00</v>
          </cell>
          <cell r="C382" t="str">
            <v>CONSTRUCCIONES ADICIONES Y MEJORA DE EDIF (47100-00)</v>
          </cell>
        </row>
        <row r="383">
          <cell r="B383" t="str">
            <v>4-07-01-01-00</v>
          </cell>
          <cell r="C383" t="str">
            <v>CONSTRUCCIONES Y MEJORAS DE BIENES NACIONALES EN DOMINIO PRIVADO</v>
          </cell>
        </row>
        <row r="384">
          <cell r="B384" t="str">
            <v>4-07-02-00-00</v>
          </cell>
          <cell r="C384" t="str">
            <v>CONSTRUCCIONES Y MEJORAS DE BIENES NACIONALES EN DOMINIO PUBLICO (NUEVA)</v>
          </cell>
        </row>
        <row r="385">
          <cell r="B385" t="str">
            <v>4-07-02-01-00</v>
          </cell>
          <cell r="C385" t="str">
            <v>CONSTRUCCIONES Y MEJORAS DE BIENES EN DOMINIO PUBLICO</v>
          </cell>
        </row>
        <row r="386">
          <cell r="B386" t="str">
            <v>4-07-02-02-00</v>
          </cell>
          <cell r="C386" t="str">
            <v>SUPERVISION DE CONSTRUCCIONES Y MEJORAS EN BIENES EN DOMINIO PUBLICO</v>
          </cell>
        </row>
        <row r="387">
          <cell r="B387" t="str">
            <v>4-07-03-00-00</v>
          </cell>
          <cell r="C387" t="str">
            <v>CONSOLIDACION Y MEJORAS EN BIENES CULTURALES (NUEVA)</v>
          </cell>
        </row>
        <row r="388">
          <cell r="B388" t="str">
            <v>4-07-03-01-00</v>
          </cell>
          <cell r="C388" t="str">
            <v>CONSOLIDACION Y MEJORAS EN BIENES CULTURALES</v>
          </cell>
        </row>
        <row r="389">
          <cell r="B389" t="str">
            <v>4-07-03-02-00</v>
          </cell>
          <cell r="C389" t="str">
            <v>SUPERVISION DE CONSOLIDACION Y MEJORAS EN BIENES CULTURALES</v>
          </cell>
        </row>
        <row r="390">
          <cell r="B390" t="str">
            <v>4-01-00-00-00</v>
          </cell>
          <cell r="C390" t="str">
            <v>BIENES PREEXISTENTES (41000-00)</v>
          </cell>
        </row>
        <row r="391">
          <cell r="B391" t="str">
            <v>4-01-01-00-00</v>
          </cell>
          <cell r="C391" t="str">
            <v>TIERRAS Y TERRENOS (41100-00)</v>
          </cell>
        </row>
        <row r="392">
          <cell r="B392" t="str">
            <v>4-01-01-01-00</v>
          </cell>
          <cell r="C392" t="str">
            <v>PARA CONSTRUCCION DE BIENES EN DOMINIO PRIVADO (41110-00)</v>
          </cell>
        </row>
        <row r="393">
          <cell r="B393" t="str">
            <v>4-01-01-01-01</v>
          </cell>
          <cell r="C393" t="str">
            <v>PARA CONSTRUCCION DE BIENES EN DOMINIO PRIVADO</v>
          </cell>
        </row>
        <row r="394">
          <cell r="B394" t="str">
            <v>4-01-01-01-02</v>
          </cell>
          <cell r="C394" t="str">
            <v>CONSTR.DE MEJ. DOM.EDIFICIO AULAS No.5 v.s.</v>
          </cell>
        </row>
        <row r="395">
          <cell r="B395" t="str">
            <v>4-01-01-01-03</v>
          </cell>
          <cell r="C395" t="str">
            <v>CONSTR.DE MEJ.DOM LABOR. DE INGENIERIA V.S.</v>
          </cell>
        </row>
        <row r="396">
          <cell r="B396" t="str">
            <v>4-01-01-01-04</v>
          </cell>
          <cell r="C396" t="str">
            <v>CONSTR.DE MEJ.DOM SALA DE JUICIO V.S.</v>
          </cell>
        </row>
        <row r="397">
          <cell r="B397" t="str">
            <v>4-01-01-02-00</v>
          </cell>
          <cell r="C397" t="str">
            <v>PARA CONSTRUCCION DE BIENES DE DOMINIO PUBLICOS (41120-00)</v>
          </cell>
        </row>
        <row r="398">
          <cell r="B398" t="str">
            <v>4-01-01-02-01</v>
          </cell>
          <cell r="C398" t="str">
            <v>CONSTRUCCION DE BIENES DE DOMINIO PUBLICO</v>
          </cell>
        </row>
        <row r="399">
          <cell r="B399" t="str">
            <v>4-01-01-03-00</v>
          </cell>
          <cell r="C399" t="str">
            <v>TIERRA PREDIOS Y SOLARES (41130-00)</v>
          </cell>
        </row>
        <row r="400">
          <cell r="B400" t="str">
            <v>4-01-01-03-01</v>
          </cell>
          <cell r="C400" t="str">
            <v>TIERRA PREDIOS Y SOLARES (COMPRA DE TERRENO EN CRUNO)</v>
          </cell>
        </row>
        <row r="401">
          <cell r="B401" t="str">
            <v>4-01-02-00-00</v>
          </cell>
          <cell r="C401" t="str">
            <v>EDIFICIOS E INSTALACIONES (41210-00)</v>
          </cell>
        </row>
        <row r="402">
          <cell r="B402" t="str">
            <v>4-01-02-01-00</v>
          </cell>
          <cell r="C402" t="str">
            <v>EDIFICIOS Y LOCALES</v>
          </cell>
        </row>
        <row r="403">
          <cell r="B403" t="str">
            <v>4-01-02-04-00</v>
          </cell>
          <cell r="C403" t="str">
            <v>INSTALACIONES VARIAS (41240-00)</v>
          </cell>
        </row>
        <row r="404">
          <cell r="B404" t="str">
            <v>4-01-02-00-00</v>
          </cell>
          <cell r="C404" t="str">
            <v>EDIFICIOS E INSTALACIONES (41210-00)</v>
          </cell>
        </row>
        <row r="405">
          <cell r="B405" t="str">
            <v>4-01-02-04-00</v>
          </cell>
          <cell r="C405" t="str">
            <v>INSTALACIONES VARIAS (41240-00)</v>
          </cell>
        </row>
        <row r="406">
          <cell r="B406" t="str">
            <v>4-01-02-04-01</v>
          </cell>
          <cell r="C406" t="str">
            <v>INSTALACIONES VARIAS</v>
          </cell>
        </row>
        <row r="407">
          <cell r="B407" t="str">
            <v>4-01-02-04-02</v>
          </cell>
          <cell r="C407" t="str">
            <v>INSTALACIONES VARIAS EDIFICIO DE QUIMICA Y FARMACIA</v>
          </cell>
        </row>
        <row r="408">
          <cell r="B408" t="str">
            <v>4-01-02-04-03</v>
          </cell>
          <cell r="C408" t="str">
            <v>INSTALACIONES VARIAS AULAS NO. 6 (41240-05)</v>
          </cell>
        </row>
        <row r="409">
          <cell r="B409" t="str">
            <v>5-00-00-00-00</v>
          </cell>
          <cell r="C409" t="str">
            <v>TRANSFERENCIAS (50000-00)</v>
          </cell>
        </row>
        <row r="410">
          <cell r="B410" t="str">
            <v>5-01-00-00-00</v>
          </cell>
          <cell r="C410" t="str">
            <v>TRANSFERENCIAS CORRIENTES AL SECTOR PRIVADO (51000-00)</v>
          </cell>
        </row>
        <row r="411">
          <cell r="B411" t="str">
            <v>5-01-01-00-00</v>
          </cell>
          <cell r="C411" t="str">
            <v>PRESTACIONES DE LA SEGURIDAD SOCIAL (NUEVA)</v>
          </cell>
        </row>
        <row r="412">
          <cell r="B412" t="str">
            <v>5-01-01-01-00</v>
          </cell>
          <cell r="C412" t="str">
            <v>JUBILACIONES Y RETIROS</v>
          </cell>
        </row>
        <row r="413">
          <cell r="B413" t="str">
            <v>5-01-01-02-00</v>
          </cell>
          <cell r="C413" t="str">
            <v>PENSIONES</v>
          </cell>
        </row>
        <row r="414">
          <cell r="B414" t="str">
            <v>5-01-02-00-00</v>
          </cell>
          <cell r="C414" t="str">
            <v>PRESTACIONES DE ASISTENCIA SOCIAL (51200-00)</v>
          </cell>
        </row>
        <row r="415">
          <cell r="B415" t="str">
            <v>5-01-03-00-00</v>
          </cell>
          <cell r="C415" t="str">
            <v>DONACIONES A INSTITUCIONES PRIVADAS SIN FINES DE LUCRO (51300-00)</v>
          </cell>
        </row>
        <row r="416">
          <cell r="B416" t="str">
            <v>5-01-03-01-00</v>
          </cell>
          <cell r="C416" t="str">
            <v>DONACIONES IHADFA</v>
          </cell>
        </row>
        <row r="417">
          <cell r="B417" t="str">
            <v>5-01-03-02-00</v>
          </cell>
          <cell r="C417" t="str">
            <v>ASIG.EQUIPO DE FUTBALL CURNO (LIGA LUCAS MENDEZ)</v>
          </cell>
        </row>
        <row r="418">
          <cell r="B418" t="str">
            <v>5-01-03-03-00</v>
          </cell>
          <cell r="C418" t="str">
            <v>ASIG.EQUIPO DE FUTBALL LIGA DIONICIO HERRERA</v>
          </cell>
        </row>
        <row r="419">
          <cell r="B419" t="str">
            <v>5-01-03-04-00</v>
          </cell>
          <cell r="C419" t="str">
            <v>DONACIONES INJUVEN</v>
          </cell>
        </row>
        <row r="420">
          <cell r="B420" t="str">
            <v>5-01-04-00-00</v>
          </cell>
          <cell r="C420" t="str">
            <v>SUBSIDIOS A EMPRESAS PRIVADAS</v>
          </cell>
        </row>
        <row r="421">
          <cell r="B421" t="str">
            <v>5-02-00-00-00</v>
          </cell>
          <cell r="C421" t="str">
            <v>TRANSFERENCIAS CORRIENTES UNIDADES DEL SECTOR PUBLICO (NUEVA)</v>
          </cell>
        </row>
        <row r="422">
          <cell r="B422" t="str">
            <v>5-02-01-00-00</v>
          </cell>
          <cell r="C422" t="str">
            <v>DONACIONES A UNIDADES DEL GOBIERNO CENTRAL (NUEVA)</v>
          </cell>
        </row>
        <row r="423">
          <cell r="B423" t="str">
            <v>5-02-01-01-00</v>
          </cell>
          <cell r="C423" t="str">
            <v>DONACIONES A INSTITUCIONES DE LA ADMINISTRACION CENTRAL</v>
          </cell>
        </row>
        <row r="424">
          <cell r="B424" t="str">
            <v>5-02-01-02-00</v>
          </cell>
          <cell r="C424" t="str">
            <v>DONACIONES A INSTITUCIONES DESCENTRALIZADAS</v>
          </cell>
        </row>
        <row r="425">
          <cell r="B425" t="str">
            <v>5-02-01-03-00</v>
          </cell>
          <cell r="C425" t="str">
            <v>DONACIONES A INSTITUCIONES DE LA SEGURIDAD SOCIAL</v>
          </cell>
        </row>
        <row r="426">
          <cell r="B426" t="str">
            <v>5-02-02-00-00</v>
          </cell>
          <cell r="C426" t="str">
            <v>DONACIONES A GOBIERNOS LOCALES</v>
          </cell>
        </row>
        <row r="427">
          <cell r="B427" t="str">
            <v>5-02-03-00-00</v>
          </cell>
          <cell r="C427" t="str">
            <v>DONACIONES A OTRAS INSTITUCIONES PUBLICAS FINANCIERAS NO EMPRESARIALES</v>
          </cell>
        </row>
        <row r="428">
          <cell r="B428" t="str">
            <v>5-02-04-00-00</v>
          </cell>
          <cell r="C428" t="str">
            <v>SUBSIDIOS A EMPRESAS PUBLICAS</v>
          </cell>
        </row>
        <row r="429">
          <cell r="B429" t="str">
            <v>5-03-00-00-00</v>
          </cell>
          <cell r="C429" t="str">
            <v>TRANSFERENCIAS CORRIENTES SECTOR EXTERNO (53000-00)</v>
          </cell>
        </row>
        <row r="430">
          <cell r="B430" t="str">
            <v>5-03-01-00-00</v>
          </cell>
          <cell r="C430" t="str">
            <v>DONACIONES A GOBIERNOS EXTRANJEROS</v>
          </cell>
        </row>
        <row r="431">
          <cell r="B431" t="str">
            <v>5-03-02-00-00</v>
          </cell>
          <cell r="C431" t="str">
            <v>TRANSFERENCIAS CORR. SECTOR EXTERNO (53200-00)</v>
          </cell>
        </row>
        <row r="432">
          <cell r="B432" t="str">
            <v>5-04-00-00-00</v>
          </cell>
          <cell r="C432" t="str">
            <v>TRANSFERENCIAS DE CAPITAL AL SECTOR PRIVADO (NUEVA)</v>
          </cell>
        </row>
        <row r="433">
          <cell r="B433" t="str">
            <v>5-04-01-00-00</v>
          </cell>
          <cell r="C433" t="str">
            <v>PRESTACIONES DE ASISTENCIA SOCIAL (NUEVA)</v>
          </cell>
        </row>
        <row r="434">
          <cell r="B434" t="str">
            <v>5-04-01-01-00</v>
          </cell>
          <cell r="C434" t="str">
            <v>AYUDA SOCIAL A PERSONAS</v>
          </cell>
        </row>
        <row r="435">
          <cell r="B435" t="str">
            <v>5-04-02-00-00</v>
          </cell>
          <cell r="C435" t="str">
            <v>DONACIONES A ASOCIACIONES CIVILES SIN FINES DE LUCRO</v>
          </cell>
        </row>
        <row r="436">
          <cell r="B436" t="str">
            <v>5-05-00-00-00</v>
          </cell>
          <cell r="C436" t="str">
            <v>TRANSFERENCIAS DE CAPITAL A UNIDADES DEL SECTOR PUBLICO (NUEVA)</v>
          </cell>
        </row>
        <row r="437">
          <cell r="B437" t="str">
            <v>5-05-01-00-00</v>
          </cell>
          <cell r="C437" t="str">
            <v>DONACIONES A UNIDADES DEL GOBIERNO CENTRAL (NUEVA)</v>
          </cell>
        </row>
        <row r="438">
          <cell r="B438" t="str">
            <v>5-05-01-01-00</v>
          </cell>
          <cell r="C438" t="str">
            <v>DONACIONES A INSTITUCIONES DE LA ADMINISTRACION CENTRAL</v>
          </cell>
        </row>
        <row r="439">
          <cell r="B439" t="str">
            <v>5-05-01-02-00</v>
          </cell>
          <cell r="C439" t="str">
            <v>DONACIONES A INSTITUCIONES DESCENTRALIZADAS</v>
          </cell>
        </row>
        <row r="440">
          <cell r="B440" t="str">
            <v>5-05-02-00-00</v>
          </cell>
          <cell r="C440" t="str">
            <v>DONACIONES A GOBIERNOS LOCALES</v>
          </cell>
        </row>
        <row r="441">
          <cell r="B441" t="str">
            <v>5-05-03-00-00</v>
          </cell>
          <cell r="C441" t="str">
            <v>DONACIONES A OTRAS INSTITUCIONES PUBLICAS FINANCIERAS</v>
          </cell>
        </row>
        <row r="442">
          <cell r="B442" t="str">
            <v>5-05-04-00-00</v>
          </cell>
          <cell r="C442" t="str">
            <v>SUBSIDIOS A EMPRESAS PUBLICAS</v>
          </cell>
        </row>
        <row r="443">
          <cell r="B443" t="str">
            <v>5-06-00-00-00</v>
          </cell>
          <cell r="C443" t="str">
            <v>TRANSFERENCIAS DE CAPITAL AL SECTOR EXTERNO</v>
          </cell>
        </row>
        <row r="444">
          <cell r="B444" t="str">
            <v>5-06-01-00-00</v>
          </cell>
          <cell r="C444" t="str">
            <v>DONACIONES A GOBIERNOS EXTRANJEROS</v>
          </cell>
        </row>
        <row r="445">
          <cell r="B445" t="str">
            <v>5-06-02-00-00</v>
          </cell>
          <cell r="C445" t="str">
            <v>DONACIONES A ORGANISMOS INTERNACIONALES</v>
          </cell>
        </row>
        <row r="446">
          <cell r="B446" t="str">
            <v>5-01-00-00-00</v>
          </cell>
          <cell r="C446" t="str">
            <v>TRANSFERENCIAS CORRIENTES AL SECTOR PRIVADO (51000-00)</v>
          </cell>
        </row>
        <row r="447">
          <cell r="B447" t="str">
            <v>5-01-02-00-00</v>
          </cell>
          <cell r="C447" t="str">
            <v>PRESTACIONES DE ASISTENCIA SOCIAL (51200-00)</v>
          </cell>
        </row>
        <row r="448">
          <cell r="B448" t="str">
            <v>5-01-02-01-00</v>
          </cell>
          <cell r="C448" t="str">
            <v>BECAS (51210-00)</v>
          </cell>
        </row>
        <row r="449">
          <cell r="B449" t="str">
            <v>5-01-02-01-01</v>
          </cell>
          <cell r="C449" t="str">
            <v>BECAS</v>
          </cell>
        </row>
        <row r="450">
          <cell r="B450" t="str">
            <v>5-01-02-01-02</v>
          </cell>
          <cell r="C450" t="str">
            <v>BECAS ESTUDIANTES DE PREGRADO (PLAN REFORMA)</v>
          </cell>
        </row>
        <row r="451">
          <cell r="B451" t="str">
            <v>5-01-02-01-03</v>
          </cell>
          <cell r="C451" t="str">
            <v>BECAS CONVENIO MINISTERIO SALUD -IHSS-UNAH</v>
          </cell>
        </row>
        <row r="452">
          <cell r="B452" t="str">
            <v>5-01-02-01-04</v>
          </cell>
          <cell r="C452" t="str">
            <v>BECAS DE ACTUALIZACION Y CAPACITACION DOCENTE</v>
          </cell>
        </row>
        <row r="453">
          <cell r="B453" t="str">
            <v>5-01-02-01-05</v>
          </cell>
          <cell r="C453" t="str">
            <v>BECAS EXCELENCIA ACADEMICA</v>
          </cell>
        </row>
        <row r="454">
          <cell r="B454" t="str">
            <v>5-01-02-01-06</v>
          </cell>
          <cell r="C454" t="str">
            <v>BECAS PARA HIJOS DE LOS TRABAJADORES</v>
          </cell>
        </row>
        <row r="455">
          <cell r="B455" t="str">
            <v>5-01-02-01-07</v>
          </cell>
          <cell r="C455" t="str">
            <v>BECAS POST GRADO ECONOMIA</v>
          </cell>
        </row>
        <row r="456">
          <cell r="B456" t="str">
            <v>5-01-02-01-08</v>
          </cell>
          <cell r="C456" t="str">
            <v>BECAS POST-GRADO DE TRABAJO SOCIAL</v>
          </cell>
        </row>
        <row r="457">
          <cell r="B457" t="str">
            <v>5-01-02-01-09</v>
          </cell>
          <cell r="C457" t="str">
            <v>BECAS PROFESIONALIZANTES DOCENTE (PLAN DE REFORMA)</v>
          </cell>
        </row>
        <row r="458">
          <cell r="B458" t="str">
            <v>5-01-02-01-10</v>
          </cell>
          <cell r="C458" t="str">
            <v>PRESTAMOS A ESTUDIANTES</v>
          </cell>
        </row>
        <row r="459">
          <cell r="B459" t="str">
            <v>5-01-02-01-11</v>
          </cell>
          <cell r="C459" t="str">
            <v>BECAS TALLERES EMPLEADOS A ESTUDIANTES</v>
          </cell>
        </row>
        <row r="460">
          <cell r="B460" t="str">
            <v>5-01-02-01-12</v>
          </cell>
          <cell r="C460" t="str">
            <v>BECAS EXTERNAS DE INVESTIGACION</v>
          </cell>
        </row>
        <row r="461">
          <cell r="B461" t="str">
            <v>5-01-02-01-13</v>
          </cell>
          <cell r="C461" t="str">
            <v>BECAS SUSTANTIVAS DE INVESTIGACIÓN</v>
          </cell>
        </row>
        <row r="462">
          <cell r="B462" t="str">
            <v>5-01-02-01-14</v>
          </cell>
          <cell r="C462" t="str">
            <v>BECAS DE INVEST, PARA ESTUD. DE PREGRADO</v>
          </cell>
        </row>
        <row r="463">
          <cell r="B463" t="str">
            <v>5-01-02-01-15</v>
          </cell>
          <cell r="C463" t="str">
            <v>BECAS DE INVEST. PARA DOC.DE POST-GRADO</v>
          </cell>
        </row>
        <row r="464">
          <cell r="B464" t="str">
            <v>5-01-02-01-16</v>
          </cell>
          <cell r="C464" t="str">
            <v>BECAS BÁSICAS DE INVESTIGACIÓN</v>
          </cell>
        </row>
        <row r="465">
          <cell r="B465" t="str">
            <v>5-01-02-01-17</v>
          </cell>
          <cell r="C465" t="str">
            <v>BECAS RELEVO GENERACIONAL</v>
          </cell>
        </row>
        <row r="466">
          <cell r="B466" t="str">
            <v>5-01-02-01-18</v>
          </cell>
          <cell r="C466" t="str">
            <v>BECAS DE EQUIDAD</v>
          </cell>
        </row>
        <row r="467">
          <cell r="B467" t="str">
            <v>5-01-02-01-19</v>
          </cell>
          <cell r="C467" t="str">
            <v>PREMIOS AL INVESTIGADOR</v>
          </cell>
        </row>
        <row r="468">
          <cell r="B468" t="str">
            <v>5-01-02-01-20</v>
          </cell>
          <cell r="C468" t="str">
            <v>BECAS DE INV. PARA ESTUDIANTES DE POSTGRADO</v>
          </cell>
        </row>
        <row r="469">
          <cell r="B469" t="str">
            <v>5-01-02-01-21</v>
          </cell>
          <cell r="C469" t="str">
            <v>Becas Especiales de Investigación</v>
          </cell>
        </row>
        <row r="470">
          <cell r="B470" t="str">
            <v>5-01-02-01-22</v>
          </cell>
          <cell r="C470" t="str">
            <v>Préstamos Educativos</v>
          </cell>
        </row>
        <row r="471">
          <cell r="B471" t="str">
            <v>5-01-02-02-00</v>
          </cell>
          <cell r="C471" t="str">
            <v>AYUDA SOCIALES A PERSONAS</v>
          </cell>
        </row>
        <row r="472">
          <cell r="B472" t="str">
            <v>5-01-02-02-01</v>
          </cell>
          <cell r="C472" t="str">
            <v>PREMIO INVESTIGADOR LARGA TRAYECTORIA</v>
          </cell>
        </row>
        <row r="473">
          <cell r="B473" t="str">
            <v>5-01-02-02-02</v>
          </cell>
          <cell r="C473" t="str">
            <v>PREMIOS AL INVESTIGADOR</v>
          </cell>
        </row>
        <row r="474">
          <cell r="B474" t="str">
            <v>5-01-02-02-03</v>
          </cell>
          <cell r="C474" t="str">
            <v>PREMIOS A ESTUDIANTES DE SECUNDARIA</v>
          </cell>
        </row>
        <row r="475">
          <cell r="B475" t="str">
            <v>5-01-02-02-04</v>
          </cell>
          <cell r="C475" t="str">
            <v>SUBSIDIOS CORO DE LA UNAH</v>
          </cell>
        </row>
        <row r="476">
          <cell r="B476" t="str">
            <v>5-01-02-02-05</v>
          </cell>
          <cell r="C476" t="str">
            <v>SUBSIDIOS ESCUELA RAMON AMAYA AMADOR</v>
          </cell>
        </row>
        <row r="477">
          <cell r="B477" t="str">
            <v>5-01-02-02-06</v>
          </cell>
          <cell r="C477" t="str">
            <v>SUBVENCION A EMPLEADOS</v>
          </cell>
        </row>
        <row r="478">
          <cell r="B478" t="str">
            <v>5-01-02-02-07</v>
          </cell>
          <cell r="C478" t="str">
            <v>SUBVENCION AL SINDICATO</v>
          </cell>
        </row>
        <row r="479">
          <cell r="B479" t="str">
            <v>5-01-02-02-08</v>
          </cell>
          <cell r="C479" t="str">
            <v>SUBVENCION DEPORTIVA</v>
          </cell>
        </row>
        <row r="480">
          <cell r="B480" t="str">
            <v>5-01-02-02-09</v>
          </cell>
          <cell r="C480" t="str">
            <v>GRATIFICACIONES A PARTICULARES</v>
          </cell>
        </row>
        <row r="481">
          <cell r="B481" t="str">
            <v>5-01-02-02-10</v>
          </cell>
          <cell r="C481" t="str">
            <v>GRATIFIC.PARTICULAR (PREMIOS ARTES)</v>
          </cell>
        </row>
        <row r="482">
          <cell r="B482" t="str">
            <v>5-01-02-02-11</v>
          </cell>
          <cell r="C482" t="str">
            <v>AYUDAS SOCIALES A PERSONAS</v>
          </cell>
        </row>
        <row r="483">
          <cell r="B483" t="str">
            <v>5-01-02-02-12</v>
          </cell>
          <cell r="C483" t="str">
            <v>GRATIFICACIOENS A PARTIC.(PREMIOS AL FESTIVAL</v>
          </cell>
        </row>
        <row r="484">
          <cell r="B484" t="str">
            <v>5-01-02-02-13</v>
          </cell>
          <cell r="C484" t="str">
            <v>PREMIO IDEAS SOBRE TECNOLOGIAS E INNOVACION</v>
          </cell>
        </row>
        <row r="485">
          <cell r="B485" t="str">
            <v>5-01-02-02-14</v>
          </cell>
          <cell r="C485" t="str">
            <v>Premio Ciencia y Tecnología</v>
          </cell>
        </row>
        <row r="486">
          <cell r="B486" t="str">
            <v>5-01-02-02-15</v>
          </cell>
          <cell r="C486" t="str">
            <v>Premio Mejoramiento y Calidad de Vida</v>
          </cell>
        </row>
        <row r="487">
          <cell r="B487" t="str">
            <v>5-01-02-02-16</v>
          </cell>
          <cell r="C487" t="str">
            <v>Larga Trayectoria</v>
          </cell>
        </row>
        <row r="488">
          <cell r="B488" t="str">
            <v>5-01-02-02-17</v>
          </cell>
          <cell r="C488" t="str">
            <v>Investigador en Consolidación</v>
          </cell>
        </row>
        <row r="489">
          <cell r="B489" t="str">
            <v>5-01-02-02-18</v>
          </cell>
          <cell r="C489" t="str">
            <v>Investigador en Formación Profesor</v>
          </cell>
        </row>
        <row r="490">
          <cell r="B490" t="str">
            <v>5-01-02-02-19</v>
          </cell>
          <cell r="C490" t="str">
            <v>Investigador en Formación Estudiante</v>
          </cell>
        </row>
        <row r="491">
          <cell r="B491" t="str">
            <v>5-01-02-02-20</v>
          </cell>
          <cell r="C491" t="str">
            <v>Profesor Investigador</v>
          </cell>
        </row>
        <row r="492">
          <cell r="B492" t="str">
            <v>5-01-02-02-21</v>
          </cell>
          <cell r="C492" t="str">
            <v>Estudiante Investigador</v>
          </cell>
        </row>
        <row r="493">
          <cell r="B493" t="str">
            <v>5-01-02-02-22</v>
          </cell>
          <cell r="C493" t="str">
            <v>Premio Ensayo Sobre Investigación, Transferencia Tecnológica</v>
          </cell>
        </row>
        <row r="494">
          <cell r="B494" t="str">
            <v>5-01-02-02-23</v>
          </cell>
          <cell r="C494" t="str">
            <v>Premio a la Innovación en la Gestión de la Investigación.</v>
          </cell>
        </row>
        <row r="495">
          <cell r="B495" t="str">
            <v>5-01-02-02-24</v>
          </cell>
          <cell r="C495" t="str">
            <v>AYUDA SOCIALES A PERSONAS (MAESTRIA FIL. Y LETRAS)</v>
          </cell>
        </row>
        <row r="496">
          <cell r="B496" t="str">
            <v>5-01-02-02-25</v>
          </cell>
          <cell r="C496" t="str">
            <v>AYUDA SOCIALES A PERSONAS (MAESTRIA CIEN. POL. Y CINE)</v>
          </cell>
        </row>
        <row r="497">
          <cell r="B497" t="str">
            <v>5-01-02-03-00</v>
          </cell>
          <cell r="C497" t="str">
            <v>PRESTAMO A ESTUDIANTES</v>
          </cell>
        </row>
        <row r="498">
          <cell r="B498" t="str">
            <v>5-03-00-00-00</v>
          </cell>
          <cell r="C498" t="str">
            <v>TRANSFERENCIAS CORRIENTES SECTOR EXTERNO (53000-00)</v>
          </cell>
        </row>
        <row r="499">
          <cell r="B499" t="str">
            <v>5-03-02-00-00</v>
          </cell>
          <cell r="C499" t="str">
            <v>TRANSFERENCIAS CORR. SECTOR EXTERNO (53200-00)</v>
          </cell>
        </row>
        <row r="500">
          <cell r="B500" t="str">
            <v>5-03-02-01-00</v>
          </cell>
          <cell r="C500" t="str">
            <v>DONACIONES A ORG. INTERNAC. CUOTAS ORDINARIAS (53210-00)</v>
          </cell>
        </row>
        <row r="501">
          <cell r="B501" t="str">
            <v>5-03-02-01-01</v>
          </cell>
          <cell r="C501" t="str">
            <v>UNION DE UNIVERSIDADES DE LA UDUAL</v>
          </cell>
        </row>
        <row r="502">
          <cell r="B502" t="str">
            <v>5-03-02-01-02</v>
          </cell>
          <cell r="C502" t="str">
            <v>CONS. UNAH INTER-AMERICANA DES. ECONOMICO SOC.</v>
          </cell>
        </row>
        <row r="503">
          <cell r="B503" t="str">
            <v>5-03-02-01-03</v>
          </cell>
          <cell r="C503" t="str">
            <v>MEMBRESIA ASOC. PANAM. DE CREDITO EDUC.</v>
          </cell>
        </row>
        <row r="504">
          <cell r="B504" t="str">
            <v>5-03-02-01-04</v>
          </cell>
          <cell r="C504" t="str">
            <v>SECRETARIA GENERAL CSUCA</v>
          </cell>
        </row>
        <row r="505">
          <cell r="B505" t="str">
            <v>5-03-02-01-05</v>
          </cell>
          <cell r="C505" t="str">
            <v>ANCIAMIENTO GASTOS CORRIENTES (FLACSO)</v>
          </cell>
        </row>
        <row r="506">
          <cell r="B506" t="str">
            <v>5-03-02-01-06</v>
          </cell>
          <cell r="C506" t="str">
            <v>CONT. PARA ORG. DE LA CEDE C.A. DE ACREDIT. DE POST-GRADOS</v>
          </cell>
        </row>
        <row r="507">
          <cell r="B507" t="str">
            <v>5-03-02-01-07</v>
          </cell>
          <cell r="C507" t="str">
            <v>APORTES A LA FUNDACION PRO ARTE Y CULTURA (FUNDARTE)</v>
          </cell>
        </row>
        <row r="508">
          <cell r="B508" t="str">
            <v>5-03-02-01-11</v>
          </cell>
          <cell r="C508" t="str">
            <v>ASOCIACION DE T.V. IBEROAMERICANA EDUCATIVA</v>
          </cell>
        </row>
        <row r="509">
          <cell r="B509" t="str">
            <v>5-03-02-01-12</v>
          </cell>
          <cell r="C509" t="str">
            <v>MEMBRECIA DE LA RLB</v>
          </cell>
        </row>
        <row r="510">
          <cell r="B510" t="str">
            <v>5-03-02-01-13</v>
          </cell>
          <cell r="C510" t="str">
            <v>ORGANISMOS DE DEFENSA DE LOS DERECHOS HUMANOS</v>
          </cell>
        </row>
        <row r="511">
          <cell r="B511" t="str">
            <v>5-03-02-01-14</v>
          </cell>
          <cell r="C511" t="str">
            <v>MEMBRECIA HINARI</v>
          </cell>
        </row>
        <row r="512">
          <cell r="B512" t="str">
            <v>5-03-02-01-15</v>
          </cell>
          <cell r="C512" t="str">
            <v>AGENCIA DE ACREDITACION CA DE POSTGRADO</v>
          </cell>
        </row>
        <row r="513">
          <cell r="B513" t="str">
            <v>5-03-02-01-16</v>
          </cell>
          <cell r="C513" t="str">
            <v>MEMBRECIA (RED INCA)</v>
          </cell>
        </row>
        <row r="514">
          <cell r="B514" t="str">
            <v>5-03-02-01-17</v>
          </cell>
          <cell r="C514" t="str">
            <v>MEMBRECIA (RED PILA)</v>
          </cell>
        </row>
        <row r="515">
          <cell r="B515" t="str">
            <v>6-00-00-00-00</v>
          </cell>
          <cell r="C515" t="str">
            <v>ACTIVOS FINANCIEROS (60000-00)</v>
          </cell>
        </row>
        <row r="516">
          <cell r="B516" t="str">
            <v>6-01-00-00-00</v>
          </cell>
          <cell r="C516" t="str">
            <v>PARTICIPACION DE CAPITAL Y COMPRA DE ACCIONES (NUEVA)</v>
          </cell>
        </row>
        <row r="517">
          <cell r="B517" t="str">
            <v>6-01-01-00-00</v>
          </cell>
          <cell r="C517" t="str">
            <v>APORTES DE CAPITAL A EMPRESAS PRIVADAS (NUEVA)</v>
          </cell>
        </row>
        <row r="518">
          <cell r="B518" t="str">
            <v>6-01-01-01-00</v>
          </cell>
          <cell r="C518" t="str">
            <v>APORTES DE CAPITAL A EMPRESA PRIVADA NO FINANCIERA</v>
          </cell>
        </row>
        <row r="519">
          <cell r="B519" t="str">
            <v>6-01-01-02-00</v>
          </cell>
          <cell r="C519" t="str">
            <v>APORTES DE CAPITAL A EMPRESAS PRIVADAS FINANCIERAS</v>
          </cell>
        </row>
        <row r="520">
          <cell r="B520" t="str">
            <v>6-01-02-00-00</v>
          </cell>
          <cell r="C520" t="str">
            <v>APORTES DE CAPITAL A EMPRESAS PUBLICAS NACIONALES (NUEVA)</v>
          </cell>
        </row>
        <row r="521">
          <cell r="B521" t="str">
            <v>6-01-02-01-00</v>
          </cell>
          <cell r="C521" t="str">
            <v>APORTES DE CAPITAL A EMPRESAS PUBLICAS NO FINANCIERAS</v>
          </cell>
        </row>
        <row r="522">
          <cell r="B522" t="str">
            <v>6-01-02-02-00</v>
          </cell>
          <cell r="C522" t="str">
            <v>APORTES DE CAPITAL A EMPRESAS PUBLICAS FINANCIERAS</v>
          </cell>
        </row>
        <row r="523">
          <cell r="B523" t="str">
            <v>6-01-03-00-00</v>
          </cell>
          <cell r="C523" t="str">
            <v>APORTES DE CAPITAL A ORGANISMOS INTERNACIONALES</v>
          </cell>
        </row>
        <row r="524">
          <cell r="B524" t="str">
            <v>6-01-04-00-00</v>
          </cell>
          <cell r="C524" t="str">
            <v>APOTES DE CAPITAL A OTROAS ORGANIZACIONES DE SECTOR EXTERNO</v>
          </cell>
        </row>
        <row r="525">
          <cell r="B525" t="str">
            <v>6-02-00-00-00</v>
          </cell>
          <cell r="C525" t="str">
            <v>PRESTAMOS A CORTO PLAZO (NUEVA)</v>
          </cell>
        </row>
        <row r="526">
          <cell r="B526" t="str">
            <v>6-02-01-00-00</v>
          </cell>
          <cell r="C526" t="str">
            <v>PRESTAMOS A CORTO PLAZO AL SECTOR PRIVADO (NUEVA)</v>
          </cell>
        </row>
        <row r="527">
          <cell r="B527" t="str">
            <v>6-02-01-01-00</v>
          </cell>
          <cell r="C527" t="str">
            <v>PRESTAMOS A CORTO PLAZO A PERSONAS</v>
          </cell>
        </row>
        <row r="528">
          <cell r="B528" t="str">
            <v>6-02-01-02-00</v>
          </cell>
          <cell r="C528" t="str">
            <v>PRESTAMOS A CORTO PLAZO A INSITUCIONES PRIVADAS SIN FINES DE LUCRO</v>
          </cell>
        </row>
        <row r="529">
          <cell r="B529" t="str">
            <v>6-02-02-00-00</v>
          </cell>
          <cell r="C529" t="str">
            <v>PRESTAMOS A CORTO PLAZO A GOBIERNO CENTRAL</v>
          </cell>
        </row>
        <row r="530">
          <cell r="B530" t="str">
            <v>6-02-03-00-00</v>
          </cell>
          <cell r="C530" t="str">
            <v>PRESTAMOS A CORTO PLAZO A GOBIERNOS LOCALES</v>
          </cell>
        </row>
        <row r="531">
          <cell r="B531" t="str">
            <v>6-02-04-00-00</v>
          </cell>
          <cell r="C531" t="str">
            <v>PRESTAMOS A CORTO PLAZO A OTRAS INSTITUCIONES PUBLICAS FINANCIERAS</v>
          </cell>
        </row>
        <row r="532">
          <cell r="B532" t="str">
            <v>6-02-05-00-00</v>
          </cell>
          <cell r="C532" t="str">
            <v>PRESTAMOS A CORTO PLAZO A EMPRESAS PUBLICAS NO FINANCIERAS</v>
          </cell>
        </row>
        <row r="533">
          <cell r="B533" t="str">
            <v>6-02-06-00-00</v>
          </cell>
          <cell r="C533" t="str">
            <v>PRESTAMOS A CORTO PLAZO AL SECTOR EXTERNO</v>
          </cell>
        </row>
        <row r="534">
          <cell r="B534" t="str">
            <v>6-03-00-00-00</v>
          </cell>
          <cell r="C534" t="str">
            <v>PRESTAMOS A LARGO PLAZO</v>
          </cell>
        </row>
        <row r="535">
          <cell r="B535" t="str">
            <v>6-03-01-00-00</v>
          </cell>
          <cell r="C535" t="str">
            <v>PRESTAMOS A LARGO PLAZO AL SECTOR PRIVADO</v>
          </cell>
        </row>
        <row r="536">
          <cell r="B536" t="str">
            <v>6-03-02-00-00</v>
          </cell>
          <cell r="C536" t="str">
            <v>PRESTAMOS A LARGO PLAZO AL GOBIERNO CENTRAL</v>
          </cell>
        </row>
        <row r="537">
          <cell r="B537" t="str">
            <v>6-03-03-00-00</v>
          </cell>
          <cell r="C537" t="str">
            <v>PRESTAMOS A LARGO PLAZO A GOBIERNOS LOCALES</v>
          </cell>
        </row>
        <row r="538">
          <cell r="B538" t="str">
            <v>6-03-04-00-00</v>
          </cell>
          <cell r="C538" t="str">
            <v>PRESTAMOS A LARGO PLAZO A OTRAS INSTITUCIONES PUBLICAS FINANCIERAS</v>
          </cell>
        </row>
        <row r="539">
          <cell r="B539" t="str">
            <v>6-03-05-00-00</v>
          </cell>
          <cell r="C539" t="str">
            <v>PRESTAMOS A LARGO PLAZO A EMPRESAS PUBLICAS</v>
          </cell>
        </row>
        <row r="540">
          <cell r="B540" t="str">
            <v>6-04-00-00-00</v>
          </cell>
          <cell r="C540" t="str">
            <v>TITULOS Y VALORES</v>
          </cell>
        </row>
        <row r="541">
          <cell r="B541" t="str">
            <v>6-04-02-00-00</v>
          </cell>
          <cell r="C541" t="str">
            <v>TIT. Y VAL. A LARGO PLAZO (RESERVA 10% DIFERENCIAL VTA. DE BONOS)</v>
          </cell>
        </row>
        <row r="542">
          <cell r="B542" t="str">
            <v>7-00-00-00-00</v>
          </cell>
          <cell r="C542" t="str">
            <v>DEUDA Y OTROS PASIVOS (70000-00)</v>
          </cell>
        </row>
        <row r="543">
          <cell r="B543" t="str">
            <v>7-01-00-00-00</v>
          </cell>
          <cell r="C543" t="str">
            <v>SERVICIO DE LA DEUDA PUBLICA A INTERNA A CORTO PLAZO (71000-00)</v>
          </cell>
        </row>
        <row r="544">
          <cell r="B544" t="str">
            <v>7-01-01-00-00</v>
          </cell>
          <cell r="C544" t="str">
            <v>AMORTIZACION DE LA DEUDA PUBLICA CORTO PLAZO (71100-00)</v>
          </cell>
        </row>
        <row r="545">
          <cell r="B545" t="str">
            <v>7-01-01-01-00</v>
          </cell>
          <cell r="C545" t="str">
            <v>GTOS DEVENG. Y NO PAGADOS CORRES.AL EJERC.ANTERIOR</v>
          </cell>
        </row>
        <row r="546">
          <cell r="B546" t="str">
            <v>7-01-01-02-00</v>
          </cell>
          <cell r="C546" t="str">
            <v>DEUDA EMPELADOS UNAH</v>
          </cell>
        </row>
        <row r="547">
          <cell r="B547" t="str">
            <v>7-01-01-03-00</v>
          </cell>
          <cell r="C547" t="str">
            <v>DEFICI ACTUARIAL INPREUNAH</v>
          </cell>
        </row>
        <row r="548">
          <cell r="B548" t="str">
            <v>7-01-01-04-00</v>
          </cell>
          <cell r="C548" t="str">
            <v>DEUDA IMPREUNAH A¥OS ANTERIORES.</v>
          </cell>
        </row>
        <row r="549">
          <cell r="B549" t="str">
            <v>7-01-01-05-00</v>
          </cell>
          <cell r="C549" t="str">
            <v>AMORTIZACIÓN PRÉSTAMOS A LARGO PLAZO</v>
          </cell>
        </row>
        <row r="550">
          <cell r="B550" t="str">
            <v>7-01-02-00-00</v>
          </cell>
          <cell r="C550" t="str">
            <v>INTERESES DE LA DEUDA PUBLICA INTERNA A CORTO PLAZO (NUEVA)</v>
          </cell>
        </row>
        <row r="551">
          <cell r="B551" t="str">
            <v>7-01-02-01-00</v>
          </cell>
          <cell r="C551" t="str">
            <v>INTERESES DE TITULOS Y VALORES</v>
          </cell>
        </row>
        <row r="552">
          <cell r="B552" t="str">
            <v>7-01-02-02-00</v>
          </cell>
          <cell r="C552" t="str">
            <v>INTERESES POR PRESTAMOS DEL SECTOR PRIVADO</v>
          </cell>
        </row>
        <row r="553">
          <cell r="B553" t="str">
            <v>7-01-02-06-00</v>
          </cell>
          <cell r="C553" t="str">
            <v>INTERESES POR PRESTAMOS DE GOBIERNOS LOCALES</v>
          </cell>
        </row>
        <row r="554">
          <cell r="B554" t="str">
            <v>7-01-02-09-00</v>
          </cell>
          <cell r="C554" t="str">
            <v>INTERESES OTRAS DEUDAS A CORTO PLAZO</v>
          </cell>
        </row>
        <row r="555">
          <cell r="B555" t="str">
            <v>7-01-03-00-00</v>
          </cell>
          <cell r="C555" t="str">
            <v>COMISIONES Y OTROS GASTOS DE LA DEUDA PUBLICA INTERNA A CORTO PLAZO</v>
          </cell>
        </row>
        <row r="556">
          <cell r="B556" t="str">
            <v>7-01-04-00-00</v>
          </cell>
          <cell r="C556" t="str">
            <v>INTERESES POR MORA Y MULTAS DE LA DEUDA PUBLICA INTERNA A CORTO PLAZO</v>
          </cell>
        </row>
        <row r="557">
          <cell r="B557" t="str">
            <v>7-02-00-00-00</v>
          </cell>
          <cell r="C557" t="str">
            <v>SERVICIO DE LA DEUDA PUBLICA A INTERNA A LARGO PLAZO (72000-00)</v>
          </cell>
        </row>
        <row r="558">
          <cell r="B558" t="str">
            <v>7-02-01-00-00</v>
          </cell>
          <cell r="C558" t="str">
            <v>AMORTIZACION PRESTAMOS DEL SECTOR PRIVADO (72100-00)</v>
          </cell>
        </row>
        <row r="559">
          <cell r="B559" t="str">
            <v>7-02-00-00-00</v>
          </cell>
          <cell r="C559" t="str">
            <v>SERVICIO DE LA DEUDA PUBLICA A INTERNA A LARGO PLAZO (72000-00)</v>
          </cell>
        </row>
        <row r="560">
          <cell r="B560" t="str">
            <v>7-02-01-00-00</v>
          </cell>
          <cell r="C560" t="str">
            <v>AMORTIZACION PRESTAMOS DEL SECTOR PRIVADO (72100-00)</v>
          </cell>
        </row>
        <row r="561">
          <cell r="B561" t="str">
            <v>7-02-01-01-00</v>
          </cell>
          <cell r="C561" t="str">
            <v>ATENCION DEUDAS SALARIALES (AJUSTES SAL.MINIMO) (72110-00)</v>
          </cell>
        </row>
        <row r="562">
          <cell r="B562" t="str">
            <v>7-02-01-01-01</v>
          </cell>
          <cell r="C562" t="str">
            <v>ATENCIONES DEUDAS SALARIALES</v>
          </cell>
        </row>
        <row r="563">
          <cell r="B563" t="str">
            <v>7-02-01-02-00</v>
          </cell>
          <cell r="C563" t="str">
            <v>NEGOCIACION CONTRATO COLECTIVO</v>
          </cell>
        </row>
        <row r="564">
          <cell r="B564" t="str">
            <v>7-02-01-03-00</v>
          </cell>
          <cell r="C564" t="str">
            <v>DEUDA PERSONAL DOCENTE</v>
          </cell>
        </row>
        <row r="565">
          <cell r="B565" t="str">
            <v>7-02-01-04-00</v>
          </cell>
          <cell r="C565" t="str">
            <v>RECLASIFICACION PERSONAL DOCENTE Y ADMON</v>
          </cell>
        </row>
        <row r="566">
          <cell r="B566" t="str">
            <v>7-03-00-00-00</v>
          </cell>
          <cell r="C566" t="str">
            <v>SERVICIO DE LA DEUDA PUBLICA A EXTERNA A CORTO PLAZO</v>
          </cell>
        </row>
        <row r="567">
          <cell r="B567" t="str">
            <v>7-03-01-00-00</v>
          </cell>
          <cell r="C567" t="str">
            <v>AMORTIZACION DE LA DEUDA PUBLICA EXTERNA A CORTO PLAZO</v>
          </cell>
        </row>
        <row r="568">
          <cell r="B568" t="str">
            <v>7-03-02-00-00</v>
          </cell>
          <cell r="C568" t="str">
            <v>INTERESES DE LA DEUDA PUBLICA EXTERNA A CORTO PLAZO</v>
          </cell>
        </row>
        <row r="569">
          <cell r="B569" t="str">
            <v>7-03-03-00-00</v>
          </cell>
          <cell r="C569" t="str">
            <v>COMISIONES Y OTROS GASTOS DE LA DEUDA PUBLICA EXTERNA A CORTO PLAZO</v>
          </cell>
        </row>
        <row r="570">
          <cell r="B570" t="str">
            <v>7-04-00-00-00</v>
          </cell>
          <cell r="C570" t="str">
            <v>SERVICIO DE LA DEUDA PUBLICA A EXTERNA A LARGO PLAZO</v>
          </cell>
        </row>
        <row r="571">
          <cell r="B571" t="str">
            <v>7-04-01-00-00</v>
          </cell>
          <cell r="C571" t="str">
            <v>AMORTIZACION DE LA DEUDA PUBLICA EXTERNA A LARGO PLAZO</v>
          </cell>
        </row>
        <row r="572">
          <cell r="B572" t="str">
            <v>7-04-02-00-00</v>
          </cell>
          <cell r="C572" t="str">
            <v>INTERESES DE LA DEUDA PUBLICA EXTERNA A LARGO PLAZO</v>
          </cell>
        </row>
        <row r="573">
          <cell r="B573" t="str">
            <v>7-04-03-00-00</v>
          </cell>
          <cell r="C573" t="str">
            <v>COMISIONES Y OTROS GASTOS DE LA DEUDA PUBLICA EXTERNA A LARGO PLAZO</v>
          </cell>
        </row>
        <row r="574">
          <cell r="B574" t="str">
            <v>7-05-00-00-00</v>
          </cell>
          <cell r="C574" t="str">
            <v>OTRAS OBLIGACIONES A CARGO DEL TESORO</v>
          </cell>
        </row>
        <row r="575">
          <cell r="B575" t="str">
            <v>7-05-01-00-00</v>
          </cell>
          <cell r="C575" t="str">
            <v>AMORTIZACIONES</v>
          </cell>
        </row>
        <row r="576">
          <cell r="B576" t="str">
            <v>7-05-02-00-00</v>
          </cell>
          <cell r="C576" t="str">
            <v>INTERESES</v>
          </cell>
        </row>
        <row r="577">
          <cell r="B577" t="str">
            <v>7-05-03-00-00</v>
          </cell>
          <cell r="C577" t="str">
            <v>COMISIONES</v>
          </cell>
        </row>
        <row r="578">
          <cell r="B578" t="str">
            <v>9-00-00-00-00</v>
          </cell>
          <cell r="C578" t="str">
            <v>OTROS GASTOS</v>
          </cell>
        </row>
        <row r="579">
          <cell r="B579" t="str">
            <v>9-01-00-00-00</v>
          </cell>
          <cell r="C579" t="str">
            <v>INTERESES DE INSTITUCIONES PUBLICAS FINANCIERAS</v>
          </cell>
        </row>
        <row r="580">
          <cell r="B580" t="str">
            <v>9-01-01-00-00</v>
          </cell>
          <cell r="C580" t="str">
            <v>INTERESES POR DEPOSITOS EN CAJA DE AHORRO</v>
          </cell>
        </row>
        <row r="581">
          <cell r="B581" t="str">
            <v>9-01-02-00-00</v>
          </cell>
          <cell r="C581" t="str">
            <v>INTERESES POR DEPOSITOS A PLAZO FIJO</v>
          </cell>
        </row>
        <row r="582">
          <cell r="B582" t="str">
            <v>9-01-03-00-00</v>
          </cell>
          <cell r="C582" t="str">
            <v>INTERESES POR FONDOS COMUNES DE INVERSION</v>
          </cell>
        </row>
        <row r="583">
          <cell r="B583" t="str">
            <v>9-01-04-00-00</v>
          </cell>
          <cell r="C583" t="str">
            <v>OTROS INTERESES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ables/table1.xml><?xml version="1.0" encoding="utf-8"?>
<table xmlns="http://schemas.openxmlformats.org/spreadsheetml/2006/main" id="1" name="Tabla17" displayName="Tabla17" ref="B3:C15" totalsRowShown="0" headerRowDxfId="27" dataDxfId="26">
  <autoFilter ref="B3:C15"/>
  <tableColumns count="2">
    <tableColumn id="1" name="Descripción" dataDxfId="25"/>
    <tableColumn id="2" name="Monto" dataDxfId="24"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23" dataDxfId="22">
  <autoFilter ref="B37:D55"/>
  <tableColumns count="3">
    <tableColumn id="1" name="Descripción" dataDxfId="21"/>
    <tableColumn id="2" name="Cantidad" dataDxfId="20" dataCellStyle="Millares"/>
    <tableColumn id="3" name="Montos" dataDxfId="19"/>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8" dataDxfId="17">
  <autoFilter ref="B66:D78"/>
  <tableColumns count="3">
    <tableColumn id="1" name="Descripción" dataDxfId="16"/>
    <tableColumn id="2" name="Cantidad" dataDxfId="15" dataCellStyle="Millares"/>
    <tableColumn id="3" name="Montos" dataDxfId="14"/>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13">
  <autoFilter ref="B83:D101"/>
  <tableColumns count="3">
    <tableColumn id="1" name="Descripción " dataDxfId="12"/>
    <tableColumn id="2" name="Cantidad" dataDxfId="11" dataCellStyle="Millares"/>
    <tableColumn id="3" name="Montos" dataDxfId="10"/>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1364"/>
      <c r="U2" s="1364"/>
      <c r="V2" s="1364"/>
      <c r="W2" s="1364"/>
      <c r="X2" s="1364"/>
      <c r="Y2" s="1364"/>
      <c r="Z2" s="1364"/>
      <c r="AA2" s="1364"/>
      <c r="AB2" s="1364"/>
      <c r="AC2" s="1364" t="s">
        <v>25</v>
      </c>
      <c r="AD2" s="1364"/>
      <c r="AE2" s="1364"/>
      <c r="AF2" s="1364"/>
      <c r="AG2" s="1364"/>
      <c r="AH2" s="1364"/>
      <c r="AI2" s="1364"/>
      <c r="AJ2" s="1364"/>
    </row>
    <row r="3" spans="2:36" ht="16.5" customHeight="1" x14ac:dyDescent="0.25">
      <c r="B3" s="33" t="s">
        <v>7</v>
      </c>
      <c r="C3" s="33"/>
      <c r="D3" s="33"/>
      <c r="E3" s="33"/>
      <c r="F3" s="33"/>
      <c r="G3" s="33"/>
      <c r="H3" s="33"/>
      <c r="I3" s="33"/>
      <c r="J3" s="33"/>
      <c r="K3" s="33"/>
      <c r="L3" s="33"/>
      <c r="M3" s="33"/>
      <c r="N3" s="33"/>
      <c r="O3" s="33"/>
      <c r="P3" s="33"/>
      <c r="Q3" s="33"/>
      <c r="R3" s="33"/>
      <c r="S3" s="33"/>
      <c r="T3" s="1364"/>
      <c r="U3" s="1364"/>
      <c r="V3" s="1364"/>
      <c r="W3" s="1364"/>
      <c r="X3" s="1364"/>
      <c r="Y3" s="1364"/>
      <c r="Z3" s="1364"/>
      <c r="AA3" s="1364"/>
      <c r="AB3" s="1364"/>
      <c r="AC3" s="1364" t="s">
        <v>7</v>
      </c>
      <c r="AD3" s="1364"/>
      <c r="AE3" s="1364"/>
      <c r="AF3" s="1364"/>
      <c r="AG3" s="1364"/>
      <c r="AH3" s="1364"/>
      <c r="AI3" s="1364"/>
      <c r="AJ3" s="1364"/>
    </row>
    <row r="4" spans="2:36" ht="12.75" customHeight="1" x14ac:dyDescent="0.25">
      <c r="B4" s="33" t="s">
        <v>36</v>
      </c>
      <c r="C4" s="33"/>
      <c r="D4" s="33"/>
      <c r="E4" s="33"/>
      <c r="F4" s="33"/>
      <c r="G4" s="33"/>
      <c r="H4" s="33"/>
      <c r="I4" s="33"/>
      <c r="J4" s="33"/>
      <c r="K4" s="33"/>
      <c r="L4" s="33"/>
      <c r="M4" s="33"/>
      <c r="N4" s="33"/>
      <c r="O4" s="33"/>
      <c r="P4" s="33"/>
      <c r="Q4" s="33"/>
      <c r="R4" s="33"/>
      <c r="S4" s="33"/>
      <c r="T4" s="1364"/>
      <c r="U4" s="1364"/>
      <c r="V4" s="1364"/>
      <c r="W4" s="1364"/>
      <c r="X4" s="1364"/>
      <c r="Y4" s="1364"/>
      <c r="Z4" s="1364"/>
      <c r="AA4" s="1364"/>
      <c r="AB4" s="1364"/>
      <c r="AC4" s="1364" t="s">
        <v>36</v>
      </c>
      <c r="AD4" s="1364"/>
      <c r="AE4" s="1364"/>
      <c r="AF4" s="1364"/>
      <c r="AG4" s="1364"/>
      <c r="AH4" s="1364"/>
      <c r="AI4" s="1364"/>
      <c r="AJ4" s="1364"/>
    </row>
    <row r="5" spans="2:36" ht="15.75" x14ac:dyDescent="0.25">
      <c r="B5" s="2"/>
      <c r="C5" s="2"/>
      <c r="D5" s="2"/>
    </row>
    <row r="6" spans="2:36" ht="16.5" thickBot="1" x14ac:dyDescent="0.3">
      <c r="B6" s="2"/>
      <c r="C6" s="2"/>
      <c r="D6" s="2"/>
    </row>
    <row r="7" spans="2:36" ht="75.75" customHeight="1" x14ac:dyDescent="0.25">
      <c r="B7" s="1352" t="s">
        <v>20</v>
      </c>
      <c r="C7" s="1352" t="s">
        <v>38</v>
      </c>
      <c r="D7" s="1352" t="s">
        <v>39</v>
      </c>
      <c r="E7" s="1354" t="s">
        <v>40</v>
      </c>
      <c r="F7" s="1352" t="s">
        <v>37</v>
      </c>
      <c r="G7" s="1354" t="s">
        <v>9</v>
      </c>
      <c r="H7" s="1358" t="s">
        <v>0</v>
      </c>
      <c r="I7" s="1358" t="s">
        <v>8</v>
      </c>
      <c r="J7" s="1358" t="s">
        <v>16</v>
      </c>
      <c r="K7" s="1358"/>
      <c r="L7" s="1358" t="s">
        <v>13</v>
      </c>
      <c r="M7" s="1358"/>
      <c r="N7" s="1358"/>
      <c r="O7" s="1358"/>
      <c r="P7" s="1358"/>
      <c r="Q7" s="1358"/>
      <c r="R7" s="1358"/>
      <c r="S7" s="1358"/>
      <c r="T7" s="1352" t="s">
        <v>14</v>
      </c>
      <c r="U7" s="1358" t="s">
        <v>18</v>
      </c>
      <c r="V7" s="1358" t="s">
        <v>26</v>
      </c>
      <c r="W7" s="1358"/>
      <c r="X7" s="1358" t="s">
        <v>15</v>
      </c>
      <c r="Y7" s="1358" t="s">
        <v>17</v>
      </c>
      <c r="Z7" s="1358"/>
      <c r="AA7" s="1358" t="s">
        <v>22</v>
      </c>
      <c r="AB7" s="1358" t="s">
        <v>32</v>
      </c>
      <c r="AC7" s="1363" t="s">
        <v>31</v>
      </c>
      <c r="AD7" s="1363"/>
      <c r="AE7" s="1363"/>
      <c r="AF7" s="1363"/>
      <c r="AG7" s="1358" t="s">
        <v>28</v>
      </c>
      <c r="AH7" s="1358" t="s">
        <v>29</v>
      </c>
      <c r="AI7" s="1358" t="s">
        <v>1</v>
      </c>
      <c r="AJ7" s="1358" t="s">
        <v>2</v>
      </c>
    </row>
    <row r="8" spans="2:36" ht="15.75" customHeight="1" x14ac:dyDescent="0.25">
      <c r="B8" s="1353"/>
      <c r="C8" s="1353"/>
      <c r="D8" s="1353"/>
      <c r="E8" s="1355"/>
      <c r="F8" s="1353"/>
      <c r="G8" s="1355"/>
      <c r="H8" s="1359"/>
      <c r="I8" s="1359"/>
      <c r="J8" s="1359" t="s">
        <v>33</v>
      </c>
      <c r="K8" s="1359" t="s">
        <v>19</v>
      </c>
      <c r="L8" s="1362" t="s">
        <v>3</v>
      </c>
      <c r="M8" s="1362"/>
      <c r="N8" s="1362" t="s">
        <v>4</v>
      </c>
      <c r="O8" s="1362"/>
      <c r="P8" s="1362" t="s">
        <v>5</v>
      </c>
      <c r="Q8" s="1362"/>
      <c r="R8" s="1362" t="s">
        <v>6</v>
      </c>
      <c r="S8" s="1362"/>
      <c r="T8" s="1353"/>
      <c r="U8" s="1359"/>
      <c r="V8" s="1359" t="s">
        <v>23</v>
      </c>
      <c r="W8" s="1359" t="s">
        <v>21</v>
      </c>
      <c r="X8" s="1359"/>
      <c r="Y8" s="1359" t="s">
        <v>23</v>
      </c>
      <c r="Z8" s="1359" t="s">
        <v>21</v>
      </c>
      <c r="AA8" s="1359"/>
      <c r="AB8" s="1359"/>
      <c r="AC8" s="14" t="s">
        <v>3</v>
      </c>
      <c r="AD8" s="14" t="s">
        <v>4</v>
      </c>
      <c r="AE8" s="14" t="s">
        <v>5</v>
      </c>
      <c r="AF8" s="14" t="s">
        <v>6</v>
      </c>
      <c r="AG8" s="1359"/>
      <c r="AH8" s="1359"/>
      <c r="AI8" s="1359"/>
      <c r="AJ8" s="1359"/>
    </row>
    <row r="9" spans="2:36" ht="78.75" x14ac:dyDescent="0.25">
      <c r="B9" s="1353"/>
      <c r="C9" s="1353"/>
      <c r="D9" s="1353"/>
      <c r="E9" s="1355"/>
      <c r="F9" s="1353"/>
      <c r="G9" s="1355"/>
      <c r="H9" s="1359"/>
      <c r="I9" s="1359"/>
      <c r="J9" s="1359"/>
      <c r="K9" s="1359"/>
      <c r="L9" s="32" t="s">
        <v>11</v>
      </c>
      <c r="M9" s="32" t="s">
        <v>12</v>
      </c>
      <c r="N9" s="32" t="s">
        <v>11</v>
      </c>
      <c r="O9" s="32" t="s">
        <v>12</v>
      </c>
      <c r="P9" s="32" t="s">
        <v>11</v>
      </c>
      <c r="Q9" s="32" t="s">
        <v>12</v>
      </c>
      <c r="R9" s="32" t="s">
        <v>11</v>
      </c>
      <c r="S9" s="32" t="s">
        <v>12</v>
      </c>
      <c r="T9" s="1353"/>
      <c r="U9" s="1359"/>
      <c r="V9" s="1359"/>
      <c r="W9" s="1359"/>
      <c r="X9" s="1359"/>
      <c r="Y9" s="1359"/>
      <c r="Z9" s="1359"/>
      <c r="AA9" s="1359"/>
      <c r="AB9" s="1359"/>
      <c r="AC9" s="14" t="s">
        <v>24</v>
      </c>
      <c r="AD9" s="14" t="s">
        <v>24</v>
      </c>
      <c r="AE9" s="14" t="s">
        <v>24</v>
      </c>
      <c r="AF9" s="14" t="s">
        <v>24</v>
      </c>
      <c r="AG9" s="1359"/>
      <c r="AH9" s="1359"/>
      <c r="AI9" s="1359"/>
      <c r="AJ9" s="1359"/>
    </row>
    <row r="10" spans="2:36" ht="136.5" customHeight="1" x14ac:dyDescent="0.25">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1360" t="s">
        <v>10</v>
      </c>
      <c r="K31" s="1361"/>
      <c r="L31" s="1356"/>
      <c r="M31" s="1357"/>
      <c r="N31" s="1356"/>
      <c r="O31" s="1357"/>
      <c r="P31" s="1356"/>
      <c r="Q31" s="1357"/>
      <c r="R31" s="1356"/>
      <c r="S31" s="135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C2:AJ2"/>
    <mergeCell ref="AC3:AJ3"/>
    <mergeCell ref="AC4:AJ4"/>
    <mergeCell ref="AI7:AI9"/>
    <mergeCell ref="T2:AB2"/>
    <mergeCell ref="AB7:AB9"/>
    <mergeCell ref="AA7:AA9"/>
    <mergeCell ref="T7:T9"/>
    <mergeCell ref="Y7:Z7"/>
    <mergeCell ref="Z8:Z9"/>
    <mergeCell ref="Y8:Y9"/>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L7:S7"/>
    <mergeCell ref="L8:M8"/>
    <mergeCell ref="N8:O8"/>
    <mergeCell ref="P8:Q8"/>
    <mergeCell ref="R8:S8"/>
    <mergeCell ref="N31:O31"/>
    <mergeCell ref="P31:Q31"/>
    <mergeCell ref="J7:K7"/>
    <mergeCell ref="B7:B9"/>
    <mergeCell ref="E7:E9"/>
    <mergeCell ref="L31:M31"/>
    <mergeCell ref="F7:F9"/>
    <mergeCell ref="G7:G9"/>
    <mergeCell ref="H7:H9"/>
    <mergeCell ref="I7:I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63"/>
  <sheetViews>
    <sheetView showGridLines="0" topLeftCell="B4" zoomScale="86" zoomScaleNormal="86" zoomScaleSheetLayoutView="80" workbookViewId="0">
      <selection activeCell="H66" sqref="H66"/>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customWidth="1"/>
    <col min="5" max="5" width="36.7109375" style="85" customWidth="1"/>
    <col min="6" max="6" width="21.85546875" style="85" customWidth="1"/>
    <col min="7" max="7" width="16.5703125" style="75" customWidth="1"/>
    <col min="8" max="8" width="24.140625" style="85" customWidth="1"/>
    <col min="9" max="9" width="36" style="85" customWidth="1"/>
    <col min="10" max="10" width="28.140625" style="85" customWidth="1"/>
    <col min="11" max="11" width="19.85546875" style="85" customWidth="1"/>
    <col min="12" max="12" width="12.7109375" style="85" customWidth="1"/>
    <col min="13" max="16384" width="11.5703125" style="85"/>
  </cols>
  <sheetData>
    <row r="1" spans="1:256" hidden="1" x14ac:dyDescent="0.25">
      <c r="A1" s="188" t="s">
        <v>268</v>
      </c>
      <c r="B1" s="191" t="s">
        <v>269</v>
      </c>
      <c r="C1" s="182" t="s">
        <v>270</v>
      </c>
      <c r="D1" s="182" t="s">
        <v>517</v>
      </c>
      <c r="E1" s="182" t="s">
        <v>519</v>
      </c>
      <c r="F1" s="182" t="s">
        <v>521</v>
      </c>
      <c r="G1" s="182" t="s">
        <v>523</v>
      </c>
      <c r="H1" s="182" t="s">
        <v>525</v>
      </c>
      <c r="I1" s="182" t="s">
        <v>527</v>
      </c>
      <c r="J1" s="182" t="s">
        <v>271</v>
      </c>
      <c r="K1" s="182" t="s">
        <v>530</v>
      </c>
      <c r="L1" s="182" t="s">
        <v>272</v>
      </c>
      <c r="M1" s="182" t="s">
        <v>532</v>
      </c>
      <c r="N1" s="182" t="s">
        <v>534</v>
      </c>
      <c r="O1" s="182" t="s">
        <v>536</v>
      </c>
      <c r="P1" s="182" t="s">
        <v>273</v>
      </c>
      <c r="Q1" s="182" t="s">
        <v>537</v>
      </c>
      <c r="R1" s="182" t="s">
        <v>540</v>
      </c>
      <c r="S1" s="182" t="s">
        <v>274</v>
      </c>
      <c r="T1" s="182" t="s">
        <v>542</v>
      </c>
      <c r="U1" s="182" t="s">
        <v>275</v>
      </c>
      <c r="V1" s="182" t="s">
        <v>543</v>
      </c>
      <c r="W1" s="182" t="s">
        <v>544</v>
      </c>
      <c r="X1" s="182" t="s">
        <v>548</v>
      </c>
      <c r="Y1" s="182" t="s">
        <v>291</v>
      </c>
      <c r="Z1" s="182" t="s">
        <v>549</v>
      </c>
      <c r="AA1" s="182" t="s">
        <v>551</v>
      </c>
      <c r="AB1" s="182" t="s">
        <v>553</v>
      </c>
      <c r="AC1" s="182" t="s">
        <v>292</v>
      </c>
      <c r="AD1" s="182" t="s">
        <v>555</v>
      </c>
      <c r="AE1" s="182" t="s">
        <v>557</v>
      </c>
      <c r="AF1" s="182" t="s">
        <v>559</v>
      </c>
      <c r="AG1" s="182" t="s">
        <v>561</v>
      </c>
      <c r="AH1" s="182" t="s">
        <v>267</v>
      </c>
      <c r="AI1" s="182" t="s">
        <v>563</v>
      </c>
      <c r="AJ1" s="191" t="s">
        <v>276</v>
      </c>
      <c r="AK1" s="182" t="s">
        <v>565</v>
      </c>
      <c r="AL1" s="182" t="s">
        <v>277</v>
      </c>
      <c r="AM1" s="182" t="s">
        <v>567</v>
      </c>
      <c r="AN1" s="182" t="s">
        <v>569</v>
      </c>
      <c r="AO1" s="182" t="s">
        <v>278</v>
      </c>
      <c r="AP1" s="182" t="s">
        <v>571</v>
      </c>
      <c r="AQ1" s="182" t="s">
        <v>573</v>
      </c>
      <c r="AR1" s="182" t="s">
        <v>279</v>
      </c>
      <c r="AS1" s="182" t="s">
        <v>574</v>
      </c>
      <c r="AT1" s="182" t="s">
        <v>576</v>
      </c>
      <c r="AU1" s="182" t="s">
        <v>577</v>
      </c>
      <c r="AV1" s="182" t="s">
        <v>578</v>
      </c>
      <c r="AW1" s="182" t="s">
        <v>580</v>
      </c>
      <c r="AX1" s="182" t="s">
        <v>582</v>
      </c>
      <c r="AY1" s="182" t="s">
        <v>583</v>
      </c>
      <c r="AZ1" s="182" t="s">
        <v>280</v>
      </c>
      <c r="BA1" s="182" t="s">
        <v>585</v>
      </c>
      <c r="BB1" s="182" t="s">
        <v>587</v>
      </c>
      <c r="BC1" s="182" t="s">
        <v>588</v>
      </c>
      <c r="BD1" s="182" t="s">
        <v>590</v>
      </c>
      <c r="BE1" s="182" t="s">
        <v>592</v>
      </c>
      <c r="BF1" s="182" t="s">
        <v>594</v>
      </c>
      <c r="BG1" s="182" t="s">
        <v>596</v>
      </c>
      <c r="BH1" s="182" t="s">
        <v>598</v>
      </c>
      <c r="BI1" s="182" t="s">
        <v>293</v>
      </c>
      <c r="BJ1" s="182" t="s">
        <v>600</v>
      </c>
      <c r="BK1" s="182" t="s">
        <v>602</v>
      </c>
      <c r="BL1" s="182" t="s">
        <v>604</v>
      </c>
      <c r="BM1" s="182" t="s">
        <v>606</v>
      </c>
      <c r="BN1" s="182" t="s">
        <v>608</v>
      </c>
      <c r="BO1" s="182" t="s">
        <v>610</v>
      </c>
      <c r="BP1" s="182" t="s">
        <v>612</v>
      </c>
      <c r="BQ1" s="182" t="s">
        <v>614</v>
      </c>
      <c r="BR1" s="182" t="s">
        <v>616</v>
      </c>
      <c r="BS1" s="182" t="s">
        <v>618</v>
      </c>
      <c r="BT1" s="191" t="s">
        <v>281</v>
      </c>
      <c r="BU1" s="182" t="s">
        <v>282</v>
      </c>
      <c r="BV1" s="182" t="s">
        <v>620</v>
      </c>
      <c r="BW1" s="182" t="s">
        <v>283</v>
      </c>
      <c r="BX1" s="182" t="s">
        <v>622</v>
      </c>
      <c r="BY1" s="182" t="s">
        <v>624</v>
      </c>
      <c r="BZ1" s="191" t="s">
        <v>284</v>
      </c>
      <c r="CA1" s="182" t="s">
        <v>285</v>
      </c>
      <c r="CB1" s="182" t="s">
        <v>626</v>
      </c>
      <c r="CC1" s="182" t="s">
        <v>286</v>
      </c>
      <c r="CD1" s="182" t="s">
        <v>628</v>
      </c>
      <c r="CE1" s="182" t="s">
        <v>630</v>
      </c>
      <c r="CF1" s="182" t="s">
        <v>632</v>
      </c>
      <c r="CG1" s="191" t="s">
        <v>287</v>
      </c>
      <c r="CH1" s="182" t="s">
        <v>638</v>
      </c>
      <c r="CI1" s="182" t="s">
        <v>640</v>
      </c>
      <c r="CJ1" s="182" t="s">
        <v>288</v>
      </c>
      <c r="CK1" s="182" t="s">
        <v>634</v>
      </c>
      <c r="CL1" s="182" t="s">
        <v>636</v>
      </c>
      <c r="CM1" s="182" t="s">
        <v>289</v>
      </c>
      <c r="CN1" s="182" t="s">
        <v>642</v>
      </c>
      <c r="CO1" s="182" t="s">
        <v>290</v>
      </c>
      <c r="CP1" s="182" t="s">
        <v>643</v>
      </c>
      <c r="CQ1" s="179" t="s">
        <v>294</v>
      </c>
      <c r="CR1" s="191" t="s">
        <v>295</v>
      </c>
      <c r="CS1" s="182" t="s">
        <v>644</v>
      </c>
      <c r="CT1" s="182" t="s">
        <v>645</v>
      </c>
      <c r="CU1" s="182" t="s">
        <v>647</v>
      </c>
      <c r="CV1" s="182" t="s">
        <v>296</v>
      </c>
      <c r="CW1" s="182" t="s">
        <v>649</v>
      </c>
      <c r="CX1" s="182" t="s">
        <v>651</v>
      </c>
      <c r="CY1" s="182" t="s">
        <v>653</v>
      </c>
      <c r="CZ1" s="182" t="s">
        <v>655</v>
      </c>
      <c r="DA1" s="182" t="s">
        <v>657</v>
      </c>
      <c r="DB1" s="182" t="s">
        <v>659</v>
      </c>
      <c r="DC1" s="191" t="s">
        <v>297</v>
      </c>
      <c r="DD1" s="182" t="s">
        <v>298</v>
      </c>
      <c r="DE1" s="182" t="s">
        <v>661</v>
      </c>
      <c r="DF1" s="182" t="s">
        <v>299</v>
      </c>
      <c r="DG1" s="182" t="s">
        <v>663</v>
      </c>
      <c r="DH1" s="182" t="s">
        <v>665</v>
      </c>
      <c r="DI1" s="182" t="s">
        <v>667</v>
      </c>
      <c r="DJ1" s="182" t="s">
        <v>669</v>
      </c>
      <c r="DK1" s="182" t="s">
        <v>671</v>
      </c>
      <c r="DL1" s="182" t="s">
        <v>673</v>
      </c>
      <c r="DM1" s="182" t="s">
        <v>675</v>
      </c>
      <c r="DN1" s="182" t="s">
        <v>300</v>
      </c>
      <c r="DO1" s="182" t="s">
        <v>677</v>
      </c>
      <c r="DP1" s="182" t="s">
        <v>679</v>
      </c>
      <c r="DQ1" s="182" t="s">
        <v>681</v>
      </c>
      <c r="DR1" s="191" t="s">
        <v>301</v>
      </c>
      <c r="DS1" s="182" t="s">
        <v>683</v>
      </c>
      <c r="DT1" s="182" t="s">
        <v>302</v>
      </c>
      <c r="DU1" s="182" t="s">
        <v>685</v>
      </c>
      <c r="DV1" s="182" t="s">
        <v>303</v>
      </c>
      <c r="DW1" s="182" t="s">
        <v>687</v>
      </c>
      <c r="DX1" s="182" t="s">
        <v>689</v>
      </c>
      <c r="DY1" s="182" t="s">
        <v>691</v>
      </c>
      <c r="DZ1" s="182" t="s">
        <v>693</v>
      </c>
      <c r="EA1" s="182" t="s">
        <v>695</v>
      </c>
      <c r="EB1" s="182" t="s">
        <v>697</v>
      </c>
      <c r="EC1" s="182" t="s">
        <v>699</v>
      </c>
      <c r="ED1" s="182" t="s">
        <v>701</v>
      </c>
      <c r="EE1" s="182" t="s">
        <v>703</v>
      </c>
      <c r="EF1" s="182" t="s">
        <v>705</v>
      </c>
      <c r="EG1" s="182" t="s">
        <v>707</v>
      </c>
      <c r="EH1" s="191" t="s">
        <v>304</v>
      </c>
      <c r="EI1" s="182" t="s">
        <v>709</v>
      </c>
      <c r="EJ1" s="182" t="s">
        <v>305</v>
      </c>
      <c r="EK1" s="182" t="s">
        <v>711</v>
      </c>
      <c r="EL1" s="182" t="s">
        <v>713</v>
      </c>
      <c r="EM1" s="182" t="s">
        <v>306</v>
      </c>
      <c r="EN1" s="182" t="s">
        <v>715</v>
      </c>
      <c r="EO1" s="182" t="s">
        <v>717</v>
      </c>
      <c r="EP1" s="182" t="s">
        <v>307</v>
      </c>
      <c r="EQ1" s="182" t="s">
        <v>719</v>
      </c>
      <c r="ER1" s="182" t="s">
        <v>721</v>
      </c>
      <c r="ES1" s="182" t="s">
        <v>723</v>
      </c>
      <c r="ET1" s="182" t="s">
        <v>308</v>
      </c>
      <c r="EU1" s="182" t="s">
        <v>725</v>
      </c>
      <c r="EV1" s="182" t="s">
        <v>727</v>
      </c>
      <c r="EW1" s="191" t="s">
        <v>309</v>
      </c>
      <c r="EX1" s="182" t="s">
        <v>310</v>
      </c>
      <c r="EY1" s="182" t="s">
        <v>729</v>
      </c>
      <c r="EZ1" s="182" t="s">
        <v>731</v>
      </c>
      <c r="FA1" s="182" t="s">
        <v>733</v>
      </c>
      <c r="FB1" s="182" t="s">
        <v>735</v>
      </c>
      <c r="FC1" s="182" t="s">
        <v>311</v>
      </c>
      <c r="FD1" s="182" t="s">
        <v>737</v>
      </c>
      <c r="FE1" s="182" t="s">
        <v>739</v>
      </c>
      <c r="FF1" s="182" t="s">
        <v>741</v>
      </c>
      <c r="FG1" s="182" t="s">
        <v>743</v>
      </c>
      <c r="FH1" s="182" t="s">
        <v>745</v>
      </c>
      <c r="FI1" s="182" t="s">
        <v>312</v>
      </c>
      <c r="FJ1" s="182" t="s">
        <v>748</v>
      </c>
      <c r="FK1" s="182" t="s">
        <v>313</v>
      </c>
      <c r="FL1" s="182" t="s">
        <v>751</v>
      </c>
      <c r="FM1" s="182" t="s">
        <v>752</v>
      </c>
      <c r="FN1" s="182" t="s">
        <v>754</v>
      </c>
      <c r="FO1" s="182" t="s">
        <v>314</v>
      </c>
      <c r="FP1" s="182" t="s">
        <v>757</v>
      </c>
      <c r="FQ1" s="182" t="s">
        <v>758</v>
      </c>
      <c r="FR1" s="182" t="s">
        <v>760</v>
      </c>
      <c r="FS1" s="182" t="s">
        <v>315</v>
      </c>
      <c r="FT1" s="182" t="s">
        <v>763</v>
      </c>
      <c r="FU1" s="182" t="s">
        <v>765</v>
      </c>
      <c r="FV1" s="182" t="s">
        <v>767</v>
      </c>
      <c r="FW1" s="191" t="s">
        <v>316</v>
      </c>
      <c r="FX1" s="191" t="s">
        <v>317</v>
      </c>
      <c r="FY1" s="182" t="s">
        <v>323</v>
      </c>
      <c r="FZ1" s="182" t="s">
        <v>769</v>
      </c>
      <c r="GA1" s="182" t="s">
        <v>771</v>
      </c>
      <c r="GB1" s="182" t="s">
        <v>773</v>
      </c>
      <c r="GC1" s="182" t="s">
        <v>775</v>
      </c>
      <c r="GD1" s="182" t="s">
        <v>777</v>
      </c>
      <c r="GE1" s="182" t="s">
        <v>779</v>
      </c>
      <c r="GF1" s="191" t="s">
        <v>318</v>
      </c>
      <c r="GG1" s="182" t="s">
        <v>324</v>
      </c>
      <c r="GH1" s="182" t="s">
        <v>781</v>
      </c>
      <c r="GI1" s="182" t="s">
        <v>783</v>
      </c>
      <c r="GJ1" s="182" t="s">
        <v>784</v>
      </c>
      <c r="GK1" s="182" t="s">
        <v>325</v>
      </c>
      <c r="GL1" s="182" t="s">
        <v>787</v>
      </c>
      <c r="GM1" s="182" t="s">
        <v>788</v>
      </c>
      <c r="GN1" s="191" t="s">
        <v>319</v>
      </c>
      <c r="GO1" s="182" t="s">
        <v>320</v>
      </c>
      <c r="GP1" s="182" t="s">
        <v>790</v>
      </c>
      <c r="GQ1" s="182" t="s">
        <v>792</v>
      </c>
      <c r="GR1" s="182" t="s">
        <v>794</v>
      </c>
      <c r="GS1" s="182" t="s">
        <v>796</v>
      </c>
      <c r="GT1" s="182" t="s">
        <v>798</v>
      </c>
      <c r="GU1" s="191" t="s">
        <v>321</v>
      </c>
      <c r="GV1" s="182" t="s">
        <v>322</v>
      </c>
      <c r="GW1" s="182" t="s">
        <v>800</v>
      </c>
      <c r="GX1" s="182" t="s">
        <v>802</v>
      </c>
      <c r="GY1" s="182" t="s">
        <v>804</v>
      </c>
      <c r="GZ1" s="182" t="s">
        <v>806</v>
      </c>
      <c r="HA1" s="182" t="s">
        <v>808</v>
      </c>
      <c r="HB1" s="182" t="s">
        <v>810</v>
      </c>
      <c r="HC1" s="179" t="s">
        <v>326</v>
      </c>
      <c r="HD1" s="191" t="s">
        <v>327</v>
      </c>
      <c r="HE1" s="182" t="s">
        <v>328</v>
      </c>
      <c r="HF1" s="182" t="s">
        <v>812</v>
      </c>
      <c r="HG1" s="182" t="s">
        <v>814</v>
      </c>
      <c r="HH1" s="182" t="s">
        <v>816</v>
      </c>
      <c r="HI1" s="182" t="s">
        <v>818</v>
      </c>
      <c r="HJ1" s="182" t="s">
        <v>329</v>
      </c>
      <c r="HK1" s="182" t="s">
        <v>821</v>
      </c>
      <c r="HL1" s="182" t="s">
        <v>346</v>
      </c>
      <c r="HM1" s="182" t="s">
        <v>859</v>
      </c>
      <c r="HN1" s="182" t="s">
        <v>861</v>
      </c>
      <c r="HO1" s="182" t="s">
        <v>863</v>
      </c>
      <c r="HP1" s="191" t="s">
        <v>330</v>
      </c>
      <c r="HQ1" s="182" t="s">
        <v>823</v>
      </c>
      <c r="HR1" s="182" t="s">
        <v>825</v>
      </c>
      <c r="HS1" s="182" t="s">
        <v>331</v>
      </c>
      <c r="HT1" s="182" t="s">
        <v>828</v>
      </c>
      <c r="HU1" s="182" t="s">
        <v>830</v>
      </c>
      <c r="HV1" s="182" t="s">
        <v>831</v>
      </c>
      <c r="HW1" s="182" t="s">
        <v>833</v>
      </c>
      <c r="HX1" s="191" t="s">
        <v>332</v>
      </c>
      <c r="HY1" s="182" t="s">
        <v>835</v>
      </c>
      <c r="HZ1" s="182" t="s">
        <v>837</v>
      </c>
      <c r="IA1" s="182" t="s">
        <v>839</v>
      </c>
      <c r="IB1" s="182" t="s">
        <v>333</v>
      </c>
      <c r="IC1" s="182" t="s">
        <v>841</v>
      </c>
      <c r="ID1" s="182" t="s">
        <v>843</v>
      </c>
      <c r="IE1" s="182" t="s">
        <v>334</v>
      </c>
      <c r="IF1" s="182" t="s">
        <v>845</v>
      </c>
      <c r="IG1" s="182" t="s">
        <v>847</v>
      </c>
      <c r="IH1" s="182" t="s">
        <v>335</v>
      </c>
      <c r="II1" s="182" t="s">
        <v>849</v>
      </c>
      <c r="IJ1" s="182" t="s">
        <v>851</v>
      </c>
      <c r="IK1" s="182" t="s">
        <v>853</v>
      </c>
      <c r="IL1" s="182" t="s">
        <v>855</v>
      </c>
      <c r="IM1" s="182" t="s">
        <v>336</v>
      </c>
      <c r="IN1" s="182" t="s">
        <v>857</v>
      </c>
      <c r="IO1" s="191" t="s">
        <v>337</v>
      </c>
      <c r="IP1" s="182" t="s">
        <v>865</v>
      </c>
      <c r="IQ1" s="182" t="s">
        <v>867</v>
      </c>
      <c r="IR1" s="182" t="s">
        <v>338</v>
      </c>
      <c r="IS1" s="182" t="s">
        <v>869</v>
      </c>
      <c r="IT1" s="182" t="s">
        <v>871</v>
      </c>
      <c r="IU1" s="182" t="s">
        <v>873</v>
      </c>
      <c r="IV1" s="191" t="s">
        <v>339</v>
      </c>
    </row>
    <row r="2" spans="1:256" s="122" customFormat="1" hidden="1" x14ac:dyDescent="0.25">
      <c r="A2" s="122" t="s">
        <v>1385</v>
      </c>
      <c r="B2" s="122" t="s">
        <v>1387</v>
      </c>
      <c r="C2" s="122" t="s">
        <v>491</v>
      </c>
      <c r="D2" s="122" t="s">
        <v>1386</v>
      </c>
      <c r="E2" s="122" t="s">
        <v>1388</v>
      </c>
      <c r="F2" s="122" t="s">
        <v>492</v>
      </c>
      <c r="G2" s="160" t="s">
        <v>1389</v>
      </c>
      <c r="H2" s="122" t="s">
        <v>1390</v>
      </c>
      <c r="I2" s="122" t="s">
        <v>1391</v>
      </c>
      <c r="J2" s="122" t="s">
        <v>1485</v>
      </c>
      <c r="K2" s="122" t="s">
        <v>1392</v>
      </c>
      <c r="L2" s="122" t="s">
        <v>1393</v>
      </c>
      <c r="M2" s="122" t="s">
        <v>1394</v>
      </c>
      <c r="N2" s="122" t="s">
        <v>1395</v>
      </c>
      <c r="O2" s="122" t="s">
        <v>1396</v>
      </c>
      <c r="R2" s="122" t="s">
        <v>145</v>
      </c>
      <c r="S2" s="122" t="s">
        <v>1474</v>
      </c>
      <c r="U2" s="122" t="s">
        <v>412</v>
      </c>
      <c r="V2" s="122" t="s">
        <v>430</v>
      </c>
      <c r="W2" s="122" t="s">
        <v>413</v>
      </c>
      <c r="X2" s="122" t="s">
        <v>414</v>
      </c>
      <c r="Y2" s="122" t="s">
        <v>415</v>
      </c>
      <c r="Z2" s="122" t="s">
        <v>416</v>
      </c>
      <c r="AA2" s="122" t="s">
        <v>417</v>
      </c>
      <c r="AB2" s="122" t="s">
        <v>418</v>
      </c>
      <c r="AC2" s="122" t="s">
        <v>419</v>
      </c>
      <c r="AD2" s="122" t="s">
        <v>420</v>
      </c>
      <c r="AE2" s="122" t="s">
        <v>421</v>
      </c>
      <c r="AF2" s="122" t="s">
        <v>422</v>
      </c>
      <c r="AH2" s="122" t="s">
        <v>440</v>
      </c>
      <c r="AI2" s="122" t="s">
        <v>441</v>
      </c>
      <c r="AJ2" s="122" t="s">
        <v>442</v>
      </c>
      <c r="AK2" s="122" t="s">
        <v>443</v>
      </c>
      <c r="AL2" s="122" t="s">
        <v>444</v>
      </c>
      <c r="AM2" s="122" t="s">
        <v>447</v>
      </c>
      <c r="AN2" s="122" t="s">
        <v>445</v>
      </c>
      <c r="AO2" s="122" t="s">
        <v>446</v>
      </c>
      <c r="AP2" s="122" t="s">
        <v>448</v>
      </c>
      <c r="AQ2" s="122" t="s">
        <v>449</v>
      </c>
      <c r="AR2" s="122" t="s">
        <v>450</v>
      </c>
      <c r="AS2" s="122" t="s">
        <v>451</v>
      </c>
      <c r="AT2" s="122" t="s">
        <v>452</v>
      </c>
      <c r="AU2" s="122" t="s">
        <v>453</v>
      </c>
      <c r="AV2" s="122" t="s">
        <v>454</v>
      </c>
      <c r="AW2" s="122" t="s">
        <v>455</v>
      </c>
      <c r="AX2" s="122" t="s">
        <v>456</v>
      </c>
      <c r="AY2" s="122" t="s">
        <v>457</v>
      </c>
      <c r="AZ2" s="122" t="s">
        <v>458</v>
      </c>
      <c r="BA2" s="122" t="s">
        <v>459</v>
      </c>
      <c r="BB2" s="122" t="s">
        <v>460</v>
      </c>
      <c r="BC2" s="122" t="s">
        <v>461</v>
      </c>
      <c r="BD2" s="122" t="s">
        <v>462</v>
      </c>
      <c r="BE2" s="122" t="s">
        <v>463</v>
      </c>
      <c r="BF2" s="122" t="s">
        <v>464</v>
      </c>
      <c r="BG2" s="122" t="s">
        <v>465</v>
      </c>
      <c r="BH2" s="122" t="s">
        <v>466</v>
      </c>
      <c r="BI2" s="122" t="s">
        <v>467</v>
      </c>
      <c r="BJ2" s="122" t="s">
        <v>468</v>
      </c>
      <c r="BK2" s="122" t="s">
        <v>469</v>
      </c>
      <c r="BL2" s="122" t="s">
        <v>470</v>
      </c>
      <c r="BM2" s="122" t="s">
        <v>471</v>
      </c>
      <c r="BN2" s="122" t="s">
        <v>472</v>
      </c>
      <c r="BO2" s="122" t="s">
        <v>473</v>
      </c>
      <c r="BP2" s="122" t="s">
        <v>474</v>
      </c>
      <c r="BQ2" s="122" t="s">
        <v>475</v>
      </c>
      <c r="BR2" s="122" t="s">
        <v>476</v>
      </c>
      <c r="BS2" s="122" t="s">
        <v>477</v>
      </c>
      <c r="BT2" s="122" t="s">
        <v>478</v>
      </c>
      <c r="BU2" s="122" t="s">
        <v>479</v>
      </c>
    </row>
    <row r="3" spans="1:256"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256" ht="15.75" thickBot="1" x14ac:dyDescent="0.3"/>
    <row r="5" spans="1:256" ht="27" thickBot="1" x14ac:dyDescent="0.3">
      <c r="C5" s="86" t="s">
        <v>406</v>
      </c>
      <c r="D5" s="199">
        <f>SUMIF(C:C,$C$10,D:D)</f>
        <v>42297207</v>
      </c>
    </row>
    <row r="6" spans="1:256" x14ac:dyDescent="0.25">
      <c r="C6" s="107"/>
      <c r="D6" s="107"/>
      <c r="E6" s="107"/>
      <c r="F6" s="107"/>
      <c r="G6" s="76"/>
      <c r="H6" s="107"/>
      <c r="I6" s="107"/>
    </row>
    <row r="7" spans="1:256" x14ac:dyDescent="0.25">
      <c r="C7" s="107"/>
      <c r="D7" s="107"/>
      <c r="E7" s="107"/>
      <c r="F7" s="107"/>
      <c r="G7" s="76"/>
      <c r="H7" s="107"/>
      <c r="I7" s="107"/>
    </row>
    <row r="8" spans="1:256" x14ac:dyDescent="0.25">
      <c r="C8" s="107"/>
      <c r="D8" s="107"/>
      <c r="E8" s="107"/>
      <c r="F8" s="107"/>
      <c r="G8" s="76"/>
      <c r="H8" s="107"/>
      <c r="I8" s="107"/>
    </row>
    <row r="9" spans="1:256" ht="15.75" thickBot="1" x14ac:dyDescent="0.3">
      <c r="C9" s="107"/>
      <c r="D9" s="107"/>
      <c r="E9" s="107"/>
      <c r="F9" s="107"/>
      <c r="G9" s="76"/>
      <c r="H9" s="107"/>
      <c r="I9" s="107"/>
    </row>
    <row r="10" spans="1:256" ht="15.75" thickBot="1" x14ac:dyDescent="0.3">
      <c r="C10" s="157" t="s">
        <v>53</v>
      </c>
      <c r="D10" s="108">
        <f>SUM(F17:F60)</f>
        <v>42297207</v>
      </c>
      <c r="F10" s="70"/>
      <c r="G10" s="77"/>
      <c r="H10" s="70"/>
      <c r="I10" s="70"/>
    </row>
    <row r="11" spans="1:256" x14ac:dyDescent="0.25">
      <c r="C11" s="70"/>
      <c r="D11" s="31"/>
      <c r="E11" s="93"/>
      <c r="F11" s="93"/>
      <c r="G11" s="93"/>
      <c r="H11" s="74"/>
      <c r="I11" s="74"/>
      <c r="J11" s="74"/>
      <c r="K11" s="112"/>
    </row>
    <row r="12" spans="1:256" ht="15.75" x14ac:dyDescent="0.25">
      <c r="B12" s="93"/>
      <c r="C12" s="298" t="s">
        <v>409</v>
      </c>
      <c r="D12" s="207" t="s">
        <v>500</v>
      </c>
      <c r="E12" s="93"/>
      <c r="F12" s="93"/>
      <c r="G12" s="93"/>
      <c r="H12" s="74"/>
      <c r="I12" s="74"/>
      <c r="J12" s="74"/>
      <c r="K12" s="112"/>
    </row>
    <row r="13" spans="1:256" ht="18.75" x14ac:dyDescent="0.25">
      <c r="B13" s="93"/>
      <c r="C13" s="209"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#N/A</v>
      </c>
      <c r="D13" s="31"/>
      <c r="E13" s="93"/>
      <c r="F13" s="93"/>
      <c r="G13" s="93"/>
      <c r="H13" s="74"/>
      <c r="I13" s="74"/>
      <c r="J13" s="74"/>
      <c r="K13" s="112"/>
    </row>
    <row r="14" spans="1:256" x14ac:dyDescent="0.25">
      <c r="B14" s="93"/>
      <c r="E14" s="93"/>
      <c r="F14" s="93"/>
      <c r="G14" s="93"/>
      <c r="H14" s="74"/>
      <c r="I14" s="74"/>
      <c r="J14" s="74"/>
      <c r="K14" s="112"/>
    </row>
    <row r="15" spans="1:256" ht="15.75" thickBot="1" x14ac:dyDescent="0.3">
      <c r="F15" s="93"/>
      <c r="G15" s="74"/>
      <c r="H15" s="74"/>
      <c r="I15" s="74"/>
    </row>
    <row r="16" spans="1:256" ht="30.75" thickBot="1" x14ac:dyDescent="0.3">
      <c r="C16" s="129" t="s">
        <v>44</v>
      </c>
      <c r="D16" s="134" t="s">
        <v>55</v>
      </c>
      <c r="E16" s="136" t="s">
        <v>57</v>
      </c>
      <c r="F16" s="135" t="s">
        <v>27</v>
      </c>
      <c r="G16" s="133" t="s">
        <v>147</v>
      </c>
      <c r="H16" s="136" t="s">
        <v>46</v>
      </c>
      <c r="I16" s="133" t="s">
        <v>148</v>
      </c>
      <c r="J16" s="133" t="s">
        <v>428</v>
      </c>
      <c r="K16" s="133" t="s">
        <v>429</v>
      </c>
      <c r="L16" s="133" t="s">
        <v>133</v>
      </c>
    </row>
    <row r="17" spans="3:12" x14ac:dyDescent="0.25">
      <c r="C17" s="141" t="s">
        <v>136</v>
      </c>
      <c r="D17" s="158"/>
      <c r="E17" s="115">
        <v>784000</v>
      </c>
      <c r="F17" s="97">
        <f t="shared" ref="F17:F60" si="0">D17*E17</f>
        <v>0</v>
      </c>
      <c r="G17" s="161" t="s">
        <v>145</v>
      </c>
      <c r="H17" s="142"/>
      <c r="I17" s="130" t="e">
        <f>VLOOKUP(H17,Presupuesto!$B$11:$C$565,2,0)</f>
        <v>#N/A</v>
      </c>
      <c r="J17" s="219" t="s">
        <v>1485</v>
      </c>
      <c r="K17" s="98" t="s">
        <v>412</v>
      </c>
      <c r="L17" s="98"/>
    </row>
    <row r="18" spans="3:12" x14ac:dyDescent="0.25">
      <c r="C18" s="141" t="s">
        <v>85</v>
      </c>
      <c r="D18" s="158"/>
      <c r="E18" s="123">
        <v>100000</v>
      </c>
      <c r="F18" s="97">
        <f t="shared" si="0"/>
        <v>0</v>
      </c>
      <c r="G18" s="161"/>
      <c r="H18" s="142">
        <v>42500</v>
      </c>
      <c r="I18" s="130" t="e">
        <f>VLOOKUP(H18,Presupuesto!$B$11:$C$565,2,0)</f>
        <v>#N/A</v>
      </c>
      <c r="J18" s="98" t="str">
        <f t="shared" ref="J18:J59" si="1">$J$17</f>
        <v>Posgrado</v>
      </c>
      <c r="K18" s="98" t="s">
        <v>430</v>
      </c>
      <c r="L18" s="98"/>
    </row>
    <row r="19" spans="3:12" x14ac:dyDescent="0.25">
      <c r="C19" s="141" t="s">
        <v>86</v>
      </c>
      <c r="D19" s="158"/>
      <c r="E19" s="123">
        <v>50000</v>
      </c>
      <c r="F19" s="97">
        <f t="shared" si="0"/>
        <v>0</v>
      </c>
      <c r="G19" s="161"/>
      <c r="H19" s="142">
        <v>42500</v>
      </c>
      <c r="I19" s="130" t="e">
        <f>VLOOKUP(H19,Presupuesto!$B$11:$C$565,2,0)</f>
        <v>#N/A</v>
      </c>
      <c r="J19" s="98" t="str">
        <f t="shared" si="1"/>
        <v>Posgrado</v>
      </c>
      <c r="K19" s="98" t="s">
        <v>430</v>
      </c>
      <c r="L19" s="98"/>
    </row>
    <row r="20" spans="3:12" x14ac:dyDescent="0.25">
      <c r="C20" s="141" t="s">
        <v>137</v>
      </c>
      <c r="D20" s="158"/>
      <c r="E20" s="123">
        <v>40</v>
      </c>
      <c r="F20" s="97">
        <f t="shared" si="0"/>
        <v>0</v>
      </c>
      <c r="G20" s="161"/>
      <c r="H20" s="142">
        <v>42500</v>
      </c>
      <c r="I20" s="130" t="e">
        <f>VLOOKUP(H20,Presupuesto!$B$11:$C$565,2,0)</f>
        <v>#N/A</v>
      </c>
      <c r="J20" s="98" t="str">
        <f t="shared" si="1"/>
        <v>Posgrado</v>
      </c>
      <c r="K20" s="98" t="s">
        <v>430</v>
      </c>
      <c r="L20" s="98"/>
    </row>
    <row r="21" spans="3:12" x14ac:dyDescent="0.25">
      <c r="C21" s="141" t="s">
        <v>135</v>
      </c>
      <c r="D21" s="158"/>
      <c r="E21" s="123">
        <v>5745</v>
      </c>
      <c r="F21" s="97">
        <f t="shared" si="0"/>
        <v>0</v>
      </c>
      <c r="G21" s="161"/>
      <c r="H21" s="142">
        <v>42500</v>
      </c>
      <c r="I21" s="130" t="e">
        <f>VLOOKUP(H21,Presupuesto!$B$11:$C$565,2,0)</f>
        <v>#N/A</v>
      </c>
      <c r="J21" s="98" t="str">
        <f t="shared" si="1"/>
        <v>Posgrado</v>
      </c>
      <c r="K21" s="98" t="s">
        <v>430</v>
      </c>
      <c r="L21" s="98"/>
    </row>
    <row r="22" spans="3:12" x14ac:dyDescent="0.25">
      <c r="C22" s="141" t="s">
        <v>138</v>
      </c>
      <c r="D22" s="158"/>
      <c r="E22" s="123">
        <v>30000</v>
      </c>
      <c r="F22" s="97">
        <f t="shared" si="0"/>
        <v>0</v>
      </c>
      <c r="G22" s="161"/>
      <c r="H22" s="142">
        <v>42500</v>
      </c>
      <c r="I22" s="130" t="e">
        <f>VLOOKUP(H22,Presupuesto!$B$11:$C$565,2,0)</f>
        <v>#N/A</v>
      </c>
      <c r="J22" s="98" t="str">
        <f t="shared" si="1"/>
        <v>Posgrado</v>
      </c>
      <c r="K22" s="98" t="s">
        <v>419</v>
      </c>
      <c r="L22" s="98"/>
    </row>
    <row r="23" spans="3:12" x14ac:dyDescent="0.25">
      <c r="C23" s="141" t="s">
        <v>138</v>
      </c>
      <c r="D23" s="158"/>
      <c r="E23" s="123">
        <v>30000</v>
      </c>
      <c r="F23" s="97">
        <f t="shared" si="0"/>
        <v>0</v>
      </c>
      <c r="G23" s="161"/>
      <c r="H23" s="142">
        <v>42500</v>
      </c>
      <c r="I23" s="130" t="e">
        <f>VLOOKUP(H23,Presupuesto!$B$11:$C$565,2,0)</f>
        <v>#N/A</v>
      </c>
      <c r="J23" s="98" t="str">
        <f t="shared" si="1"/>
        <v>Posgrado</v>
      </c>
      <c r="K23" s="98" t="s">
        <v>430</v>
      </c>
      <c r="L23" s="98"/>
    </row>
    <row r="24" spans="3:12" ht="31.5" x14ac:dyDescent="0.25">
      <c r="C24" s="1094" t="s">
        <v>3387</v>
      </c>
      <c r="D24" s="1095">
        <v>0</v>
      </c>
      <c r="E24" s="123"/>
      <c r="F24" s="97"/>
      <c r="G24" s="161"/>
      <c r="H24" s="142"/>
      <c r="I24" s="130"/>
      <c r="J24" s="98"/>
      <c r="K24" s="98"/>
      <c r="L24" s="98"/>
    </row>
    <row r="25" spans="3:12" ht="31.5" x14ac:dyDescent="0.25">
      <c r="C25" s="1094" t="s">
        <v>3388</v>
      </c>
      <c r="D25" s="1095">
        <v>0</v>
      </c>
      <c r="E25" s="123"/>
      <c r="F25" s="97">
        <f t="shared" si="0"/>
        <v>0</v>
      </c>
      <c r="G25" s="161"/>
      <c r="H25" s="142">
        <v>35600</v>
      </c>
      <c r="I25" s="130" t="e">
        <f>VLOOKUP(H25,Presupuesto!$B$11:$C$565,2,0)</f>
        <v>#N/A</v>
      </c>
      <c r="J25" s="98" t="str">
        <f t="shared" si="1"/>
        <v>Posgrado</v>
      </c>
      <c r="K25" s="98" t="s">
        <v>430</v>
      </c>
      <c r="L25" s="98"/>
    </row>
    <row r="26" spans="3:12" x14ac:dyDescent="0.25">
      <c r="C26" s="519" t="s">
        <v>1720</v>
      </c>
      <c r="D26" s="415">
        <v>1</v>
      </c>
      <c r="E26" s="414">
        <v>3276740</v>
      </c>
      <c r="F26" s="440">
        <f t="shared" si="0"/>
        <v>3276740</v>
      </c>
      <c r="G26" s="441" t="s">
        <v>1474</v>
      </c>
      <c r="H26" s="142" t="s">
        <v>355</v>
      </c>
      <c r="I26" s="130" t="str">
        <f>VLOOKUP(H26,Presupuesto!$B$11:$C$565,2,0)</f>
        <v>EQUIPOS PARA COMPUTACION</v>
      </c>
      <c r="J26" s="98" t="s">
        <v>492</v>
      </c>
      <c r="K26" s="98" t="s">
        <v>430</v>
      </c>
      <c r="L26" s="98"/>
    </row>
    <row r="27" spans="3:12" x14ac:dyDescent="0.25">
      <c r="C27" s="1093" t="s">
        <v>1721</v>
      </c>
      <c r="D27" s="413">
        <v>1</v>
      </c>
      <c r="E27" s="414">
        <v>4500000</v>
      </c>
      <c r="F27" s="442">
        <f t="shared" si="0"/>
        <v>4500000</v>
      </c>
      <c r="G27" s="441" t="s">
        <v>1474</v>
      </c>
      <c r="H27" s="415" t="s">
        <v>1045</v>
      </c>
      <c r="I27" s="130" t="str">
        <f>VLOOKUP(H27,Presupuesto!$B$11:$C$565,2,0)</f>
        <v>EQUIPO EDUCACIONAL Y RECREATIVO</v>
      </c>
      <c r="J27" s="98" t="s">
        <v>492</v>
      </c>
      <c r="K27" s="98" t="s">
        <v>430</v>
      </c>
      <c r="L27" s="98"/>
    </row>
    <row r="28" spans="3:12" x14ac:dyDescent="0.25">
      <c r="C28" s="1093" t="s">
        <v>1722</v>
      </c>
      <c r="D28" s="413">
        <v>1</v>
      </c>
      <c r="E28" s="414">
        <v>861500</v>
      </c>
      <c r="F28" s="442">
        <f t="shared" si="0"/>
        <v>861500</v>
      </c>
      <c r="G28" s="441" t="s">
        <v>1474</v>
      </c>
      <c r="H28" s="415" t="s">
        <v>1045</v>
      </c>
      <c r="I28" s="130" t="str">
        <f>VLOOKUP(H28,Presupuesto!$B$11:$C$565,2,0)</f>
        <v>EQUIPO EDUCACIONAL Y RECREATIVO</v>
      </c>
      <c r="J28" s="98" t="s">
        <v>492</v>
      </c>
      <c r="K28" s="98" t="s">
        <v>430</v>
      </c>
      <c r="L28" s="98"/>
    </row>
    <row r="29" spans="3:12" x14ac:dyDescent="0.25">
      <c r="C29" s="1093" t="s">
        <v>1723</v>
      </c>
      <c r="D29" s="413">
        <v>1</v>
      </c>
      <c r="E29" s="414">
        <v>3575350</v>
      </c>
      <c r="F29" s="442">
        <f t="shared" si="0"/>
        <v>3575350</v>
      </c>
      <c r="G29" s="441" t="s">
        <v>1474</v>
      </c>
      <c r="H29" s="415" t="s">
        <v>1045</v>
      </c>
      <c r="I29" s="130" t="str">
        <f>VLOOKUP(H29,Presupuesto!$B$11:$C$565,2,0)</f>
        <v>EQUIPO EDUCACIONAL Y RECREATIVO</v>
      </c>
      <c r="J29" s="98" t="s">
        <v>492</v>
      </c>
      <c r="K29" s="98" t="s">
        <v>430</v>
      </c>
      <c r="L29" s="98"/>
    </row>
    <row r="30" spans="3:12" ht="30" x14ac:dyDescent="0.25">
      <c r="C30" s="379" t="s">
        <v>1914</v>
      </c>
      <c r="D30" s="158">
        <v>1</v>
      </c>
      <c r="E30" s="123">
        <v>400000</v>
      </c>
      <c r="F30" s="97">
        <f t="shared" si="0"/>
        <v>400000</v>
      </c>
      <c r="G30" s="161" t="s">
        <v>1474</v>
      </c>
      <c r="H30" s="182" t="s">
        <v>703</v>
      </c>
      <c r="I30" s="130" t="str">
        <f>VLOOKUP(H30,Presupuesto!$B$11:$C$565,2,0)</f>
        <v>MANTENIMIENTO Y REPARACION DE OBRAS CIVILES EINSTALACIONES VARIAS</v>
      </c>
      <c r="J30" s="98" t="s">
        <v>1392</v>
      </c>
      <c r="K30" s="98" t="s">
        <v>430</v>
      </c>
      <c r="L30" s="98"/>
    </row>
    <row r="31" spans="3:12" ht="30" x14ac:dyDescent="0.25">
      <c r="C31" s="435" t="s">
        <v>2247</v>
      </c>
      <c r="D31" s="158">
        <v>1</v>
      </c>
      <c r="E31" s="564">
        <v>257898</v>
      </c>
      <c r="F31" s="97">
        <f t="shared" si="0"/>
        <v>257898</v>
      </c>
      <c r="G31" s="161" t="s">
        <v>1474</v>
      </c>
      <c r="H31" s="142" t="s">
        <v>355</v>
      </c>
      <c r="I31" s="130" t="str">
        <f>VLOOKUP(H31,Presupuesto!$B$11:$C$565,2,0)</f>
        <v>EQUIPOS PARA COMPUTACION</v>
      </c>
      <c r="J31" s="98" t="s">
        <v>1392</v>
      </c>
      <c r="K31" s="98" t="s">
        <v>430</v>
      </c>
      <c r="L31" s="98"/>
    </row>
    <row r="32" spans="3:12" ht="42.75" x14ac:dyDescent="0.2">
      <c r="C32" s="569" t="s">
        <v>2262</v>
      </c>
      <c r="D32" s="158">
        <v>1</v>
      </c>
      <c r="E32" s="511">
        <v>65787</v>
      </c>
      <c r="F32" s="97">
        <f t="shared" si="0"/>
        <v>65787</v>
      </c>
      <c r="G32" s="161" t="s">
        <v>1474</v>
      </c>
      <c r="H32" s="142" t="s">
        <v>355</v>
      </c>
      <c r="I32" s="130" t="str">
        <f>VLOOKUP(H32,Presupuesto!$B$11:$C$565,2,0)</f>
        <v>EQUIPOS PARA COMPUTACION</v>
      </c>
      <c r="J32" s="98" t="s">
        <v>1392</v>
      </c>
      <c r="K32" s="98" t="s">
        <v>430</v>
      </c>
      <c r="L32" s="98"/>
    </row>
    <row r="33" spans="3:12" ht="60" x14ac:dyDescent="0.25">
      <c r="C33" s="304" t="s">
        <v>2313</v>
      </c>
      <c r="D33" s="158">
        <v>1</v>
      </c>
      <c r="E33" s="123">
        <v>1500000</v>
      </c>
      <c r="F33" s="97">
        <f t="shared" si="0"/>
        <v>1500000</v>
      </c>
      <c r="G33" s="161" t="s">
        <v>1474</v>
      </c>
      <c r="H33" s="182" t="s">
        <v>1043</v>
      </c>
      <c r="I33" s="130" t="str">
        <f>VLOOKUP(H33,Presupuesto!$B$11:$C$565,2,0)</f>
        <v>MUEBLES Y EQUIPO EDUCACIONAL</v>
      </c>
      <c r="J33" s="98" t="s">
        <v>1392</v>
      </c>
      <c r="K33" s="98" t="s">
        <v>430</v>
      </c>
      <c r="L33" s="98"/>
    </row>
    <row r="34" spans="3:12" ht="90" x14ac:dyDescent="0.25">
      <c r="C34" s="596" t="s">
        <v>2406</v>
      </c>
      <c r="D34" s="158">
        <v>1</v>
      </c>
      <c r="E34" s="123">
        <v>4000000</v>
      </c>
      <c r="F34" s="97">
        <f t="shared" si="0"/>
        <v>4000000</v>
      </c>
      <c r="G34" s="161" t="s">
        <v>1474</v>
      </c>
      <c r="H34" s="182" t="s">
        <v>356</v>
      </c>
      <c r="I34" s="130" t="str">
        <f>VLOOKUP(H34,Presupuesto!$B$11:$C$565,2,0)</f>
        <v>MUEBLES Y EQUIPO EDUCACIONALES</v>
      </c>
      <c r="J34" s="98" t="s">
        <v>1392</v>
      </c>
      <c r="K34" s="98" t="s">
        <v>430</v>
      </c>
      <c r="L34" s="98"/>
    </row>
    <row r="35" spans="3:12" ht="90" x14ac:dyDescent="0.25">
      <c r="C35" s="596" t="s">
        <v>2417</v>
      </c>
      <c r="D35" s="158">
        <v>1</v>
      </c>
      <c r="E35" s="123">
        <v>798000</v>
      </c>
      <c r="F35" s="97">
        <f t="shared" si="0"/>
        <v>798000</v>
      </c>
      <c r="G35" s="161" t="s">
        <v>1474</v>
      </c>
      <c r="H35" s="182" t="s">
        <v>989</v>
      </c>
      <c r="I35" s="130" t="str">
        <f>VLOOKUP(H35,Presupuesto!$B$11:$C$565,2,0)</f>
        <v>CONSTR.DE MEJ.DOM LABOR. DE INGENIERIA V.S.</v>
      </c>
      <c r="J35" s="98" t="s">
        <v>1392</v>
      </c>
      <c r="K35" s="98" t="s">
        <v>430</v>
      </c>
      <c r="L35" s="98"/>
    </row>
    <row r="36" spans="3:12" ht="90" x14ac:dyDescent="0.25">
      <c r="C36" s="595" t="s">
        <v>2424</v>
      </c>
      <c r="D36" s="158">
        <v>5</v>
      </c>
      <c r="E36" s="123">
        <v>64800</v>
      </c>
      <c r="F36" s="97">
        <f t="shared" si="0"/>
        <v>324000</v>
      </c>
      <c r="G36" s="161" t="s">
        <v>1474</v>
      </c>
      <c r="H36" s="182" t="s">
        <v>683</v>
      </c>
      <c r="I36" s="130" t="str">
        <f>VLOOKUP(H36,Presupuesto!$B$11:$C$565,2,0)</f>
        <v>MANTENIMIENTO Y REPARACION DE EDIFIC.Y LOCALES.</v>
      </c>
      <c r="J36" s="98" t="s">
        <v>1392</v>
      </c>
      <c r="K36" s="98" t="s">
        <v>430</v>
      </c>
      <c r="L36" s="98"/>
    </row>
    <row r="37" spans="3:12" x14ac:dyDescent="0.25">
      <c r="C37" s="595" t="s">
        <v>2464</v>
      </c>
      <c r="D37" s="158">
        <v>1</v>
      </c>
      <c r="E37" s="123">
        <v>140000</v>
      </c>
      <c r="F37" s="97">
        <f t="shared" si="0"/>
        <v>140000</v>
      </c>
      <c r="G37" s="161" t="s">
        <v>1474</v>
      </c>
      <c r="H37" s="182" t="s">
        <v>683</v>
      </c>
      <c r="I37" s="130" t="str">
        <f>VLOOKUP(H37,Presupuesto!$B$11:$C$565,2,0)</f>
        <v>MANTENIMIENTO Y REPARACION DE EDIFIC.Y LOCALES.</v>
      </c>
      <c r="J37" s="98" t="s">
        <v>1392</v>
      </c>
      <c r="K37" s="98" t="s">
        <v>430</v>
      </c>
      <c r="L37" s="98"/>
    </row>
    <row r="38" spans="3:12" x14ac:dyDescent="0.25">
      <c r="C38" s="595" t="s">
        <v>2473</v>
      </c>
      <c r="D38" s="158">
        <v>1</v>
      </c>
      <c r="E38" s="123">
        <v>60000</v>
      </c>
      <c r="F38" s="97">
        <f t="shared" si="0"/>
        <v>60000</v>
      </c>
      <c r="G38" s="161" t="s">
        <v>1474</v>
      </c>
      <c r="H38" s="182" t="s">
        <v>683</v>
      </c>
      <c r="I38" s="130" t="str">
        <f>VLOOKUP(H38,Presupuesto!$B$11:$C$565,2,0)</f>
        <v>MANTENIMIENTO Y REPARACION DE EDIFIC.Y LOCALES.</v>
      </c>
      <c r="J38" s="98" t="s">
        <v>1392</v>
      </c>
      <c r="K38" s="98" t="s">
        <v>430</v>
      </c>
      <c r="L38" s="98"/>
    </row>
    <row r="39" spans="3:12" x14ac:dyDescent="0.25">
      <c r="C39" s="595" t="s">
        <v>2474</v>
      </c>
      <c r="D39" s="158">
        <v>1</v>
      </c>
      <c r="E39" s="118">
        <v>60000</v>
      </c>
      <c r="F39" s="97">
        <f t="shared" si="0"/>
        <v>60000</v>
      </c>
      <c r="G39" s="161" t="s">
        <v>1474</v>
      </c>
      <c r="H39" s="182" t="s">
        <v>683</v>
      </c>
      <c r="I39" s="130" t="str">
        <f>VLOOKUP(H39,Presupuesto!$B$11:$C$565,2,0)</f>
        <v>MANTENIMIENTO Y REPARACION DE EDIFIC.Y LOCALES.</v>
      </c>
      <c r="J39" s="98" t="s">
        <v>1392</v>
      </c>
      <c r="K39" s="98" t="s">
        <v>430</v>
      </c>
      <c r="L39" s="98"/>
    </row>
    <row r="40" spans="3:12" x14ac:dyDescent="0.25">
      <c r="C40" s="595" t="s">
        <v>2478</v>
      </c>
      <c r="D40" s="446">
        <v>8</v>
      </c>
      <c r="E40" s="646">
        <v>1250</v>
      </c>
      <c r="F40" s="97">
        <f t="shared" si="0"/>
        <v>10000</v>
      </c>
      <c r="G40" s="161" t="s">
        <v>1474</v>
      </c>
      <c r="H40" s="649" t="s">
        <v>1023</v>
      </c>
      <c r="I40" s="130" t="str">
        <f>VLOOKUP(H40,Presupuesto!$B$11:$C$565,2,0)</f>
        <v>EQUIPO MEDICO Y LABORATORIO</v>
      </c>
      <c r="J40" s="98" t="s">
        <v>1392</v>
      </c>
      <c r="K40" s="98" t="s">
        <v>430</v>
      </c>
      <c r="L40" s="98"/>
    </row>
    <row r="41" spans="3:12" x14ac:dyDescent="0.25">
      <c r="C41" s="595" t="s">
        <v>2489</v>
      </c>
      <c r="D41" s="446">
        <v>40</v>
      </c>
      <c r="E41" s="646">
        <v>1375</v>
      </c>
      <c r="F41" s="97">
        <f t="shared" si="0"/>
        <v>55000</v>
      </c>
      <c r="G41" s="161" t="s">
        <v>1474</v>
      </c>
      <c r="H41" s="649" t="s">
        <v>691</v>
      </c>
      <c r="I41" s="130" t="str">
        <f>VLOOKUP(H41,Presupuesto!$B$11:$C$565,2,0)</f>
        <v>MANTENIMIENTO Y REPARACION DE QUIPO SANITARIO Y DE LABORATORIO</v>
      </c>
      <c r="J41" s="98" t="s">
        <v>1392</v>
      </c>
      <c r="K41" s="98" t="s">
        <v>430</v>
      </c>
      <c r="L41" s="98"/>
    </row>
    <row r="42" spans="3:12" x14ac:dyDescent="0.25">
      <c r="C42" s="595" t="s">
        <v>2490</v>
      </c>
      <c r="D42" s="446">
        <v>1</v>
      </c>
      <c r="E42" s="646">
        <v>35000</v>
      </c>
      <c r="F42" s="97">
        <f t="shared" si="0"/>
        <v>35000</v>
      </c>
      <c r="G42" s="161" t="s">
        <v>1474</v>
      </c>
      <c r="H42" s="649" t="s">
        <v>1023</v>
      </c>
      <c r="I42" s="130" t="str">
        <f>VLOOKUP(H42,Presupuesto!$B$11:$C$565,2,0)</f>
        <v>EQUIPO MEDICO Y LABORATORIO</v>
      </c>
      <c r="J42" s="98" t="s">
        <v>1392</v>
      </c>
      <c r="K42" s="98" t="s">
        <v>430</v>
      </c>
      <c r="L42" s="98"/>
    </row>
    <row r="43" spans="3:12" x14ac:dyDescent="0.25">
      <c r="C43" s="595" t="s">
        <v>2491</v>
      </c>
      <c r="D43" s="446">
        <v>1</v>
      </c>
      <c r="E43" s="646">
        <v>30000</v>
      </c>
      <c r="F43" s="97">
        <f t="shared" si="0"/>
        <v>30000</v>
      </c>
      <c r="G43" s="161" t="s">
        <v>1474</v>
      </c>
      <c r="H43" s="649" t="s">
        <v>1023</v>
      </c>
      <c r="I43" s="130" t="str">
        <f>VLOOKUP(H43,Presupuesto!$B$11:$C$565,2,0)</f>
        <v>EQUIPO MEDICO Y LABORATORIO</v>
      </c>
      <c r="J43" s="98" t="s">
        <v>1392</v>
      </c>
      <c r="K43" s="98" t="s">
        <v>430</v>
      </c>
      <c r="L43" s="98"/>
    </row>
    <row r="44" spans="3:12" ht="45" x14ac:dyDescent="0.25">
      <c r="C44" s="595" t="s">
        <v>2492</v>
      </c>
      <c r="D44" s="446">
        <v>1</v>
      </c>
      <c r="E44" s="646">
        <v>80000</v>
      </c>
      <c r="F44" s="97">
        <f t="shared" si="0"/>
        <v>80000</v>
      </c>
      <c r="G44" s="161" t="s">
        <v>1474</v>
      </c>
      <c r="H44" s="649" t="s">
        <v>1023</v>
      </c>
      <c r="I44" s="130" t="str">
        <f>VLOOKUP(H44,Presupuesto!$B$11:$C$565,2,0)</f>
        <v>EQUIPO MEDICO Y LABORATORIO</v>
      </c>
      <c r="J44" s="623" t="s">
        <v>1392</v>
      </c>
      <c r="K44" s="98" t="s">
        <v>430</v>
      </c>
      <c r="L44" s="98"/>
    </row>
    <row r="45" spans="3:12" ht="45" x14ac:dyDescent="0.25">
      <c r="C45" s="595" t="s">
        <v>2493</v>
      </c>
      <c r="D45" s="446">
        <v>1</v>
      </c>
      <c r="E45" s="646">
        <v>36000</v>
      </c>
      <c r="F45" s="97">
        <f t="shared" si="0"/>
        <v>36000</v>
      </c>
      <c r="G45" s="161" t="s">
        <v>1474</v>
      </c>
      <c r="H45" s="649" t="s">
        <v>1023</v>
      </c>
      <c r="I45" s="130" t="str">
        <f>VLOOKUP(H45,Presupuesto!$B$11:$C$565,2,0)</f>
        <v>EQUIPO MEDICO Y LABORATORIO</v>
      </c>
      <c r="J45" s="623" t="s">
        <v>1392</v>
      </c>
      <c r="K45" s="98" t="s">
        <v>430</v>
      </c>
      <c r="L45" s="98"/>
    </row>
    <row r="46" spans="3:12" ht="45" x14ac:dyDescent="0.25">
      <c r="C46" s="595" t="s">
        <v>2494</v>
      </c>
      <c r="D46" s="158">
        <v>20</v>
      </c>
      <c r="E46" s="647">
        <v>18000</v>
      </c>
      <c r="F46" s="97">
        <f t="shared" si="0"/>
        <v>360000</v>
      </c>
      <c r="G46" s="161" t="s">
        <v>1474</v>
      </c>
      <c r="H46" s="649" t="s">
        <v>1023</v>
      </c>
      <c r="I46" s="130" t="str">
        <f>VLOOKUP(H46,Presupuesto!$B$11:$C$565,2,0)</f>
        <v>EQUIPO MEDICO Y LABORATORIO</v>
      </c>
      <c r="J46" s="623" t="s">
        <v>1392</v>
      </c>
      <c r="K46" s="98" t="s">
        <v>430</v>
      </c>
      <c r="L46" s="98"/>
    </row>
    <row r="47" spans="3:12" ht="94.5" x14ac:dyDescent="0.25">
      <c r="C47" s="394" t="s">
        <v>2556</v>
      </c>
      <c r="D47" s="158">
        <v>1</v>
      </c>
      <c r="E47" s="647">
        <v>15000000</v>
      </c>
      <c r="F47" s="97">
        <f t="shared" si="0"/>
        <v>15000000</v>
      </c>
      <c r="G47" s="161" t="s">
        <v>1474</v>
      </c>
      <c r="H47" s="649" t="s">
        <v>683</v>
      </c>
      <c r="I47" s="670" t="str">
        <f>VLOOKUP(H47,Presupuesto!$B$11:$C$565,2,0)</f>
        <v>MANTENIMIENTO Y REPARACION DE EDIFIC.Y LOCALES.</v>
      </c>
      <c r="J47" s="623" t="s">
        <v>1392</v>
      </c>
      <c r="K47" s="98" t="s">
        <v>430</v>
      </c>
      <c r="L47" s="98"/>
    </row>
    <row r="48" spans="3:12" ht="45" x14ac:dyDescent="0.25">
      <c r="C48" s="665" t="s">
        <v>2557</v>
      </c>
      <c r="D48" s="158">
        <v>1</v>
      </c>
      <c r="E48" s="647">
        <v>215000</v>
      </c>
      <c r="F48" s="97">
        <f t="shared" si="0"/>
        <v>215000</v>
      </c>
      <c r="G48" s="161" t="s">
        <v>1474</v>
      </c>
      <c r="H48" s="649" t="s">
        <v>683</v>
      </c>
      <c r="I48" s="670" t="str">
        <f>VLOOKUP(H48,Presupuesto!$B$11:$C$565,2,0)</f>
        <v>MANTENIMIENTO Y REPARACION DE EDIFIC.Y LOCALES.</v>
      </c>
      <c r="J48" s="623" t="s">
        <v>1392</v>
      </c>
      <c r="K48" s="98" t="s">
        <v>430</v>
      </c>
      <c r="L48" s="98"/>
    </row>
    <row r="49" spans="3:12" ht="35.25" customHeight="1" x14ac:dyDescent="0.25">
      <c r="C49" s="595" t="s">
        <v>2696</v>
      </c>
      <c r="D49" s="158">
        <v>1</v>
      </c>
      <c r="E49" s="647">
        <v>1000000</v>
      </c>
      <c r="F49" s="97">
        <f t="shared" si="0"/>
        <v>1000000</v>
      </c>
      <c r="G49" s="161" t="s">
        <v>1474</v>
      </c>
      <c r="H49" s="142" t="s">
        <v>355</v>
      </c>
      <c r="I49" s="130" t="str">
        <f>VLOOKUP(H49,Presupuesto!$B$11:$C$565,2,0)</f>
        <v>EQUIPOS PARA COMPUTACION</v>
      </c>
      <c r="J49" s="623" t="s">
        <v>1385</v>
      </c>
      <c r="K49" s="98" t="s">
        <v>430</v>
      </c>
      <c r="L49" s="98"/>
    </row>
    <row r="50" spans="3:12" ht="30" x14ac:dyDescent="0.25">
      <c r="C50" s="692" t="s">
        <v>2728</v>
      </c>
      <c r="D50" s="158">
        <v>1</v>
      </c>
      <c r="E50" s="647">
        <v>850000</v>
      </c>
      <c r="F50" s="97">
        <f t="shared" si="0"/>
        <v>850000</v>
      </c>
      <c r="G50" s="161" t="s">
        <v>1474</v>
      </c>
      <c r="H50" s="686" t="s">
        <v>683</v>
      </c>
      <c r="I50" s="670" t="str">
        <f>VLOOKUP(H50,Presupuesto!$B$11:$C$565,2,0)</f>
        <v>MANTENIMIENTO Y REPARACION DE EDIFIC.Y LOCALES.</v>
      </c>
      <c r="J50" s="623" t="s">
        <v>491</v>
      </c>
      <c r="K50" s="98" t="s">
        <v>430</v>
      </c>
      <c r="L50" s="98"/>
    </row>
    <row r="51" spans="3:12" ht="30" x14ac:dyDescent="0.25">
      <c r="C51" s="595" t="s">
        <v>2976</v>
      </c>
      <c r="D51" s="158">
        <v>1</v>
      </c>
      <c r="E51" s="647">
        <v>65000</v>
      </c>
      <c r="F51" s="97">
        <f t="shared" si="0"/>
        <v>65000</v>
      </c>
      <c r="G51" s="161" t="s">
        <v>1474</v>
      </c>
      <c r="H51" s="705" t="s">
        <v>683</v>
      </c>
      <c r="I51" s="670" t="str">
        <f>VLOOKUP(H51,Presupuesto!$B$11:$C$565,2,0)</f>
        <v>MANTENIMIENTO Y REPARACION DE EDIFIC.Y LOCALES.</v>
      </c>
      <c r="J51" s="623" t="s">
        <v>1385</v>
      </c>
      <c r="K51" s="98" t="s">
        <v>430</v>
      </c>
      <c r="L51" s="98"/>
    </row>
    <row r="52" spans="3:12" ht="30" x14ac:dyDescent="0.25">
      <c r="C52" s="379" t="s">
        <v>2980</v>
      </c>
      <c r="D52" s="158">
        <v>1</v>
      </c>
      <c r="E52" s="647">
        <v>200000</v>
      </c>
      <c r="F52" s="97">
        <f t="shared" si="0"/>
        <v>200000</v>
      </c>
      <c r="G52" s="161" t="s">
        <v>1474</v>
      </c>
      <c r="H52" s="710" t="s">
        <v>683</v>
      </c>
      <c r="I52" s="130" t="str">
        <f>VLOOKUP(H52,Presupuesto!$B$11:$C$565,2,0)</f>
        <v>MANTENIMIENTO Y REPARACION DE EDIFIC.Y LOCALES.</v>
      </c>
      <c r="J52" s="623" t="s">
        <v>1385</v>
      </c>
      <c r="K52" s="98" t="s">
        <v>430</v>
      </c>
      <c r="L52" s="98"/>
    </row>
    <row r="53" spans="3:12" ht="15.75" x14ac:dyDescent="0.25">
      <c r="C53" s="431" t="s">
        <v>3040</v>
      </c>
      <c r="D53" s="158">
        <v>1</v>
      </c>
      <c r="E53" s="647">
        <v>300000</v>
      </c>
      <c r="F53" s="97">
        <f t="shared" si="0"/>
        <v>300000</v>
      </c>
      <c r="G53" s="161" t="s">
        <v>1474</v>
      </c>
      <c r="H53" s="710" t="s">
        <v>683</v>
      </c>
      <c r="I53" s="130" t="str">
        <f>VLOOKUP(H53,Presupuesto!$B$11:$C$565,2,0)</f>
        <v>MANTENIMIENTO Y REPARACION DE EDIFIC.Y LOCALES.</v>
      </c>
      <c r="J53" s="623" t="s">
        <v>492</v>
      </c>
      <c r="K53" s="98" t="s">
        <v>430</v>
      </c>
      <c r="L53" s="98"/>
    </row>
    <row r="54" spans="3:12" x14ac:dyDescent="0.25">
      <c r="C54" s="595" t="s">
        <v>3105</v>
      </c>
      <c r="D54" s="158">
        <v>1</v>
      </c>
      <c r="E54" s="647">
        <v>2015000</v>
      </c>
      <c r="F54" s="97">
        <f t="shared" si="0"/>
        <v>2015000</v>
      </c>
      <c r="G54" s="161" t="s">
        <v>1474</v>
      </c>
      <c r="H54" s="710" t="s">
        <v>1043</v>
      </c>
      <c r="I54" s="130" t="str">
        <f>VLOOKUP(H54,Presupuesto!$B$11:$C$565,2,0)</f>
        <v>MUEBLES Y EQUIPO EDUCACIONAL</v>
      </c>
      <c r="J54" s="623" t="s">
        <v>492</v>
      </c>
      <c r="K54" s="98" t="s">
        <v>430</v>
      </c>
      <c r="L54" s="98"/>
    </row>
    <row r="55" spans="3:12" ht="30" x14ac:dyDescent="0.25">
      <c r="C55" s="412" t="s">
        <v>3150</v>
      </c>
      <c r="D55" s="158">
        <v>1</v>
      </c>
      <c r="E55" s="118">
        <v>1000000</v>
      </c>
      <c r="F55" s="97">
        <f t="shared" si="0"/>
        <v>1000000</v>
      </c>
      <c r="G55" s="161" t="s">
        <v>1474</v>
      </c>
      <c r="H55" s="710" t="s">
        <v>1043</v>
      </c>
      <c r="I55" s="130" t="str">
        <f>VLOOKUP(H55,Presupuesto!$B$11:$C$565,2,0)</f>
        <v>MUEBLES Y EQUIPO EDUCACIONAL</v>
      </c>
      <c r="J55" s="623" t="s">
        <v>1391</v>
      </c>
      <c r="K55" s="98" t="s">
        <v>430</v>
      </c>
      <c r="L55" s="98"/>
    </row>
    <row r="56" spans="3:12" ht="45" x14ac:dyDescent="0.25">
      <c r="C56" s="145" t="s">
        <v>3248</v>
      </c>
      <c r="D56" s="158">
        <v>1</v>
      </c>
      <c r="E56" s="118">
        <v>100000</v>
      </c>
      <c r="F56" s="97">
        <f t="shared" si="0"/>
        <v>100000</v>
      </c>
      <c r="G56" s="161" t="s">
        <v>1474</v>
      </c>
      <c r="H56" s="710" t="s">
        <v>1043</v>
      </c>
      <c r="I56" s="130" t="str">
        <f>VLOOKUP(H56,Presupuesto!$B$11:$C$565,2,0)</f>
        <v>MUEBLES Y EQUIPO EDUCACIONAL</v>
      </c>
      <c r="J56" s="623" t="s">
        <v>1392</v>
      </c>
      <c r="K56" s="98" t="s">
        <v>430</v>
      </c>
      <c r="L56" s="98"/>
    </row>
    <row r="57" spans="3:12" ht="63" x14ac:dyDescent="0.25">
      <c r="C57" s="500" t="s">
        <v>3255</v>
      </c>
      <c r="D57" s="158">
        <v>1</v>
      </c>
      <c r="E57" s="118">
        <v>241932</v>
      </c>
      <c r="F57" s="97">
        <f t="shared" si="0"/>
        <v>241932</v>
      </c>
      <c r="G57" s="161" t="s">
        <v>1474</v>
      </c>
      <c r="H57" s="710" t="s">
        <v>683</v>
      </c>
      <c r="I57" s="130" t="str">
        <f>VLOOKUP(H57,Presupuesto!$B$11:$C$565,2,0)</f>
        <v>MANTENIMIENTO Y REPARACION DE EDIFIC.Y LOCALES.</v>
      </c>
      <c r="J57" s="623" t="s">
        <v>1392</v>
      </c>
      <c r="K57" s="98" t="s">
        <v>430</v>
      </c>
      <c r="L57" s="98"/>
    </row>
    <row r="58" spans="3:12" ht="38.25" customHeight="1" x14ac:dyDescent="0.25">
      <c r="C58" s="1059" t="s">
        <v>3325</v>
      </c>
      <c r="D58" s="158">
        <v>1</v>
      </c>
      <c r="E58" s="118">
        <v>885000</v>
      </c>
      <c r="F58" s="97">
        <f t="shared" si="0"/>
        <v>885000</v>
      </c>
      <c r="G58" s="161" t="s">
        <v>1474</v>
      </c>
      <c r="H58" s="710" t="s">
        <v>683</v>
      </c>
      <c r="I58" s="130" t="str">
        <f>VLOOKUP(H58,Presupuesto!$B$11:$C$565,2,0)</f>
        <v>MANTENIMIENTO Y REPARACION DE EDIFIC.Y LOCALES.</v>
      </c>
      <c r="J58" s="623" t="s">
        <v>1392</v>
      </c>
      <c r="K58" s="98"/>
      <c r="L58" s="98"/>
    </row>
    <row r="59" spans="3:12" x14ac:dyDescent="0.25">
      <c r="C59" s="421"/>
      <c r="D59" s="158"/>
      <c r="E59" s="118"/>
      <c r="F59" s="97">
        <f t="shared" si="0"/>
        <v>0</v>
      </c>
      <c r="G59" s="161"/>
      <c r="H59" s="146"/>
      <c r="I59" s="130" t="e">
        <f>VLOOKUP(H59,Presupuesto!$B$11:$C$565,2,0)</f>
        <v>#N/A</v>
      </c>
      <c r="J59" s="98" t="str">
        <f t="shared" si="1"/>
        <v>Posgrado</v>
      </c>
      <c r="K59" s="98" t="s">
        <v>430</v>
      </c>
      <c r="L59" s="98"/>
    </row>
    <row r="60" spans="3:12" ht="15.75" thickBot="1" x14ac:dyDescent="0.3">
      <c r="C60" s="421"/>
      <c r="D60" s="1058"/>
      <c r="E60" s="103"/>
      <c r="F60" s="105">
        <f t="shared" si="0"/>
        <v>0</v>
      </c>
      <c r="G60" s="161"/>
      <c r="H60" s="148"/>
      <c r="I60" s="132" t="e">
        <f>VLOOKUP(H60,Presupuesto!$B$11:$C$565,2,0)</f>
        <v>#N/A</v>
      </c>
      <c r="J60" s="106" t="str">
        <f>$J$20</f>
        <v>Posgrado</v>
      </c>
      <c r="K60" s="124" t="s">
        <v>412</v>
      </c>
      <c r="L60" s="106"/>
    </row>
    <row r="61" spans="3:12" x14ac:dyDescent="0.25">
      <c r="C61" s="1056"/>
      <c r="F61" s="90"/>
      <c r="G61" s="89"/>
      <c r="H61" s="90"/>
      <c r="I61" s="90"/>
    </row>
    <row r="62" spans="3:12" x14ac:dyDescent="0.25">
      <c r="C62" s="1056"/>
    </row>
    <row r="63" spans="3:12" x14ac:dyDescent="0.25">
      <c r="C63" s="1057"/>
    </row>
  </sheetData>
  <dataValidations count="6">
    <dataValidation type="list" allowBlank="1" showInputMessage="1" showErrorMessage="1" errorTitle="¡Ingreso Inválido!" error="Verifique el valor ingresado." promptTitle="Ingrese el Objeto de Gasto" prompt="Ingrese el Objeto de Gasto" sqref="H17:H25 H30 H33:H48 H50:H60">
      <formula1>#REF!</formula1>
    </dataValidation>
    <dataValidation type="list" allowBlank="1" showInputMessage="1" showErrorMessage="1" errorTitle="¡Ingreso Inválido!" error="Verifique el valor ingresado." promptTitle="Ingrese el Objeto de Gasto" prompt="Ingrese el Objeto de Gasto" sqref="H31:H32 H49 H26:H29">
      <formula1>$A$1:$VD$1</formula1>
    </dataValidation>
    <dataValidation type="list" allowBlank="1" showInputMessage="1" showErrorMessage="1" errorTitle="¡Ingreso Inválido!" error="Seleccione una opción de la lista." promptTitle="Tipo de Presupuesto" prompt="Seleccione una opción de la lista." sqref="G17:G60">
      <formula1>$R$2:$S$2</formula1>
    </dataValidation>
    <dataValidation type="list" allowBlank="1" showInputMessage="1" showErrorMessage="1" errorTitle="¡Ingreso Inválido!" error="Seleccione una opción de la lista" promptTitle="Mes Requerido" prompt="Seleccione el mes en el que requiere el recurso." sqref="K17:K60">
      <formula1>$U$2:$AF$2</formula1>
    </dataValidation>
    <dataValidation type="list" allowBlank="1" showInputMessage="1" showErrorMessage="1" errorTitle="¡Ingreso Inválido!" error="Seleccione una opción de la lista." promptTitle="Dimensión Estratégica" prompt="Seleccione una opción de la lista." sqref="J17:J60">
      <formula1>$A$2:$O$2</formula1>
    </dataValidation>
    <dataValidation type="list" allowBlank="1" showInputMessage="1" showErrorMessage="1" errorTitle="¡Ingreso Inválido!" error="Seleccione una opción de la lista." promptTitle="Proyecto" prompt="Seleccione una opción." sqref="L17:L60">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107"/>
  <sheetViews>
    <sheetView showGridLines="0" topLeftCell="B4" zoomScale="86" zoomScaleNormal="86" zoomScaleSheetLayoutView="90" workbookViewId="0">
      <selection activeCell="E59" sqref="E59"/>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0.7109375" style="85" customWidth="1"/>
    <col min="5" max="5" width="28.28515625" style="85" customWidth="1"/>
    <col min="6" max="6" width="21.85546875" style="85" customWidth="1"/>
    <col min="7" max="7" width="16.5703125" style="75" customWidth="1"/>
    <col min="8" max="8" width="14.28515625" style="85" customWidth="1"/>
    <col min="9" max="9" width="40.28515625" style="85" customWidth="1"/>
    <col min="10" max="10" width="28.140625" style="85" customWidth="1"/>
    <col min="11" max="11" width="19.85546875" style="85" customWidth="1"/>
    <col min="12" max="12" width="34.85546875" style="85" customWidth="1"/>
    <col min="13" max="16384" width="11.5703125" style="85"/>
  </cols>
  <sheetData>
    <row r="1" spans="1:256" hidden="1" x14ac:dyDescent="0.25">
      <c r="A1" s="188" t="s">
        <v>268</v>
      </c>
      <c r="B1" s="191" t="s">
        <v>269</v>
      </c>
      <c r="C1" s="182" t="s">
        <v>270</v>
      </c>
      <c r="D1" s="182" t="s">
        <v>517</v>
      </c>
      <c r="E1" s="182" t="s">
        <v>519</v>
      </c>
      <c r="F1" s="182" t="s">
        <v>521</v>
      </c>
      <c r="G1" s="182" t="s">
        <v>523</v>
      </c>
      <c r="H1" s="182" t="s">
        <v>525</v>
      </c>
      <c r="I1" s="182" t="s">
        <v>527</v>
      </c>
      <c r="J1" s="182" t="s">
        <v>271</v>
      </c>
      <c r="K1" s="182" t="s">
        <v>530</v>
      </c>
      <c r="L1" s="182" t="s">
        <v>272</v>
      </c>
      <c r="M1" s="182" t="s">
        <v>532</v>
      </c>
      <c r="N1" s="182" t="s">
        <v>534</v>
      </c>
      <c r="O1" s="182" t="s">
        <v>536</v>
      </c>
      <c r="P1" s="182" t="s">
        <v>273</v>
      </c>
      <c r="Q1" s="182" t="s">
        <v>537</v>
      </c>
      <c r="R1" s="182" t="s">
        <v>540</v>
      </c>
      <c r="S1" s="182" t="s">
        <v>274</v>
      </c>
      <c r="T1" s="182" t="s">
        <v>542</v>
      </c>
      <c r="U1" s="182" t="s">
        <v>275</v>
      </c>
      <c r="V1" s="182" t="s">
        <v>543</v>
      </c>
      <c r="W1" s="182" t="s">
        <v>544</v>
      </c>
      <c r="X1" s="182" t="s">
        <v>548</v>
      </c>
      <c r="Y1" s="182" t="s">
        <v>291</v>
      </c>
      <c r="Z1" s="182" t="s">
        <v>549</v>
      </c>
      <c r="AA1" s="182" t="s">
        <v>551</v>
      </c>
      <c r="AB1" s="182" t="s">
        <v>553</v>
      </c>
      <c r="AC1" s="182" t="s">
        <v>292</v>
      </c>
      <c r="AD1" s="182" t="s">
        <v>555</v>
      </c>
      <c r="AE1" s="182" t="s">
        <v>557</v>
      </c>
      <c r="AF1" s="182" t="s">
        <v>559</v>
      </c>
      <c r="AG1" s="182" t="s">
        <v>561</v>
      </c>
      <c r="AH1" s="182" t="s">
        <v>267</v>
      </c>
      <c r="AI1" s="182" t="s">
        <v>563</v>
      </c>
      <c r="AJ1" s="191" t="s">
        <v>276</v>
      </c>
      <c r="AK1" s="182" t="s">
        <v>565</v>
      </c>
      <c r="AL1" s="182" t="s">
        <v>277</v>
      </c>
      <c r="AM1" s="182" t="s">
        <v>567</v>
      </c>
      <c r="AN1" s="182" t="s">
        <v>569</v>
      </c>
      <c r="AO1" s="182" t="s">
        <v>278</v>
      </c>
      <c r="AP1" s="182" t="s">
        <v>571</v>
      </c>
      <c r="AQ1" s="182" t="s">
        <v>573</v>
      </c>
      <c r="AR1" s="182" t="s">
        <v>279</v>
      </c>
      <c r="AS1" s="182" t="s">
        <v>574</v>
      </c>
      <c r="AT1" s="182" t="s">
        <v>576</v>
      </c>
      <c r="AU1" s="182" t="s">
        <v>577</v>
      </c>
      <c r="AV1" s="182" t="s">
        <v>578</v>
      </c>
      <c r="AW1" s="182" t="s">
        <v>580</v>
      </c>
      <c r="AX1" s="182" t="s">
        <v>582</v>
      </c>
      <c r="AY1" s="182" t="s">
        <v>583</v>
      </c>
      <c r="AZ1" s="182" t="s">
        <v>280</v>
      </c>
      <c r="BA1" s="182" t="s">
        <v>585</v>
      </c>
      <c r="BB1" s="182" t="s">
        <v>587</v>
      </c>
      <c r="BC1" s="182" t="s">
        <v>588</v>
      </c>
      <c r="BD1" s="182" t="s">
        <v>590</v>
      </c>
      <c r="BE1" s="182" t="s">
        <v>592</v>
      </c>
      <c r="BF1" s="182" t="s">
        <v>594</v>
      </c>
      <c r="BG1" s="182" t="s">
        <v>596</v>
      </c>
      <c r="BH1" s="182" t="s">
        <v>598</v>
      </c>
      <c r="BI1" s="182" t="s">
        <v>293</v>
      </c>
      <c r="BJ1" s="182" t="s">
        <v>600</v>
      </c>
      <c r="BK1" s="182" t="s">
        <v>602</v>
      </c>
      <c r="BL1" s="182" t="s">
        <v>604</v>
      </c>
      <c r="BM1" s="182" t="s">
        <v>606</v>
      </c>
      <c r="BN1" s="182" t="s">
        <v>608</v>
      </c>
      <c r="BO1" s="182" t="s">
        <v>610</v>
      </c>
      <c r="BP1" s="182" t="s">
        <v>612</v>
      </c>
      <c r="BQ1" s="182" t="s">
        <v>614</v>
      </c>
      <c r="BR1" s="182" t="s">
        <v>616</v>
      </c>
      <c r="BS1" s="182" t="s">
        <v>618</v>
      </c>
      <c r="BT1" s="191" t="s">
        <v>281</v>
      </c>
      <c r="BU1" s="182" t="s">
        <v>282</v>
      </c>
      <c r="BV1" s="182" t="s">
        <v>620</v>
      </c>
      <c r="BW1" s="182" t="s">
        <v>283</v>
      </c>
      <c r="BX1" s="182" t="s">
        <v>622</v>
      </c>
      <c r="BY1" s="182" t="s">
        <v>624</v>
      </c>
      <c r="BZ1" s="191" t="s">
        <v>284</v>
      </c>
      <c r="CA1" s="182" t="s">
        <v>285</v>
      </c>
      <c r="CB1" s="182" t="s">
        <v>626</v>
      </c>
      <c r="CC1" s="182" t="s">
        <v>286</v>
      </c>
      <c r="CD1" s="182" t="s">
        <v>628</v>
      </c>
      <c r="CE1" s="182" t="s">
        <v>630</v>
      </c>
      <c r="CF1" s="182" t="s">
        <v>632</v>
      </c>
      <c r="CG1" s="191" t="s">
        <v>287</v>
      </c>
      <c r="CH1" s="182" t="s">
        <v>638</v>
      </c>
      <c r="CI1" s="182" t="s">
        <v>640</v>
      </c>
      <c r="CJ1" s="182" t="s">
        <v>288</v>
      </c>
      <c r="CK1" s="182" t="s">
        <v>634</v>
      </c>
      <c r="CL1" s="182" t="s">
        <v>636</v>
      </c>
      <c r="CM1" s="182" t="s">
        <v>289</v>
      </c>
      <c r="CN1" s="182" t="s">
        <v>642</v>
      </c>
      <c r="CO1" s="182" t="s">
        <v>290</v>
      </c>
      <c r="CP1" s="182" t="s">
        <v>643</v>
      </c>
      <c r="CQ1" s="179" t="s">
        <v>294</v>
      </c>
      <c r="CR1" s="191" t="s">
        <v>295</v>
      </c>
      <c r="CS1" s="182" t="s">
        <v>644</v>
      </c>
      <c r="CT1" s="182" t="s">
        <v>645</v>
      </c>
      <c r="CU1" s="182" t="s">
        <v>647</v>
      </c>
      <c r="CV1" s="182" t="s">
        <v>296</v>
      </c>
      <c r="CW1" s="182" t="s">
        <v>649</v>
      </c>
      <c r="CX1" s="182" t="s">
        <v>651</v>
      </c>
      <c r="CY1" s="182" t="s">
        <v>653</v>
      </c>
      <c r="CZ1" s="182" t="s">
        <v>655</v>
      </c>
      <c r="DA1" s="182" t="s">
        <v>657</v>
      </c>
      <c r="DB1" s="182" t="s">
        <v>659</v>
      </c>
      <c r="DC1" s="191" t="s">
        <v>297</v>
      </c>
      <c r="DD1" s="182" t="s">
        <v>298</v>
      </c>
      <c r="DE1" s="182" t="s">
        <v>661</v>
      </c>
      <c r="DF1" s="182" t="s">
        <v>299</v>
      </c>
      <c r="DG1" s="182" t="s">
        <v>663</v>
      </c>
      <c r="DH1" s="182" t="s">
        <v>665</v>
      </c>
      <c r="DI1" s="182" t="s">
        <v>667</v>
      </c>
      <c r="DJ1" s="182" t="s">
        <v>669</v>
      </c>
      <c r="DK1" s="182" t="s">
        <v>671</v>
      </c>
      <c r="DL1" s="182" t="s">
        <v>673</v>
      </c>
      <c r="DM1" s="182" t="s">
        <v>675</v>
      </c>
      <c r="DN1" s="182" t="s">
        <v>300</v>
      </c>
      <c r="DO1" s="182" t="s">
        <v>677</v>
      </c>
      <c r="DP1" s="182" t="s">
        <v>679</v>
      </c>
      <c r="DQ1" s="182" t="s">
        <v>681</v>
      </c>
      <c r="DR1" s="191" t="s">
        <v>301</v>
      </c>
      <c r="DS1" s="182" t="s">
        <v>683</v>
      </c>
      <c r="DT1" s="182" t="s">
        <v>302</v>
      </c>
      <c r="DU1" s="182" t="s">
        <v>685</v>
      </c>
      <c r="DV1" s="182" t="s">
        <v>303</v>
      </c>
      <c r="DW1" s="182" t="s">
        <v>687</v>
      </c>
      <c r="DX1" s="182" t="s">
        <v>689</v>
      </c>
      <c r="DY1" s="182" t="s">
        <v>691</v>
      </c>
      <c r="DZ1" s="182" t="s">
        <v>693</v>
      </c>
      <c r="EA1" s="182" t="s">
        <v>695</v>
      </c>
      <c r="EB1" s="182" t="s">
        <v>697</v>
      </c>
      <c r="EC1" s="182" t="s">
        <v>699</v>
      </c>
      <c r="ED1" s="182" t="s">
        <v>701</v>
      </c>
      <c r="EE1" s="182" t="s">
        <v>703</v>
      </c>
      <c r="EF1" s="182" t="s">
        <v>705</v>
      </c>
      <c r="EG1" s="182" t="s">
        <v>707</v>
      </c>
      <c r="EH1" s="191" t="s">
        <v>304</v>
      </c>
      <c r="EI1" s="182" t="s">
        <v>709</v>
      </c>
      <c r="EJ1" s="182" t="s">
        <v>305</v>
      </c>
      <c r="EK1" s="182" t="s">
        <v>711</v>
      </c>
      <c r="EL1" s="182" t="s">
        <v>713</v>
      </c>
      <c r="EM1" s="182" t="s">
        <v>306</v>
      </c>
      <c r="EN1" s="182" t="s">
        <v>715</v>
      </c>
      <c r="EO1" s="182" t="s">
        <v>717</v>
      </c>
      <c r="EP1" s="182" t="s">
        <v>307</v>
      </c>
      <c r="EQ1" s="182" t="s">
        <v>719</v>
      </c>
      <c r="ER1" s="182" t="s">
        <v>721</v>
      </c>
      <c r="ES1" s="182" t="s">
        <v>723</v>
      </c>
      <c r="ET1" s="182" t="s">
        <v>308</v>
      </c>
      <c r="EU1" s="182" t="s">
        <v>725</v>
      </c>
      <c r="EV1" s="182" t="s">
        <v>727</v>
      </c>
      <c r="EW1" s="191" t="s">
        <v>309</v>
      </c>
      <c r="EX1" s="182" t="s">
        <v>310</v>
      </c>
      <c r="EY1" s="182" t="s">
        <v>729</v>
      </c>
      <c r="EZ1" s="182" t="s">
        <v>731</v>
      </c>
      <c r="FA1" s="182" t="s">
        <v>733</v>
      </c>
      <c r="FB1" s="182" t="s">
        <v>735</v>
      </c>
      <c r="FC1" s="182" t="s">
        <v>311</v>
      </c>
      <c r="FD1" s="182" t="s">
        <v>737</v>
      </c>
      <c r="FE1" s="182" t="s">
        <v>739</v>
      </c>
      <c r="FF1" s="182" t="s">
        <v>741</v>
      </c>
      <c r="FG1" s="182" t="s">
        <v>743</v>
      </c>
      <c r="FH1" s="182" t="s">
        <v>745</v>
      </c>
      <c r="FI1" s="182" t="s">
        <v>312</v>
      </c>
      <c r="FJ1" s="182" t="s">
        <v>748</v>
      </c>
      <c r="FK1" s="182" t="s">
        <v>313</v>
      </c>
      <c r="FL1" s="182" t="s">
        <v>751</v>
      </c>
      <c r="FM1" s="182" t="s">
        <v>752</v>
      </c>
      <c r="FN1" s="182" t="s">
        <v>754</v>
      </c>
      <c r="FO1" s="182" t="s">
        <v>314</v>
      </c>
      <c r="FP1" s="182" t="s">
        <v>757</v>
      </c>
      <c r="FQ1" s="182" t="s">
        <v>758</v>
      </c>
      <c r="FR1" s="182" t="s">
        <v>760</v>
      </c>
      <c r="FS1" s="182" t="s">
        <v>315</v>
      </c>
      <c r="FT1" s="182" t="s">
        <v>763</v>
      </c>
      <c r="FU1" s="182" t="s">
        <v>765</v>
      </c>
      <c r="FV1" s="182" t="s">
        <v>767</v>
      </c>
      <c r="FW1" s="191" t="s">
        <v>316</v>
      </c>
      <c r="FX1" s="191" t="s">
        <v>317</v>
      </c>
      <c r="FY1" s="182" t="s">
        <v>323</v>
      </c>
      <c r="FZ1" s="182" t="s">
        <v>769</v>
      </c>
      <c r="GA1" s="182" t="s">
        <v>771</v>
      </c>
      <c r="GB1" s="182" t="s">
        <v>773</v>
      </c>
      <c r="GC1" s="182" t="s">
        <v>775</v>
      </c>
      <c r="GD1" s="182" t="s">
        <v>777</v>
      </c>
      <c r="GE1" s="182" t="s">
        <v>779</v>
      </c>
      <c r="GF1" s="191" t="s">
        <v>318</v>
      </c>
      <c r="GG1" s="182" t="s">
        <v>324</v>
      </c>
      <c r="GH1" s="182" t="s">
        <v>781</v>
      </c>
      <c r="GI1" s="182" t="s">
        <v>783</v>
      </c>
      <c r="GJ1" s="182" t="s">
        <v>784</v>
      </c>
      <c r="GK1" s="182" t="s">
        <v>325</v>
      </c>
      <c r="GL1" s="182" t="s">
        <v>787</v>
      </c>
      <c r="GM1" s="182" t="s">
        <v>788</v>
      </c>
      <c r="GN1" s="191" t="s">
        <v>319</v>
      </c>
      <c r="GO1" s="182" t="s">
        <v>320</v>
      </c>
      <c r="GP1" s="182" t="s">
        <v>790</v>
      </c>
      <c r="GQ1" s="182" t="s">
        <v>792</v>
      </c>
      <c r="GR1" s="182" t="s">
        <v>794</v>
      </c>
      <c r="GS1" s="182" t="s">
        <v>796</v>
      </c>
      <c r="GT1" s="182" t="s">
        <v>798</v>
      </c>
      <c r="GU1" s="191" t="s">
        <v>321</v>
      </c>
      <c r="GV1" s="182" t="s">
        <v>322</v>
      </c>
      <c r="GW1" s="182" t="s">
        <v>800</v>
      </c>
      <c r="GX1" s="182" t="s">
        <v>802</v>
      </c>
      <c r="GY1" s="182" t="s">
        <v>804</v>
      </c>
      <c r="GZ1" s="182" t="s">
        <v>806</v>
      </c>
      <c r="HA1" s="182" t="s">
        <v>808</v>
      </c>
      <c r="HB1" s="182" t="s">
        <v>810</v>
      </c>
      <c r="HC1" s="179" t="s">
        <v>326</v>
      </c>
      <c r="HD1" s="191" t="s">
        <v>327</v>
      </c>
      <c r="HE1" s="182" t="s">
        <v>328</v>
      </c>
      <c r="HF1" s="182" t="s">
        <v>812</v>
      </c>
      <c r="HG1" s="182" t="s">
        <v>814</v>
      </c>
      <c r="HH1" s="182" t="s">
        <v>816</v>
      </c>
      <c r="HI1" s="182" t="s">
        <v>818</v>
      </c>
      <c r="HJ1" s="182" t="s">
        <v>329</v>
      </c>
      <c r="HK1" s="182" t="s">
        <v>821</v>
      </c>
      <c r="HL1" s="182" t="s">
        <v>346</v>
      </c>
      <c r="HM1" s="182" t="s">
        <v>859</v>
      </c>
      <c r="HN1" s="182" t="s">
        <v>861</v>
      </c>
      <c r="HO1" s="182" t="s">
        <v>863</v>
      </c>
      <c r="HP1" s="191" t="s">
        <v>330</v>
      </c>
      <c r="HQ1" s="182" t="s">
        <v>823</v>
      </c>
      <c r="HR1" s="182" t="s">
        <v>825</v>
      </c>
      <c r="HS1" s="182" t="s">
        <v>331</v>
      </c>
      <c r="HT1" s="182" t="s">
        <v>828</v>
      </c>
      <c r="HU1" s="182" t="s">
        <v>830</v>
      </c>
      <c r="HV1" s="182" t="s">
        <v>831</v>
      </c>
      <c r="HW1" s="182" t="s">
        <v>833</v>
      </c>
      <c r="HX1" s="191" t="s">
        <v>332</v>
      </c>
      <c r="HY1" s="182" t="s">
        <v>835</v>
      </c>
      <c r="HZ1" s="182" t="s">
        <v>837</v>
      </c>
      <c r="IA1" s="182" t="s">
        <v>839</v>
      </c>
      <c r="IB1" s="182" t="s">
        <v>333</v>
      </c>
      <c r="IC1" s="182" t="s">
        <v>841</v>
      </c>
      <c r="ID1" s="182" t="s">
        <v>843</v>
      </c>
      <c r="IE1" s="182" t="s">
        <v>334</v>
      </c>
      <c r="IF1" s="182" t="s">
        <v>845</v>
      </c>
      <c r="IG1" s="182" t="s">
        <v>847</v>
      </c>
      <c r="IH1" s="182" t="s">
        <v>335</v>
      </c>
      <c r="II1" s="182" t="s">
        <v>849</v>
      </c>
      <c r="IJ1" s="182" t="s">
        <v>851</v>
      </c>
      <c r="IK1" s="182" t="s">
        <v>853</v>
      </c>
      <c r="IL1" s="182" t="s">
        <v>855</v>
      </c>
      <c r="IM1" s="182" t="s">
        <v>336</v>
      </c>
      <c r="IN1" s="182" t="s">
        <v>857</v>
      </c>
      <c r="IO1" s="191" t="s">
        <v>337</v>
      </c>
      <c r="IP1" s="182" t="s">
        <v>865</v>
      </c>
      <c r="IQ1" s="182" t="s">
        <v>867</v>
      </c>
      <c r="IR1" s="182" t="s">
        <v>338</v>
      </c>
      <c r="IS1" s="182" t="s">
        <v>869</v>
      </c>
      <c r="IT1" s="182" t="s">
        <v>871</v>
      </c>
      <c r="IU1" s="182" t="s">
        <v>873</v>
      </c>
      <c r="IV1" s="191" t="s">
        <v>339</v>
      </c>
    </row>
    <row r="2" spans="1:256" s="122" customFormat="1" hidden="1" x14ac:dyDescent="0.25">
      <c r="A2" s="122" t="s">
        <v>1385</v>
      </c>
      <c r="B2" s="122" t="s">
        <v>1387</v>
      </c>
      <c r="C2" s="122" t="s">
        <v>491</v>
      </c>
      <c r="D2" s="122" t="s">
        <v>1386</v>
      </c>
      <c r="E2" s="122" t="s">
        <v>1388</v>
      </c>
      <c r="F2" s="122" t="s">
        <v>492</v>
      </c>
      <c r="G2" s="160" t="s">
        <v>1389</v>
      </c>
      <c r="H2" s="122" t="s">
        <v>1390</v>
      </c>
      <c r="I2" s="122" t="s">
        <v>1391</v>
      </c>
      <c r="J2" s="122" t="s">
        <v>1485</v>
      </c>
      <c r="K2" s="122" t="s">
        <v>1392</v>
      </c>
      <c r="L2" s="122" t="s">
        <v>1393</v>
      </c>
      <c r="M2" s="122" t="s">
        <v>1394</v>
      </c>
      <c r="N2" s="122" t="s">
        <v>1395</v>
      </c>
      <c r="O2" s="122" t="s">
        <v>1396</v>
      </c>
      <c r="R2" s="122" t="s">
        <v>145</v>
      </c>
      <c r="S2" s="122" t="s">
        <v>1474</v>
      </c>
      <c r="U2" s="122" t="s">
        <v>412</v>
      </c>
      <c r="V2" s="122" t="s">
        <v>430</v>
      </c>
      <c r="W2" s="122" t="s">
        <v>413</v>
      </c>
      <c r="X2" s="122" t="s">
        <v>414</v>
      </c>
      <c r="Y2" s="122" t="s">
        <v>415</v>
      </c>
      <c r="Z2" s="122" t="s">
        <v>416</v>
      </c>
      <c r="AA2" s="122" t="s">
        <v>417</v>
      </c>
      <c r="AB2" s="122" t="s">
        <v>418</v>
      </c>
      <c r="AC2" s="122" t="s">
        <v>419</v>
      </c>
      <c r="AD2" s="122" t="s">
        <v>420</v>
      </c>
      <c r="AE2" s="122" t="s">
        <v>421</v>
      </c>
      <c r="AF2" s="122" t="s">
        <v>422</v>
      </c>
      <c r="AH2" s="122" t="s">
        <v>440</v>
      </c>
      <c r="AI2" s="122" t="s">
        <v>441</v>
      </c>
      <c r="AJ2" s="122" t="s">
        <v>442</v>
      </c>
      <c r="AK2" s="122" t="s">
        <v>443</v>
      </c>
      <c r="AL2" s="122" t="s">
        <v>444</v>
      </c>
      <c r="AM2" s="122" t="s">
        <v>447</v>
      </c>
      <c r="AN2" s="122" t="s">
        <v>445</v>
      </c>
      <c r="AO2" s="122" t="s">
        <v>446</v>
      </c>
      <c r="AP2" s="122" t="s">
        <v>448</v>
      </c>
      <c r="AQ2" s="122" t="s">
        <v>449</v>
      </c>
      <c r="AR2" s="122" t="s">
        <v>450</v>
      </c>
      <c r="AS2" s="122" t="s">
        <v>451</v>
      </c>
      <c r="AT2" s="122" t="s">
        <v>452</v>
      </c>
      <c r="AU2" s="122" t="s">
        <v>453</v>
      </c>
      <c r="AV2" s="122" t="s">
        <v>454</v>
      </c>
      <c r="AW2" s="122" t="s">
        <v>455</v>
      </c>
      <c r="AX2" s="122" t="s">
        <v>456</v>
      </c>
      <c r="AY2" s="122" t="s">
        <v>457</v>
      </c>
      <c r="AZ2" s="122" t="s">
        <v>458</v>
      </c>
      <c r="BA2" s="122" t="s">
        <v>459</v>
      </c>
      <c r="BB2" s="122" t="s">
        <v>460</v>
      </c>
      <c r="BC2" s="122" t="s">
        <v>461</v>
      </c>
      <c r="BD2" s="122" t="s">
        <v>462</v>
      </c>
      <c r="BE2" s="122" t="s">
        <v>463</v>
      </c>
      <c r="BF2" s="122" t="s">
        <v>464</v>
      </c>
      <c r="BG2" s="122" t="s">
        <v>465</v>
      </c>
      <c r="BH2" s="122" t="s">
        <v>466</v>
      </c>
      <c r="BI2" s="122" t="s">
        <v>467</v>
      </c>
      <c r="BJ2" s="122" t="s">
        <v>468</v>
      </c>
      <c r="BK2" s="122" t="s">
        <v>469</v>
      </c>
      <c r="BL2" s="122" t="s">
        <v>470</v>
      </c>
      <c r="BM2" s="122" t="s">
        <v>471</v>
      </c>
      <c r="BN2" s="122" t="s">
        <v>472</v>
      </c>
      <c r="BO2" s="122" t="s">
        <v>473</v>
      </c>
      <c r="BP2" s="122" t="s">
        <v>474</v>
      </c>
      <c r="BQ2" s="122" t="s">
        <v>475</v>
      </c>
      <c r="BR2" s="122" t="s">
        <v>476</v>
      </c>
      <c r="BS2" s="122" t="s">
        <v>477</v>
      </c>
      <c r="BT2" s="122" t="s">
        <v>478</v>
      </c>
      <c r="BU2" s="122" t="s">
        <v>479</v>
      </c>
    </row>
    <row r="3" spans="1:256"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256" ht="15.75" thickBot="1" x14ac:dyDescent="0.3"/>
    <row r="5" spans="1:256" ht="53.25" thickBot="1" x14ac:dyDescent="0.3">
      <c r="C5" s="86" t="s">
        <v>439</v>
      </c>
      <c r="D5" s="199">
        <f>SUMIF(C:C,$C$10,D:D)</f>
        <v>0</v>
      </c>
    </row>
    <row r="6" spans="1:256" x14ac:dyDescent="0.25">
      <c r="C6" s="107"/>
      <c r="D6" s="107"/>
      <c r="E6" s="107"/>
      <c r="F6" s="107"/>
      <c r="G6" s="76"/>
      <c r="H6" s="107"/>
      <c r="I6" s="107"/>
    </row>
    <row r="7" spans="1:256" x14ac:dyDescent="0.25">
      <c r="C7" s="107"/>
      <c r="D7" s="107"/>
      <c r="E7" s="107"/>
      <c r="F7" s="107"/>
      <c r="G7" s="76"/>
      <c r="H7" s="107"/>
      <c r="I7" s="107"/>
    </row>
    <row r="8" spans="1:256" x14ac:dyDescent="0.25">
      <c r="C8" s="107"/>
      <c r="D8" s="107"/>
      <c r="E8" s="107"/>
      <c r="F8" s="107"/>
      <c r="G8" s="76"/>
      <c r="H8" s="107"/>
      <c r="I8" s="107"/>
    </row>
    <row r="9" spans="1:256" ht="15.75" thickBot="1" x14ac:dyDescent="0.3">
      <c r="C9" s="107"/>
      <c r="D9" s="107"/>
      <c r="E9" s="107"/>
      <c r="F9" s="107"/>
      <c r="G9" s="76"/>
      <c r="H9" s="107"/>
      <c r="I9" s="107"/>
      <c r="K9" s="177"/>
    </row>
    <row r="10" spans="1:256" ht="15.75" thickBot="1" x14ac:dyDescent="0.3">
      <c r="C10" s="157" t="s">
        <v>53</v>
      </c>
      <c r="D10" s="108">
        <f>SUM(F17:F51)</f>
        <v>0</v>
      </c>
      <c r="G10" s="77"/>
      <c r="H10" s="70"/>
      <c r="I10" s="70"/>
    </row>
    <row r="11" spans="1:256" x14ac:dyDescent="0.25">
      <c r="G11" s="77"/>
      <c r="H11" s="70"/>
      <c r="I11" s="70"/>
    </row>
    <row r="12" spans="1:256" x14ac:dyDescent="0.25">
      <c r="F12" s="70"/>
      <c r="G12" s="77"/>
      <c r="H12" s="70"/>
      <c r="I12" s="70"/>
    </row>
    <row r="13" spans="1:256" ht="15.75" x14ac:dyDescent="0.25">
      <c r="C13" s="298" t="s">
        <v>409</v>
      </c>
      <c r="D13" s="207" t="s">
        <v>410</v>
      </c>
      <c r="F13" s="70"/>
      <c r="G13" s="77"/>
      <c r="H13" s="70"/>
      <c r="I13" s="70"/>
    </row>
    <row r="14" spans="1:256" ht="18.75" x14ac:dyDescent="0.25">
      <c r="C14" s="209"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F14" s="70"/>
      <c r="G14" s="77"/>
      <c r="H14" s="70"/>
      <c r="I14" s="70"/>
    </row>
    <row r="15" spans="1:256" ht="42.75" thickBot="1" x14ac:dyDescent="0.3">
      <c r="F15" s="93"/>
      <c r="G15" s="74"/>
      <c r="H15" s="74"/>
      <c r="I15" s="74"/>
      <c r="L15" s="227"/>
      <c r="M15" s="228"/>
      <c r="N15" s="227"/>
      <c r="O15" s="227"/>
      <c r="P15" s="230" t="s">
        <v>489</v>
      </c>
      <c r="Q15" s="230" t="s">
        <v>490</v>
      </c>
    </row>
    <row r="16" spans="1:256" ht="30.75" thickBot="1" x14ac:dyDescent="0.3">
      <c r="C16" s="129" t="s">
        <v>44</v>
      </c>
      <c r="D16" s="129" t="s">
        <v>55</v>
      </c>
      <c r="E16" s="136" t="s">
        <v>57</v>
      </c>
      <c r="F16" s="135" t="s">
        <v>27</v>
      </c>
      <c r="G16" s="133" t="s">
        <v>147</v>
      </c>
      <c r="H16" s="136" t="s">
        <v>46</v>
      </c>
      <c r="I16" s="133" t="s">
        <v>148</v>
      </c>
      <c r="J16" s="133" t="s">
        <v>428</v>
      </c>
      <c r="K16" s="133" t="s">
        <v>429</v>
      </c>
      <c r="L16" s="224" t="s">
        <v>21</v>
      </c>
      <c r="M16" s="224" t="s">
        <v>55</v>
      </c>
      <c r="N16" s="225" t="s">
        <v>487</v>
      </c>
      <c r="O16" s="226" t="s">
        <v>488</v>
      </c>
      <c r="P16" s="229">
        <v>0.7</v>
      </c>
      <c r="Q16" s="229">
        <v>0.3</v>
      </c>
    </row>
    <row r="17" spans="3:17" x14ac:dyDescent="0.25">
      <c r="C17" s="221" t="s">
        <v>459</v>
      </c>
      <c r="D17" s="222"/>
      <c r="E17" s="220">
        <f>HLOOKUP(C17,$AH$2:$BU$3,2,0)</f>
        <v>620</v>
      </c>
      <c r="F17" s="97">
        <f t="shared" ref="F17:F51" si="0">D17*E17</f>
        <v>0</v>
      </c>
      <c r="G17" s="161"/>
      <c r="H17" s="142"/>
      <c r="I17" s="130" t="e">
        <f>VLOOKUP(H17,Presupuesto!$B$11:$C$565,2,0)</f>
        <v>#N/A</v>
      </c>
      <c r="J17" s="219" t="s">
        <v>1485</v>
      </c>
      <c r="K17" s="98" t="s">
        <v>412</v>
      </c>
      <c r="L17" s="141"/>
      <c r="M17" s="158"/>
      <c r="N17" s="123"/>
      <c r="O17" s="97">
        <f t="shared" ref="O17:O51" si="1">M17*N17</f>
        <v>0</v>
      </c>
      <c r="P17" s="97">
        <f>$O17*P$16</f>
        <v>0</v>
      </c>
      <c r="Q17" s="97">
        <f t="shared" ref="Q17:Q51" si="2">$O17*Q$16</f>
        <v>0</v>
      </c>
    </row>
    <row r="18" spans="3:17" x14ac:dyDescent="0.25">
      <c r="C18" s="141"/>
      <c r="D18" s="158"/>
      <c r="E18" s="123"/>
      <c r="F18" s="97">
        <f t="shared" si="0"/>
        <v>0</v>
      </c>
      <c r="G18" s="161"/>
      <c r="H18" s="142"/>
      <c r="I18" s="130" t="e">
        <f>VLOOKUP(H18,Presupuesto!$B$11:$C$565,2,0)</f>
        <v>#N/A</v>
      </c>
      <c r="J18" s="98" t="str">
        <f>$J$17</f>
        <v>Posgrado</v>
      </c>
      <c r="K18" s="98" t="s">
        <v>430</v>
      </c>
      <c r="L18" s="141"/>
      <c r="M18" s="158"/>
      <c r="N18" s="123"/>
      <c r="O18" s="97">
        <f t="shared" si="1"/>
        <v>0</v>
      </c>
      <c r="P18" s="97">
        <f t="shared" ref="P18:P37" si="3">$O18*P$16</f>
        <v>0</v>
      </c>
      <c r="Q18" s="97">
        <f t="shared" si="2"/>
        <v>0</v>
      </c>
    </row>
    <row r="19" spans="3:17" ht="15.75" x14ac:dyDescent="0.25">
      <c r="C19" s="471"/>
      <c r="D19" s="158"/>
      <c r="E19" s="123"/>
      <c r="F19" s="97"/>
      <c r="G19" s="161"/>
      <c r="H19" s="182"/>
      <c r="I19" s="130"/>
      <c r="J19" s="98"/>
      <c r="K19" s="98"/>
      <c r="L19" s="141"/>
      <c r="M19" s="158"/>
      <c r="N19" s="123"/>
      <c r="O19" s="97">
        <f t="shared" si="1"/>
        <v>0</v>
      </c>
      <c r="P19" s="97">
        <f t="shared" si="3"/>
        <v>0</v>
      </c>
      <c r="Q19" s="97">
        <f t="shared" si="2"/>
        <v>0</v>
      </c>
    </row>
    <row r="20" spans="3:17" x14ac:dyDescent="0.25">
      <c r="C20" s="412"/>
      <c r="D20" s="158"/>
      <c r="E20" s="123"/>
      <c r="F20" s="97">
        <f t="shared" si="0"/>
        <v>0</v>
      </c>
      <c r="G20" s="161"/>
      <c r="H20" s="142"/>
      <c r="I20" s="130" t="e">
        <f>VLOOKUP(H20,Presupuesto!$B$11:$C$565,2,0)</f>
        <v>#N/A</v>
      </c>
      <c r="J20" s="98" t="str">
        <f t="shared" ref="J20:J50" si="4">$J$17</f>
        <v>Posgrado</v>
      </c>
      <c r="K20" s="98" t="s">
        <v>430</v>
      </c>
      <c r="L20" s="141"/>
      <c r="M20" s="158"/>
      <c r="N20" s="123"/>
      <c r="O20" s="97">
        <f t="shared" si="1"/>
        <v>0</v>
      </c>
      <c r="P20" s="97">
        <f t="shared" si="3"/>
        <v>0</v>
      </c>
      <c r="Q20" s="97">
        <f t="shared" si="2"/>
        <v>0</v>
      </c>
    </row>
    <row r="21" spans="3:17" x14ac:dyDescent="0.25">
      <c r="C21" s="141"/>
      <c r="D21" s="158"/>
      <c r="E21" s="123"/>
      <c r="F21" s="97">
        <f t="shared" si="0"/>
        <v>0</v>
      </c>
      <c r="G21" s="161"/>
      <c r="H21" s="142"/>
      <c r="I21" s="130" t="e">
        <f>VLOOKUP(H21,Presupuesto!$B$11:$C$565,2,0)</f>
        <v>#N/A</v>
      </c>
      <c r="J21" s="98" t="str">
        <f t="shared" si="4"/>
        <v>Posgrado</v>
      </c>
      <c r="K21" s="98" t="s">
        <v>430</v>
      </c>
      <c r="L21" s="141"/>
      <c r="M21" s="158"/>
      <c r="N21" s="123"/>
      <c r="O21" s="97">
        <f t="shared" si="1"/>
        <v>0</v>
      </c>
      <c r="P21" s="97">
        <f t="shared" si="3"/>
        <v>0</v>
      </c>
      <c r="Q21" s="97">
        <f t="shared" si="2"/>
        <v>0</v>
      </c>
    </row>
    <row r="22" spans="3:17" x14ac:dyDescent="0.25">
      <c r="C22" s="141"/>
      <c r="D22" s="158"/>
      <c r="E22" s="123"/>
      <c r="F22" s="97">
        <f t="shared" si="0"/>
        <v>0</v>
      </c>
      <c r="G22" s="161"/>
      <c r="H22" s="142"/>
      <c r="I22" s="130" t="e">
        <f>VLOOKUP(H22,Presupuesto!$B$11:$C$565,2,0)</f>
        <v>#N/A</v>
      </c>
      <c r="J22" s="98" t="str">
        <f t="shared" si="4"/>
        <v>Posgrado</v>
      </c>
      <c r="K22" s="98" t="s">
        <v>419</v>
      </c>
      <c r="L22" s="141"/>
      <c r="M22" s="158"/>
      <c r="N22" s="123"/>
      <c r="O22" s="97">
        <f t="shared" si="1"/>
        <v>0</v>
      </c>
      <c r="P22" s="97">
        <f t="shared" si="3"/>
        <v>0</v>
      </c>
      <c r="Q22" s="97">
        <f t="shared" si="2"/>
        <v>0</v>
      </c>
    </row>
    <row r="23" spans="3:17" x14ac:dyDescent="0.25">
      <c r="C23" s="141"/>
      <c r="D23" s="158"/>
      <c r="E23" s="123"/>
      <c r="F23" s="97">
        <f t="shared" si="0"/>
        <v>0</v>
      </c>
      <c r="G23" s="161"/>
      <c r="H23" s="142"/>
      <c r="I23" s="130" t="e">
        <f>VLOOKUP(H23,Presupuesto!$B$11:$C$565,2,0)</f>
        <v>#N/A</v>
      </c>
      <c r="J23" s="98" t="str">
        <f t="shared" si="4"/>
        <v>Posgrado</v>
      </c>
      <c r="K23" s="98" t="s">
        <v>430</v>
      </c>
      <c r="L23" s="141"/>
      <c r="M23" s="158"/>
      <c r="N23" s="123"/>
      <c r="O23" s="97">
        <f t="shared" si="1"/>
        <v>0</v>
      </c>
      <c r="P23" s="97">
        <f t="shared" si="3"/>
        <v>0</v>
      </c>
      <c r="Q23" s="97">
        <f t="shared" si="2"/>
        <v>0</v>
      </c>
    </row>
    <row r="24" spans="3:17" x14ac:dyDescent="0.25">
      <c r="C24" s="141"/>
      <c r="D24" s="158"/>
      <c r="E24" s="123"/>
      <c r="F24" s="97">
        <f t="shared" si="0"/>
        <v>0</v>
      </c>
      <c r="G24" s="161"/>
      <c r="H24" s="142"/>
      <c r="I24" s="130" t="e">
        <f>VLOOKUP(H24,Presupuesto!$B$11:$C$565,2,0)</f>
        <v>#N/A</v>
      </c>
      <c r="J24" s="98" t="str">
        <f t="shared" si="4"/>
        <v>Posgrado</v>
      </c>
      <c r="K24" s="98" t="s">
        <v>430</v>
      </c>
      <c r="L24" s="141"/>
      <c r="M24" s="158"/>
      <c r="N24" s="123"/>
      <c r="O24" s="97">
        <f t="shared" si="1"/>
        <v>0</v>
      </c>
      <c r="P24" s="97">
        <f t="shared" si="3"/>
        <v>0</v>
      </c>
      <c r="Q24" s="97">
        <f t="shared" si="2"/>
        <v>0</v>
      </c>
    </row>
    <row r="25" spans="3:17" x14ac:dyDescent="0.25">
      <c r="C25" s="141"/>
      <c r="D25" s="158"/>
      <c r="E25" s="123"/>
      <c r="F25" s="97">
        <f t="shared" si="0"/>
        <v>0</v>
      </c>
      <c r="G25" s="161"/>
      <c r="H25" s="142"/>
      <c r="I25" s="130" t="e">
        <f>VLOOKUP(H25,Presupuesto!$B$11:$C$565,2,0)</f>
        <v>#N/A</v>
      </c>
      <c r="J25" s="98" t="str">
        <f t="shared" si="4"/>
        <v>Posgrado</v>
      </c>
      <c r="K25" s="98" t="s">
        <v>430</v>
      </c>
      <c r="L25" s="141"/>
      <c r="M25" s="158"/>
      <c r="N25" s="123"/>
      <c r="O25" s="97">
        <f t="shared" si="1"/>
        <v>0</v>
      </c>
      <c r="P25" s="97">
        <f t="shared" si="3"/>
        <v>0</v>
      </c>
      <c r="Q25" s="97">
        <f t="shared" si="2"/>
        <v>0</v>
      </c>
    </row>
    <row r="26" spans="3:17" x14ac:dyDescent="0.25">
      <c r="C26" s="141"/>
      <c r="D26" s="158"/>
      <c r="E26" s="123"/>
      <c r="F26" s="97">
        <f t="shared" si="0"/>
        <v>0</v>
      </c>
      <c r="G26" s="161"/>
      <c r="H26" s="142"/>
      <c r="I26" s="130" t="e">
        <f>VLOOKUP(H26,Presupuesto!$B$11:$C$565,2,0)</f>
        <v>#N/A</v>
      </c>
      <c r="J26" s="98" t="str">
        <f t="shared" si="4"/>
        <v>Posgrado</v>
      </c>
      <c r="K26" s="98" t="s">
        <v>430</v>
      </c>
      <c r="L26" s="141"/>
      <c r="M26" s="158"/>
      <c r="N26" s="123"/>
      <c r="O26" s="97">
        <f t="shared" si="1"/>
        <v>0</v>
      </c>
      <c r="P26" s="97">
        <f t="shared" si="3"/>
        <v>0</v>
      </c>
      <c r="Q26" s="97">
        <f t="shared" si="2"/>
        <v>0</v>
      </c>
    </row>
    <row r="27" spans="3:17" x14ac:dyDescent="0.25">
      <c r="C27" s="141"/>
      <c r="D27" s="158"/>
      <c r="E27" s="123"/>
      <c r="F27" s="97">
        <f t="shared" si="0"/>
        <v>0</v>
      </c>
      <c r="G27" s="161"/>
      <c r="H27" s="142"/>
      <c r="I27" s="130" t="e">
        <f>VLOOKUP(H27,Presupuesto!$B$11:$C$565,2,0)</f>
        <v>#N/A</v>
      </c>
      <c r="J27" s="98" t="str">
        <f t="shared" si="4"/>
        <v>Posgrado</v>
      </c>
      <c r="K27" s="98" t="s">
        <v>430</v>
      </c>
      <c r="L27" s="141"/>
      <c r="M27" s="158"/>
      <c r="N27" s="123"/>
      <c r="O27" s="97">
        <f t="shared" si="1"/>
        <v>0</v>
      </c>
      <c r="P27" s="97">
        <f t="shared" si="3"/>
        <v>0</v>
      </c>
      <c r="Q27" s="97">
        <f t="shared" si="2"/>
        <v>0</v>
      </c>
    </row>
    <row r="28" spans="3:17" x14ac:dyDescent="0.25">
      <c r="C28" s="141"/>
      <c r="D28" s="158"/>
      <c r="E28" s="123"/>
      <c r="F28" s="97">
        <f t="shared" si="0"/>
        <v>0</v>
      </c>
      <c r="G28" s="161"/>
      <c r="H28" s="142"/>
      <c r="I28" s="130" t="e">
        <f>VLOOKUP(H28,Presupuesto!$B$11:$C$565,2,0)</f>
        <v>#N/A</v>
      </c>
      <c r="J28" s="98" t="str">
        <f t="shared" si="4"/>
        <v>Posgrado</v>
      </c>
      <c r="K28" s="98" t="s">
        <v>430</v>
      </c>
      <c r="L28" s="141"/>
      <c r="M28" s="158"/>
      <c r="N28" s="123"/>
      <c r="O28" s="97">
        <f t="shared" si="1"/>
        <v>0</v>
      </c>
      <c r="P28" s="97">
        <f t="shared" si="3"/>
        <v>0</v>
      </c>
      <c r="Q28" s="97">
        <f t="shared" si="2"/>
        <v>0</v>
      </c>
    </row>
    <row r="29" spans="3:17" x14ac:dyDescent="0.25">
      <c r="C29" s="141"/>
      <c r="D29" s="158"/>
      <c r="E29" s="123"/>
      <c r="F29" s="97">
        <f t="shared" si="0"/>
        <v>0</v>
      </c>
      <c r="G29" s="161"/>
      <c r="H29" s="142"/>
      <c r="I29" s="130" t="e">
        <f>VLOOKUP(H29,Presupuesto!$B$11:$C$565,2,0)</f>
        <v>#N/A</v>
      </c>
      <c r="J29" s="98" t="str">
        <f t="shared" si="4"/>
        <v>Posgrado</v>
      </c>
      <c r="K29" s="98" t="s">
        <v>430</v>
      </c>
      <c r="L29" s="141"/>
      <c r="M29" s="158"/>
      <c r="N29" s="123"/>
      <c r="O29" s="97">
        <f t="shared" si="1"/>
        <v>0</v>
      </c>
      <c r="P29" s="97">
        <f t="shared" si="3"/>
        <v>0</v>
      </c>
      <c r="Q29" s="97">
        <f t="shared" si="2"/>
        <v>0</v>
      </c>
    </row>
    <row r="30" spans="3:17" x14ac:dyDescent="0.25">
      <c r="C30" s="141"/>
      <c r="D30" s="158"/>
      <c r="E30" s="123"/>
      <c r="F30" s="97">
        <f t="shared" si="0"/>
        <v>0</v>
      </c>
      <c r="G30" s="161"/>
      <c r="H30" s="142"/>
      <c r="I30" s="130" t="e">
        <f>VLOOKUP(H30,Presupuesto!$B$11:$C$565,2,0)</f>
        <v>#N/A</v>
      </c>
      <c r="J30" s="98" t="str">
        <f t="shared" si="4"/>
        <v>Posgrado</v>
      </c>
      <c r="K30" s="98" t="s">
        <v>430</v>
      </c>
      <c r="L30" s="141"/>
      <c r="M30" s="158"/>
      <c r="N30" s="123"/>
      <c r="O30" s="97">
        <f t="shared" si="1"/>
        <v>0</v>
      </c>
      <c r="P30" s="97">
        <f t="shared" si="3"/>
        <v>0</v>
      </c>
      <c r="Q30" s="97">
        <f t="shared" si="2"/>
        <v>0</v>
      </c>
    </row>
    <row r="31" spans="3:17" x14ac:dyDescent="0.25">
      <c r="C31" s="141"/>
      <c r="D31" s="158"/>
      <c r="E31" s="123"/>
      <c r="F31" s="97">
        <f t="shared" si="0"/>
        <v>0</v>
      </c>
      <c r="G31" s="161"/>
      <c r="H31" s="142"/>
      <c r="I31" s="130" t="e">
        <f>VLOOKUP(H31,Presupuesto!$B$11:$C$565,2,0)</f>
        <v>#N/A</v>
      </c>
      <c r="J31" s="98" t="str">
        <f t="shared" si="4"/>
        <v>Posgrado</v>
      </c>
      <c r="K31" s="98" t="s">
        <v>430</v>
      </c>
      <c r="L31" s="141"/>
      <c r="M31" s="158"/>
      <c r="N31" s="123"/>
      <c r="O31" s="97">
        <f t="shared" si="1"/>
        <v>0</v>
      </c>
      <c r="P31" s="97">
        <f t="shared" si="3"/>
        <v>0</v>
      </c>
      <c r="Q31" s="97">
        <f t="shared" si="2"/>
        <v>0</v>
      </c>
    </row>
    <row r="32" spans="3:17" x14ac:dyDescent="0.25">
      <c r="C32" s="141"/>
      <c r="D32" s="158"/>
      <c r="E32" s="123"/>
      <c r="F32" s="97">
        <f t="shared" si="0"/>
        <v>0</v>
      </c>
      <c r="G32" s="161"/>
      <c r="H32" s="142"/>
      <c r="I32" s="130" t="e">
        <f>VLOOKUP(H32,Presupuesto!$B$11:$C$565,2,0)</f>
        <v>#N/A</v>
      </c>
      <c r="J32" s="98" t="str">
        <f t="shared" si="4"/>
        <v>Posgrado</v>
      </c>
      <c r="K32" s="98" t="s">
        <v>430</v>
      </c>
      <c r="L32" s="141"/>
      <c r="M32" s="158"/>
      <c r="N32" s="123"/>
      <c r="O32" s="97">
        <f t="shared" si="1"/>
        <v>0</v>
      </c>
      <c r="P32" s="97">
        <f t="shared" si="3"/>
        <v>0</v>
      </c>
      <c r="Q32" s="97">
        <f t="shared" si="2"/>
        <v>0</v>
      </c>
    </row>
    <row r="33" spans="3:17" x14ac:dyDescent="0.25">
      <c r="C33" s="141"/>
      <c r="D33" s="158"/>
      <c r="E33" s="123"/>
      <c r="F33" s="97">
        <f t="shared" si="0"/>
        <v>0</v>
      </c>
      <c r="G33" s="161"/>
      <c r="H33" s="142"/>
      <c r="I33" s="130" t="e">
        <f>VLOOKUP(H33,Presupuesto!$B$11:$C$565,2,0)</f>
        <v>#N/A</v>
      </c>
      <c r="J33" s="98" t="str">
        <f t="shared" si="4"/>
        <v>Posgrado</v>
      </c>
      <c r="K33" s="98" t="s">
        <v>430</v>
      </c>
      <c r="L33" s="141"/>
      <c r="M33" s="158"/>
      <c r="N33" s="123"/>
      <c r="O33" s="97">
        <f t="shared" si="1"/>
        <v>0</v>
      </c>
      <c r="P33" s="97">
        <f t="shared" si="3"/>
        <v>0</v>
      </c>
      <c r="Q33" s="97">
        <f t="shared" si="2"/>
        <v>0</v>
      </c>
    </row>
    <row r="34" spans="3:17" x14ac:dyDescent="0.25">
      <c r="C34" s="141"/>
      <c r="D34" s="158"/>
      <c r="E34" s="123"/>
      <c r="F34" s="97">
        <f t="shared" si="0"/>
        <v>0</v>
      </c>
      <c r="G34" s="161"/>
      <c r="H34" s="142"/>
      <c r="I34" s="130" t="e">
        <f>VLOOKUP(H34,Presupuesto!$B$11:$C$565,2,0)</f>
        <v>#N/A</v>
      </c>
      <c r="J34" s="98" t="str">
        <f t="shared" si="4"/>
        <v>Posgrado</v>
      </c>
      <c r="K34" s="98" t="s">
        <v>430</v>
      </c>
      <c r="L34" s="141"/>
      <c r="M34" s="158"/>
      <c r="N34" s="123"/>
      <c r="O34" s="97">
        <f t="shared" si="1"/>
        <v>0</v>
      </c>
      <c r="P34" s="97">
        <f t="shared" si="3"/>
        <v>0</v>
      </c>
      <c r="Q34" s="97">
        <f t="shared" si="2"/>
        <v>0</v>
      </c>
    </row>
    <row r="35" spans="3:17" x14ac:dyDescent="0.25">
      <c r="C35" s="141"/>
      <c r="D35" s="158"/>
      <c r="E35" s="123"/>
      <c r="F35" s="97">
        <f t="shared" si="0"/>
        <v>0</v>
      </c>
      <c r="G35" s="161"/>
      <c r="H35" s="142"/>
      <c r="I35" s="130" t="e">
        <f>VLOOKUP(H35,Presupuesto!$B$11:$C$565,2,0)</f>
        <v>#N/A</v>
      </c>
      <c r="J35" s="98" t="str">
        <f t="shared" si="4"/>
        <v>Posgrado</v>
      </c>
      <c r="K35" s="98" t="s">
        <v>430</v>
      </c>
      <c r="L35" s="141"/>
      <c r="M35" s="158"/>
      <c r="N35" s="123"/>
      <c r="O35" s="97">
        <f t="shared" si="1"/>
        <v>0</v>
      </c>
      <c r="P35" s="97">
        <f t="shared" si="3"/>
        <v>0</v>
      </c>
      <c r="Q35" s="97">
        <f t="shared" si="2"/>
        <v>0</v>
      </c>
    </row>
    <row r="36" spans="3:17" x14ac:dyDescent="0.25">
      <c r="C36" s="141"/>
      <c r="D36" s="158"/>
      <c r="E36" s="123"/>
      <c r="F36" s="97">
        <f t="shared" si="0"/>
        <v>0</v>
      </c>
      <c r="G36" s="161"/>
      <c r="H36" s="142"/>
      <c r="I36" s="130" t="e">
        <f>VLOOKUP(H36,Presupuesto!$B$11:$C$565,2,0)</f>
        <v>#N/A</v>
      </c>
      <c r="J36" s="98" t="str">
        <f t="shared" si="4"/>
        <v>Posgrado</v>
      </c>
      <c r="K36" s="98" t="s">
        <v>430</v>
      </c>
      <c r="L36" s="141"/>
      <c r="M36" s="158"/>
      <c r="N36" s="123"/>
      <c r="O36" s="97">
        <f t="shared" si="1"/>
        <v>0</v>
      </c>
      <c r="P36" s="97">
        <f t="shared" si="3"/>
        <v>0</v>
      </c>
      <c r="Q36" s="97">
        <f t="shared" si="2"/>
        <v>0</v>
      </c>
    </row>
    <row r="37" spans="3:17" x14ac:dyDescent="0.25">
      <c r="C37" s="141"/>
      <c r="D37" s="158"/>
      <c r="E37" s="123"/>
      <c r="F37" s="97">
        <f t="shared" si="0"/>
        <v>0</v>
      </c>
      <c r="G37" s="161"/>
      <c r="H37" s="142"/>
      <c r="I37" s="130" t="e">
        <f>VLOOKUP(H37,Presupuesto!$B$11:$C$565,2,0)</f>
        <v>#N/A</v>
      </c>
      <c r="J37" s="98" t="str">
        <f t="shared" si="4"/>
        <v>Posgrado</v>
      </c>
      <c r="K37" s="98" t="s">
        <v>430</v>
      </c>
      <c r="L37" s="141"/>
      <c r="M37" s="158"/>
      <c r="N37" s="123"/>
      <c r="O37" s="97">
        <f t="shared" si="1"/>
        <v>0</v>
      </c>
      <c r="P37" s="97">
        <f t="shared" si="3"/>
        <v>0</v>
      </c>
      <c r="Q37" s="97">
        <f t="shared" si="2"/>
        <v>0</v>
      </c>
    </row>
    <row r="38" spans="3:17" x14ac:dyDescent="0.25">
      <c r="C38" s="141"/>
      <c r="D38" s="158"/>
      <c r="E38" s="123"/>
      <c r="F38" s="97">
        <f t="shared" si="0"/>
        <v>0</v>
      </c>
      <c r="G38" s="161"/>
      <c r="H38" s="142"/>
      <c r="I38" s="130" t="e">
        <f>VLOOKUP(H38,Presupuesto!$B$11:$C$565,2,0)</f>
        <v>#N/A</v>
      </c>
      <c r="J38" s="98" t="str">
        <f t="shared" si="4"/>
        <v>Posgrado</v>
      </c>
      <c r="K38" s="98" t="s">
        <v>430</v>
      </c>
      <c r="L38" s="141"/>
      <c r="M38" s="158"/>
      <c r="N38" s="123"/>
      <c r="O38" s="97">
        <f t="shared" si="1"/>
        <v>0</v>
      </c>
      <c r="P38" s="97">
        <f t="shared" ref="P38:P51" si="5">$O38*P$16</f>
        <v>0</v>
      </c>
      <c r="Q38" s="97">
        <f t="shared" si="2"/>
        <v>0</v>
      </c>
    </row>
    <row r="39" spans="3:17" x14ac:dyDescent="0.25">
      <c r="C39" s="143"/>
      <c r="D39" s="151"/>
      <c r="E39" s="118"/>
      <c r="F39" s="97">
        <f t="shared" si="0"/>
        <v>0</v>
      </c>
      <c r="G39" s="161"/>
      <c r="H39" s="144"/>
      <c r="I39" s="130" t="e">
        <f>VLOOKUP(H39,Presupuesto!$B$11:$C$565,2,0)</f>
        <v>#N/A</v>
      </c>
      <c r="J39" s="98" t="str">
        <f t="shared" si="4"/>
        <v>Posgrado</v>
      </c>
      <c r="K39" s="98" t="s">
        <v>430</v>
      </c>
      <c r="L39" s="143"/>
      <c r="M39" s="151"/>
      <c r="N39" s="118"/>
      <c r="O39" s="97">
        <f t="shared" si="1"/>
        <v>0</v>
      </c>
      <c r="P39" s="97">
        <f t="shared" si="5"/>
        <v>0</v>
      </c>
      <c r="Q39" s="97">
        <f t="shared" si="2"/>
        <v>0</v>
      </c>
    </row>
    <row r="40" spans="3:17" x14ac:dyDescent="0.25">
      <c r="C40" s="143"/>
      <c r="D40" s="151"/>
      <c r="E40" s="118"/>
      <c r="F40" s="97">
        <f t="shared" si="0"/>
        <v>0</v>
      </c>
      <c r="G40" s="161"/>
      <c r="H40" s="144"/>
      <c r="I40" s="130" t="e">
        <f>VLOOKUP(H40,Presupuesto!$B$11:$C$565,2,0)</f>
        <v>#N/A</v>
      </c>
      <c r="J40" s="98" t="str">
        <f t="shared" si="4"/>
        <v>Posgrado</v>
      </c>
      <c r="K40" s="98" t="s">
        <v>430</v>
      </c>
      <c r="L40" s="143"/>
      <c r="M40" s="151"/>
      <c r="N40" s="118"/>
      <c r="O40" s="97">
        <f t="shared" si="1"/>
        <v>0</v>
      </c>
      <c r="P40" s="97">
        <f t="shared" si="5"/>
        <v>0</v>
      </c>
      <c r="Q40" s="97">
        <f t="shared" si="2"/>
        <v>0</v>
      </c>
    </row>
    <row r="41" spans="3:17" x14ac:dyDescent="0.25">
      <c r="C41" s="143"/>
      <c r="D41" s="151"/>
      <c r="E41" s="118"/>
      <c r="F41" s="97">
        <f t="shared" si="0"/>
        <v>0</v>
      </c>
      <c r="G41" s="161"/>
      <c r="H41" s="144"/>
      <c r="I41" s="130" t="e">
        <f>VLOOKUP(H41,Presupuesto!$B$11:$C$565,2,0)</f>
        <v>#N/A</v>
      </c>
      <c r="J41" s="98" t="str">
        <f t="shared" si="4"/>
        <v>Posgrado</v>
      </c>
      <c r="K41" s="98" t="s">
        <v>430</v>
      </c>
      <c r="L41" s="143"/>
      <c r="M41" s="151"/>
      <c r="N41" s="118"/>
      <c r="O41" s="97">
        <f t="shared" si="1"/>
        <v>0</v>
      </c>
      <c r="P41" s="97">
        <f t="shared" si="5"/>
        <v>0</v>
      </c>
      <c r="Q41" s="97">
        <f t="shared" si="2"/>
        <v>0</v>
      </c>
    </row>
    <row r="42" spans="3:17" x14ac:dyDescent="0.25">
      <c r="C42" s="143"/>
      <c r="D42" s="151"/>
      <c r="E42" s="118"/>
      <c r="F42" s="97">
        <f t="shared" si="0"/>
        <v>0</v>
      </c>
      <c r="G42" s="161"/>
      <c r="H42" s="144"/>
      <c r="I42" s="130" t="e">
        <f>VLOOKUP(H42,Presupuesto!$B$11:$C$565,2,0)</f>
        <v>#N/A</v>
      </c>
      <c r="J42" s="98" t="str">
        <f t="shared" si="4"/>
        <v>Posgrado</v>
      </c>
      <c r="K42" s="98" t="s">
        <v>430</v>
      </c>
      <c r="L42" s="143"/>
      <c r="M42" s="151"/>
      <c r="N42" s="118"/>
      <c r="O42" s="97">
        <f t="shared" si="1"/>
        <v>0</v>
      </c>
      <c r="P42" s="97">
        <f t="shared" si="5"/>
        <v>0</v>
      </c>
      <c r="Q42" s="97">
        <f t="shared" si="2"/>
        <v>0</v>
      </c>
    </row>
    <row r="43" spans="3:17" x14ac:dyDescent="0.25">
      <c r="C43" s="143"/>
      <c r="D43" s="151"/>
      <c r="E43" s="118"/>
      <c r="F43" s="97">
        <f t="shared" si="0"/>
        <v>0</v>
      </c>
      <c r="G43" s="161"/>
      <c r="H43" s="144"/>
      <c r="I43" s="130" t="e">
        <f>VLOOKUP(H43,Presupuesto!$B$11:$C$565,2,0)</f>
        <v>#N/A</v>
      </c>
      <c r="J43" s="98" t="str">
        <f t="shared" si="4"/>
        <v>Posgrado</v>
      </c>
      <c r="K43" s="98" t="s">
        <v>430</v>
      </c>
      <c r="L43" s="143"/>
      <c r="M43" s="151"/>
      <c r="N43" s="118"/>
      <c r="O43" s="97">
        <f t="shared" si="1"/>
        <v>0</v>
      </c>
      <c r="P43" s="97">
        <f t="shared" si="5"/>
        <v>0</v>
      </c>
      <c r="Q43" s="97">
        <f t="shared" si="2"/>
        <v>0</v>
      </c>
    </row>
    <row r="44" spans="3:17" x14ac:dyDescent="0.25">
      <c r="C44" s="143"/>
      <c r="D44" s="151"/>
      <c r="E44" s="118"/>
      <c r="F44" s="97">
        <f t="shared" si="0"/>
        <v>0</v>
      </c>
      <c r="G44" s="161"/>
      <c r="H44" s="144"/>
      <c r="I44" s="130" t="e">
        <f>VLOOKUP(H44,Presupuesto!$B$11:$C$565,2,0)</f>
        <v>#N/A</v>
      </c>
      <c r="J44" s="98" t="str">
        <f t="shared" si="4"/>
        <v>Posgrado</v>
      </c>
      <c r="K44" s="98" t="s">
        <v>430</v>
      </c>
      <c r="L44" s="143"/>
      <c r="M44" s="151"/>
      <c r="N44" s="118"/>
      <c r="O44" s="97">
        <f t="shared" si="1"/>
        <v>0</v>
      </c>
      <c r="P44" s="97">
        <f t="shared" si="5"/>
        <v>0</v>
      </c>
      <c r="Q44" s="97">
        <f t="shared" si="2"/>
        <v>0</v>
      </c>
    </row>
    <row r="45" spans="3:17" x14ac:dyDescent="0.25">
      <c r="C45" s="143"/>
      <c r="D45" s="151"/>
      <c r="E45" s="118"/>
      <c r="F45" s="97">
        <f t="shared" si="0"/>
        <v>0</v>
      </c>
      <c r="G45" s="161"/>
      <c r="H45" s="144"/>
      <c r="I45" s="130" t="e">
        <f>VLOOKUP(H45,Presupuesto!$B$11:$C$565,2,0)</f>
        <v>#N/A</v>
      </c>
      <c r="J45" s="98" t="str">
        <f t="shared" si="4"/>
        <v>Posgrado</v>
      </c>
      <c r="K45" s="98" t="s">
        <v>430</v>
      </c>
      <c r="L45" s="143"/>
      <c r="M45" s="151"/>
      <c r="N45" s="118"/>
      <c r="O45" s="97">
        <f t="shared" si="1"/>
        <v>0</v>
      </c>
      <c r="P45" s="97">
        <f t="shared" si="5"/>
        <v>0</v>
      </c>
      <c r="Q45" s="97">
        <f t="shared" si="2"/>
        <v>0</v>
      </c>
    </row>
    <row r="46" spans="3:17" x14ac:dyDescent="0.25">
      <c r="C46" s="143"/>
      <c r="D46" s="151"/>
      <c r="E46" s="118"/>
      <c r="F46" s="97">
        <f t="shared" si="0"/>
        <v>0</v>
      </c>
      <c r="G46" s="161"/>
      <c r="H46" s="144"/>
      <c r="I46" s="130" t="e">
        <f>VLOOKUP(H46,Presupuesto!$B$11:$C$565,2,0)</f>
        <v>#N/A</v>
      </c>
      <c r="J46" s="98" t="str">
        <f t="shared" si="4"/>
        <v>Posgrado</v>
      </c>
      <c r="K46" s="98" t="s">
        <v>430</v>
      </c>
      <c r="L46" s="143"/>
      <c r="M46" s="151"/>
      <c r="N46" s="118"/>
      <c r="O46" s="97">
        <f t="shared" si="1"/>
        <v>0</v>
      </c>
      <c r="P46" s="97">
        <f t="shared" si="5"/>
        <v>0</v>
      </c>
      <c r="Q46" s="97">
        <f t="shared" si="2"/>
        <v>0</v>
      </c>
    </row>
    <row r="47" spans="3:17" x14ac:dyDescent="0.25">
      <c r="C47" s="145"/>
      <c r="D47" s="151"/>
      <c r="E47" s="118"/>
      <c r="F47" s="97">
        <f t="shared" si="0"/>
        <v>0</v>
      </c>
      <c r="G47" s="161"/>
      <c r="H47" s="146"/>
      <c r="I47" s="130" t="e">
        <f>VLOOKUP(H47,Presupuesto!$B$11:$C$565,2,0)</f>
        <v>#N/A</v>
      </c>
      <c r="J47" s="98" t="str">
        <f t="shared" si="4"/>
        <v>Posgrado</v>
      </c>
      <c r="K47" s="98" t="s">
        <v>421</v>
      </c>
      <c r="L47" s="145"/>
      <c r="M47" s="151"/>
      <c r="N47" s="118"/>
      <c r="O47" s="97">
        <f t="shared" si="1"/>
        <v>0</v>
      </c>
      <c r="P47" s="97">
        <f t="shared" si="5"/>
        <v>0</v>
      </c>
      <c r="Q47" s="97">
        <f t="shared" si="2"/>
        <v>0</v>
      </c>
    </row>
    <row r="48" spans="3:17" x14ac:dyDescent="0.25">
      <c r="C48" s="145"/>
      <c r="D48" s="151"/>
      <c r="E48" s="118"/>
      <c r="F48" s="97">
        <f t="shared" si="0"/>
        <v>0</v>
      </c>
      <c r="G48" s="161"/>
      <c r="H48" s="146"/>
      <c r="I48" s="130" t="e">
        <f>VLOOKUP(H48,Presupuesto!$B$11:$C$565,2,0)</f>
        <v>#N/A</v>
      </c>
      <c r="J48" s="98" t="str">
        <f t="shared" si="4"/>
        <v>Posgrado</v>
      </c>
      <c r="K48" s="98" t="s">
        <v>430</v>
      </c>
      <c r="L48" s="145"/>
      <c r="M48" s="151"/>
      <c r="N48" s="118"/>
      <c r="O48" s="97">
        <f t="shared" si="1"/>
        <v>0</v>
      </c>
      <c r="P48" s="97">
        <f t="shared" si="5"/>
        <v>0</v>
      </c>
      <c r="Q48" s="97">
        <f t="shared" si="2"/>
        <v>0</v>
      </c>
    </row>
    <row r="49" spans="3:17" x14ac:dyDescent="0.25">
      <c r="C49" s="145"/>
      <c r="D49" s="151"/>
      <c r="E49" s="118"/>
      <c r="F49" s="97">
        <f t="shared" si="0"/>
        <v>0</v>
      </c>
      <c r="G49" s="161"/>
      <c r="H49" s="146"/>
      <c r="I49" s="130" t="e">
        <f>VLOOKUP(H49,Presupuesto!$B$11:$C$565,2,0)</f>
        <v>#N/A</v>
      </c>
      <c r="J49" s="98" t="str">
        <f t="shared" si="4"/>
        <v>Posgrado</v>
      </c>
      <c r="K49" s="98" t="s">
        <v>430</v>
      </c>
      <c r="L49" s="145"/>
      <c r="M49" s="151"/>
      <c r="N49" s="118"/>
      <c r="O49" s="97">
        <f t="shared" si="1"/>
        <v>0</v>
      </c>
      <c r="P49" s="97">
        <f t="shared" si="5"/>
        <v>0</v>
      </c>
      <c r="Q49" s="97">
        <f t="shared" si="2"/>
        <v>0</v>
      </c>
    </row>
    <row r="50" spans="3:17" x14ac:dyDescent="0.25">
      <c r="C50" s="145"/>
      <c r="D50" s="151"/>
      <c r="E50" s="118"/>
      <c r="F50" s="97">
        <f t="shared" si="0"/>
        <v>0</v>
      </c>
      <c r="G50" s="161"/>
      <c r="H50" s="146"/>
      <c r="I50" s="130" t="e">
        <f>VLOOKUP(H50,Presupuesto!$B$11:$C$565,2,0)</f>
        <v>#N/A</v>
      </c>
      <c r="J50" s="98" t="str">
        <f t="shared" si="4"/>
        <v>Posgrado</v>
      </c>
      <c r="K50" s="98" t="s">
        <v>430</v>
      </c>
      <c r="L50" s="145"/>
      <c r="M50" s="151"/>
      <c r="N50" s="118"/>
      <c r="O50" s="97">
        <f t="shared" si="1"/>
        <v>0</v>
      </c>
      <c r="P50" s="97">
        <f t="shared" si="5"/>
        <v>0</v>
      </c>
      <c r="Q50" s="97">
        <f t="shared" si="2"/>
        <v>0</v>
      </c>
    </row>
    <row r="51" spans="3:17" ht="15.75" thickBot="1" x14ac:dyDescent="0.3">
      <c r="C51" s="147"/>
      <c r="D51" s="159"/>
      <c r="E51" s="103"/>
      <c r="F51" s="105">
        <f t="shared" si="0"/>
        <v>0</v>
      </c>
      <c r="G51" s="162"/>
      <c r="H51" s="148"/>
      <c r="I51" s="132" t="e">
        <f>VLOOKUP(H51,Presupuesto!$B$11:$C$565,2,0)</f>
        <v>#N/A</v>
      </c>
      <c r="J51" s="106" t="str">
        <f>$J$20</f>
        <v>Posgrado</v>
      </c>
      <c r="K51" s="124" t="s">
        <v>412</v>
      </c>
      <c r="L51" s="147"/>
      <c r="M51" s="159"/>
      <c r="N51" s="103"/>
      <c r="O51" s="105">
        <f t="shared" si="1"/>
        <v>0</v>
      </c>
      <c r="P51" s="105">
        <f t="shared" si="5"/>
        <v>0</v>
      </c>
      <c r="Q51" s="105">
        <f t="shared" si="2"/>
        <v>0</v>
      </c>
    </row>
    <row r="52" spans="3:17" x14ac:dyDescent="0.25">
      <c r="G52" s="85"/>
    </row>
    <row r="53" spans="3:17" x14ac:dyDescent="0.25">
      <c r="G53" s="85"/>
    </row>
    <row r="54" spans="3:17" x14ac:dyDescent="0.25">
      <c r="G54" s="85"/>
    </row>
    <row r="55" spans="3:17" x14ac:dyDescent="0.25">
      <c r="G55" s="85"/>
    </row>
    <row r="56" spans="3:17" x14ac:dyDescent="0.25">
      <c r="G56" s="85"/>
    </row>
    <row r="57" spans="3:17" x14ac:dyDescent="0.25">
      <c r="G57" s="85"/>
    </row>
    <row r="58" spans="3:17" x14ac:dyDescent="0.25">
      <c r="G58" s="85"/>
    </row>
    <row r="59" spans="3:17" x14ac:dyDescent="0.25">
      <c r="G59" s="85"/>
    </row>
    <row r="60" spans="3:17" x14ac:dyDescent="0.25">
      <c r="G60" s="85"/>
    </row>
    <row r="61" spans="3:17" x14ac:dyDescent="0.25">
      <c r="G61" s="85"/>
    </row>
    <row r="62" spans="3:17" x14ac:dyDescent="0.25">
      <c r="G62" s="85"/>
    </row>
    <row r="63" spans="3:17" x14ac:dyDescent="0.25">
      <c r="G63" s="85"/>
    </row>
    <row r="64" spans="3:17" x14ac:dyDescent="0.25">
      <c r="G64" s="85"/>
    </row>
    <row r="65" spans="7:7" x14ac:dyDescent="0.25">
      <c r="G65" s="85"/>
    </row>
    <row r="66" spans="7:7" x14ac:dyDescent="0.25">
      <c r="G66" s="85"/>
    </row>
    <row r="67" spans="7:7" x14ac:dyDescent="0.25">
      <c r="G67" s="85"/>
    </row>
    <row r="68" spans="7:7" x14ac:dyDescent="0.25">
      <c r="G68" s="85"/>
    </row>
    <row r="69" spans="7:7" x14ac:dyDescent="0.25">
      <c r="G69" s="85"/>
    </row>
    <row r="70" spans="7:7" x14ac:dyDescent="0.25">
      <c r="G70" s="85"/>
    </row>
    <row r="71" spans="7:7" x14ac:dyDescent="0.25">
      <c r="G71" s="85"/>
    </row>
    <row r="72" spans="7:7" x14ac:dyDescent="0.25">
      <c r="G72" s="85"/>
    </row>
    <row r="73" spans="7:7" x14ac:dyDescent="0.25">
      <c r="G73" s="85"/>
    </row>
    <row r="74" spans="7:7" x14ac:dyDescent="0.25">
      <c r="G74" s="85"/>
    </row>
    <row r="75" spans="7:7" x14ac:dyDescent="0.25">
      <c r="G75" s="85"/>
    </row>
    <row r="76" spans="7:7" x14ac:dyDescent="0.25">
      <c r="G76" s="85"/>
    </row>
    <row r="77" spans="7:7" x14ac:dyDescent="0.25">
      <c r="G77" s="85"/>
    </row>
    <row r="78" spans="7:7" x14ac:dyDescent="0.25">
      <c r="G78" s="85"/>
    </row>
    <row r="79" spans="7:7" x14ac:dyDescent="0.25">
      <c r="G79" s="85"/>
    </row>
    <row r="80" spans="7:7" x14ac:dyDescent="0.25">
      <c r="G80" s="85"/>
    </row>
    <row r="81" spans="7:7" x14ac:dyDescent="0.25">
      <c r="G81" s="85"/>
    </row>
    <row r="82" spans="7:7" x14ac:dyDescent="0.25">
      <c r="G82" s="85"/>
    </row>
    <row r="83" spans="7:7" x14ac:dyDescent="0.25">
      <c r="G83" s="85"/>
    </row>
    <row r="84" spans="7:7" x14ac:dyDescent="0.25">
      <c r="G84" s="85"/>
    </row>
    <row r="85" spans="7:7" x14ac:dyDescent="0.25">
      <c r="G85" s="85"/>
    </row>
    <row r="86" spans="7:7" x14ac:dyDescent="0.25">
      <c r="G86" s="85"/>
    </row>
    <row r="87" spans="7:7" x14ac:dyDescent="0.25">
      <c r="G87" s="85"/>
    </row>
    <row r="88" spans="7:7" x14ac:dyDescent="0.25">
      <c r="G88" s="85"/>
    </row>
    <row r="89" spans="7:7" x14ac:dyDescent="0.25">
      <c r="G89" s="85"/>
    </row>
    <row r="90" spans="7:7" x14ac:dyDescent="0.25">
      <c r="G90" s="85"/>
    </row>
    <row r="91" spans="7:7" x14ac:dyDescent="0.25">
      <c r="G91" s="85"/>
    </row>
    <row r="92" spans="7:7" x14ac:dyDescent="0.25">
      <c r="G92" s="85"/>
    </row>
    <row r="93" spans="7:7" x14ac:dyDescent="0.25">
      <c r="G93" s="85"/>
    </row>
    <row r="94" spans="7:7" x14ac:dyDescent="0.25">
      <c r="G94" s="85"/>
    </row>
    <row r="95" spans="7:7" x14ac:dyDescent="0.25">
      <c r="G95" s="85"/>
    </row>
    <row r="96" spans="7:7" x14ac:dyDescent="0.25">
      <c r="G96" s="85"/>
    </row>
    <row r="97" spans="7:7" x14ac:dyDescent="0.25">
      <c r="G97" s="85"/>
    </row>
    <row r="98" spans="7:7" x14ac:dyDescent="0.25">
      <c r="G98" s="85"/>
    </row>
    <row r="99" spans="7:7" x14ac:dyDescent="0.25">
      <c r="G99" s="85"/>
    </row>
    <row r="100" spans="7:7" x14ac:dyDescent="0.25">
      <c r="G100" s="85"/>
    </row>
    <row r="101" spans="7:7" x14ac:dyDescent="0.25">
      <c r="G101" s="85"/>
    </row>
    <row r="102" spans="7:7" x14ac:dyDescent="0.25">
      <c r="G102" s="85"/>
    </row>
    <row r="103" spans="7:7" x14ac:dyDescent="0.25">
      <c r="G103" s="85"/>
    </row>
    <row r="104" spans="7:7" x14ac:dyDescent="0.25">
      <c r="G104" s="85"/>
    </row>
    <row r="105" spans="7:7" x14ac:dyDescent="0.25">
      <c r="G105" s="85"/>
    </row>
    <row r="106" spans="7:7" x14ac:dyDescent="0.25">
      <c r="G106" s="85"/>
    </row>
    <row r="107" spans="7:7" x14ac:dyDescent="0.25">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#REF!</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41"/>
  <sheetViews>
    <sheetView topLeftCell="D27" zoomScale="60" zoomScaleNormal="60" workbookViewId="0">
      <selection activeCell="O47" sqref="O47"/>
    </sheetView>
  </sheetViews>
  <sheetFormatPr baseColWidth="10" defaultColWidth="11.5703125" defaultRowHeight="14.25" x14ac:dyDescent="0.25"/>
  <cols>
    <col min="1" max="1" width="35.5703125" style="749" customWidth="1"/>
    <col min="2" max="2" width="21.7109375" style="749" customWidth="1"/>
    <col min="3" max="6" width="27.42578125" style="749" customWidth="1"/>
    <col min="7" max="7" width="15.28515625" style="749" customWidth="1"/>
    <col min="8" max="8" width="18.42578125" style="749" customWidth="1"/>
    <col min="9" max="9" width="15.28515625" style="749" customWidth="1"/>
    <col min="10" max="10" width="18.85546875" style="749" customWidth="1"/>
    <col min="11" max="11" width="12.7109375" style="749" customWidth="1"/>
    <col min="12" max="12" width="16.28515625" style="749" customWidth="1"/>
    <col min="13" max="13" width="12.7109375" style="749" customWidth="1"/>
    <col min="14" max="14" width="18" style="749" customWidth="1"/>
    <col min="15" max="15" width="15.28515625" style="749" customWidth="1"/>
    <col min="16" max="16" width="18.28515625" style="818" customWidth="1"/>
    <col min="17" max="20" width="14.140625" style="749" customWidth="1"/>
    <col min="21" max="21" width="17" style="749" customWidth="1"/>
    <col min="22" max="16384" width="11.5703125" style="749"/>
  </cols>
  <sheetData>
    <row r="1" spans="1:21" ht="18" customHeight="1" x14ac:dyDescent="0.25">
      <c r="B1" s="755"/>
      <c r="C1" s="755"/>
      <c r="D1" s="755"/>
      <c r="E1" s="755"/>
      <c r="G1" s="765" t="s">
        <v>1365</v>
      </c>
      <c r="H1" s="755"/>
      <c r="I1" s="755"/>
      <c r="J1" s="755"/>
      <c r="K1" s="755"/>
      <c r="L1" s="755"/>
      <c r="M1" s="755"/>
      <c r="N1" s="755"/>
      <c r="O1" s="755"/>
      <c r="P1" s="811"/>
      <c r="Q1" s="755"/>
      <c r="R1" s="755"/>
      <c r="S1" s="755"/>
      <c r="T1" s="755"/>
      <c r="U1" s="755"/>
    </row>
    <row r="2" spans="1:21" ht="18" customHeight="1" x14ac:dyDescent="0.25">
      <c r="A2" s="766" t="s">
        <v>1364</v>
      </c>
      <c r="B2" s="755"/>
      <c r="C2" s="755"/>
      <c r="D2" s="755"/>
      <c r="E2" s="755"/>
      <c r="G2" s="765"/>
      <c r="H2" s="755"/>
      <c r="I2" s="755"/>
      <c r="J2" s="755"/>
      <c r="K2" s="755"/>
      <c r="L2" s="755"/>
      <c r="M2" s="755"/>
      <c r="N2" s="755"/>
      <c r="O2" s="755"/>
      <c r="P2" s="811"/>
      <c r="Q2" s="755"/>
      <c r="R2" s="755"/>
      <c r="S2" s="755"/>
      <c r="T2" s="755"/>
      <c r="U2" s="755"/>
    </row>
    <row r="3" spans="1:21" ht="18" customHeight="1" x14ac:dyDescent="0.25">
      <c r="A3" s="766" t="s">
        <v>1366</v>
      </c>
      <c r="B3" s="755"/>
      <c r="C3" s="755"/>
      <c r="D3" s="755"/>
      <c r="E3" s="755"/>
      <c r="G3" s="765"/>
      <c r="H3" s="755"/>
      <c r="I3" s="755"/>
      <c r="J3" s="755"/>
      <c r="K3" s="755"/>
      <c r="L3" s="755"/>
      <c r="M3" s="755"/>
      <c r="N3" s="755"/>
      <c r="O3" s="755"/>
      <c r="P3" s="811"/>
      <c r="Q3" s="755"/>
      <c r="R3" s="755"/>
      <c r="S3" s="755"/>
      <c r="T3" s="755"/>
      <c r="U3" s="755"/>
    </row>
    <row r="4" spans="1:21" ht="18" customHeight="1" x14ac:dyDescent="0.25">
      <c r="A4" s="766" t="s">
        <v>1401</v>
      </c>
      <c r="B4" s="755"/>
      <c r="C4" s="755"/>
      <c r="D4" s="755"/>
      <c r="E4" s="755"/>
      <c r="G4" s="765"/>
      <c r="H4" s="755"/>
      <c r="I4" s="755"/>
      <c r="J4" s="755"/>
      <c r="K4" s="755"/>
      <c r="L4" s="755"/>
      <c r="M4" s="755"/>
      <c r="N4" s="755"/>
      <c r="O4" s="755"/>
      <c r="P4" s="811"/>
      <c r="Q4" s="755"/>
      <c r="R4" s="755"/>
      <c r="S4" s="755"/>
      <c r="T4" s="755"/>
      <c r="U4" s="755"/>
    </row>
    <row r="5" spans="1:21" ht="14.45" customHeight="1" x14ac:dyDescent="0.25">
      <c r="A5" s="1396" t="s">
        <v>100</v>
      </c>
      <c r="B5" s="1398" t="s">
        <v>115</v>
      </c>
      <c r="C5" s="1385" t="s">
        <v>89</v>
      </c>
      <c r="D5" s="1385" t="s">
        <v>90</v>
      </c>
      <c r="E5" s="1399" t="s">
        <v>409</v>
      </c>
      <c r="F5" s="1385" t="s">
        <v>91</v>
      </c>
      <c r="G5" s="1393" t="s">
        <v>103</v>
      </c>
      <c r="H5" s="1394"/>
      <c r="I5" s="1394"/>
      <c r="J5" s="1394"/>
      <c r="K5" s="1394"/>
      <c r="L5" s="1394"/>
      <c r="M5" s="1394"/>
      <c r="N5" s="1395"/>
      <c r="O5" s="1402" t="s">
        <v>104</v>
      </c>
      <c r="P5" s="1403"/>
      <c r="Q5" s="1398" t="s">
        <v>105</v>
      </c>
      <c r="R5" s="1398" t="s">
        <v>106</v>
      </c>
      <c r="S5" s="1398" t="s">
        <v>113</v>
      </c>
      <c r="T5" s="1398" t="s">
        <v>112</v>
      </c>
      <c r="U5" s="1385" t="s">
        <v>92</v>
      </c>
    </row>
    <row r="6" spans="1:21" ht="14.45" customHeight="1" x14ac:dyDescent="0.25">
      <c r="A6" s="1396"/>
      <c r="B6" s="1396"/>
      <c r="C6" s="1386"/>
      <c r="D6" s="1386"/>
      <c r="E6" s="1400"/>
      <c r="F6" s="1386"/>
      <c r="G6" s="1393" t="s">
        <v>107</v>
      </c>
      <c r="H6" s="1395"/>
      <c r="I6" s="1393" t="s">
        <v>108</v>
      </c>
      <c r="J6" s="1395"/>
      <c r="K6" s="1393" t="s">
        <v>109</v>
      </c>
      <c r="L6" s="1395"/>
      <c r="M6" s="1393" t="s">
        <v>110</v>
      </c>
      <c r="N6" s="1395"/>
      <c r="O6" s="1404"/>
      <c r="P6" s="1405"/>
      <c r="Q6" s="1396"/>
      <c r="R6" s="1396"/>
      <c r="S6" s="1396"/>
      <c r="T6" s="1396"/>
      <c r="U6" s="1386"/>
    </row>
    <row r="7" spans="1:21" ht="57" x14ac:dyDescent="0.25">
      <c r="A7" s="1397"/>
      <c r="B7" s="1397"/>
      <c r="C7" s="1387"/>
      <c r="D7" s="1387"/>
      <c r="E7" s="1401"/>
      <c r="F7" s="1387"/>
      <c r="G7" s="756" t="s">
        <v>111</v>
      </c>
      <c r="H7" s="756" t="s">
        <v>12</v>
      </c>
      <c r="I7" s="756" t="s">
        <v>111</v>
      </c>
      <c r="J7" s="756" t="s">
        <v>12</v>
      </c>
      <c r="K7" s="756" t="s">
        <v>111</v>
      </c>
      <c r="L7" s="756" t="s">
        <v>12</v>
      </c>
      <c r="M7" s="756" t="s">
        <v>111</v>
      </c>
      <c r="N7" s="756" t="s">
        <v>12</v>
      </c>
      <c r="O7" s="756" t="s">
        <v>111</v>
      </c>
      <c r="P7" s="812" t="s">
        <v>12</v>
      </c>
      <c r="Q7" s="1397"/>
      <c r="R7" s="1397"/>
      <c r="S7" s="1397"/>
      <c r="T7" s="1397"/>
      <c r="U7" s="1387"/>
    </row>
    <row r="8" spans="1:21" ht="99.75" x14ac:dyDescent="0.25">
      <c r="A8" s="1381" t="s">
        <v>1402</v>
      </c>
      <c r="B8" s="1388" t="s">
        <v>1403</v>
      </c>
      <c r="C8" s="740" t="s">
        <v>1486</v>
      </c>
      <c r="D8" s="740" t="s">
        <v>2885</v>
      </c>
      <c r="E8" s="757" t="s">
        <v>1514</v>
      </c>
      <c r="F8" s="757" t="s">
        <v>3414</v>
      </c>
      <c r="G8" s="758">
        <v>0.25</v>
      </c>
      <c r="H8" s="759">
        <v>30000</v>
      </c>
      <c r="I8" s="758">
        <v>0.25</v>
      </c>
      <c r="J8" s="759">
        <v>30000</v>
      </c>
      <c r="K8" s="758">
        <v>0.25</v>
      </c>
      <c r="L8" s="759">
        <v>30000</v>
      </c>
      <c r="M8" s="758">
        <v>0.25</v>
      </c>
      <c r="N8" s="759">
        <v>30000</v>
      </c>
      <c r="O8" s="758">
        <v>1</v>
      </c>
      <c r="P8" s="814">
        <f>+H8+J8+L8+N8</f>
        <v>120000</v>
      </c>
      <c r="Q8" s="757" t="s">
        <v>1487</v>
      </c>
      <c r="R8" s="757" t="s">
        <v>1492</v>
      </c>
      <c r="S8" s="757" t="s">
        <v>1488</v>
      </c>
      <c r="T8" s="757" t="s">
        <v>1489</v>
      </c>
      <c r="U8" s="757" t="s">
        <v>1490</v>
      </c>
    </row>
    <row r="9" spans="1:21" ht="99.75" x14ac:dyDescent="0.25">
      <c r="A9" s="1382"/>
      <c r="B9" s="1389"/>
      <c r="C9" s="740" t="s">
        <v>1497</v>
      </c>
      <c r="D9" s="740" t="s">
        <v>1498</v>
      </c>
      <c r="E9" s="757" t="s">
        <v>1515</v>
      </c>
      <c r="F9" s="767" t="s">
        <v>3415</v>
      </c>
      <c r="G9" s="758">
        <v>0.25</v>
      </c>
      <c r="H9" s="759">
        <v>24500</v>
      </c>
      <c r="I9" s="758">
        <v>0.5</v>
      </c>
      <c r="J9" s="759">
        <v>20000</v>
      </c>
      <c r="K9" s="758">
        <v>0.25</v>
      </c>
      <c r="L9" s="759">
        <v>20000</v>
      </c>
      <c r="M9" s="758">
        <v>0</v>
      </c>
      <c r="N9" s="759">
        <v>20000</v>
      </c>
      <c r="O9" s="758">
        <v>1</v>
      </c>
      <c r="P9" s="813">
        <f>+H9+J9+L9+N9</f>
        <v>84500</v>
      </c>
      <c r="Q9" s="757" t="s">
        <v>1491</v>
      </c>
      <c r="R9" s="806" t="s">
        <v>1493</v>
      </c>
      <c r="S9" s="757" t="s">
        <v>1496</v>
      </c>
      <c r="T9" s="757" t="s">
        <v>1495</v>
      </c>
      <c r="U9" s="757" t="s">
        <v>1494</v>
      </c>
    </row>
    <row r="10" spans="1:21" ht="204" x14ac:dyDescent="0.25">
      <c r="A10" s="1382"/>
      <c r="B10" s="1390" t="s">
        <v>2886</v>
      </c>
      <c r="C10" s="779" t="s">
        <v>1769</v>
      </c>
      <c r="D10" s="768" t="s">
        <v>1770</v>
      </c>
      <c r="E10" s="746" t="s">
        <v>1776</v>
      </c>
      <c r="F10" s="746" t="s">
        <v>3417</v>
      </c>
      <c r="G10" s="746">
        <v>2</v>
      </c>
      <c r="H10" s="1104">
        <v>30000</v>
      </c>
      <c r="I10" s="746">
        <v>2</v>
      </c>
      <c r="J10" s="1104">
        <v>30000</v>
      </c>
      <c r="K10" s="746">
        <v>2</v>
      </c>
      <c r="L10" s="1104">
        <v>30000</v>
      </c>
      <c r="M10" s="746">
        <v>2</v>
      </c>
      <c r="N10" s="1104">
        <v>30000</v>
      </c>
      <c r="O10" s="769">
        <f>+G10+I10+K10+M10</f>
        <v>8</v>
      </c>
      <c r="P10" s="814">
        <f>+H10+J10+L10+N10</f>
        <v>120000</v>
      </c>
      <c r="Q10" s="807" t="s">
        <v>1771</v>
      </c>
      <c r="R10" s="771" t="s">
        <v>1772</v>
      </c>
      <c r="S10" s="746" t="s">
        <v>1773</v>
      </c>
      <c r="T10" s="746" t="s">
        <v>1774</v>
      </c>
      <c r="U10" s="746" t="s">
        <v>1775</v>
      </c>
    </row>
    <row r="11" spans="1:21" ht="85.5" x14ac:dyDescent="0.25">
      <c r="A11" s="1382"/>
      <c r="B11" s="1391"/>
      <c r="C11" s="779" t="s">
        <v>1814</v>
      </c>
      <c r="D11" s="746" t="s">
        <v>1816</v>
      </c>
      <c r="E11" s="741" t="s">
        <v>1817</v>
      </c>
      <c r="F11" s="746" t="s">
        <v>3416</v>
      </c>
      <c r="G11" s="768">
        <v>1</v>
      </c>
      <c r="H11" s="772">
        <v>0</v>
      </c>
      <c r="I11" s="741"/>
      <c r="J11" s="741"/>
      <c r="K11" s="741"/>
      <c r="L11" s="741"/>
      <c r="M11" s="741"/>
      <c r="N11" s="741"/>
      <c r="O11" s="744">
        <v>1</v>
      </c>
      <c r="P11" s="815">
        <f>+H11+J11+L11+N11</f>
        <v>0</v>
      </c>
      <c r="Q11" s="746" t="s">
        <v>1803</v>
      </c>
      <c r="R11" s="746" t="s">
        <v>1804</v>
      </c>
      <c r="S11" s="746" t="s">
        <v>1805</v>
      </c>
      <c r="T11" s="746" t="s">
        <v>1806</v>
      </c>
      <c r="U11" s="746" t="s">
        <v>1807</v>
      </c>
    </row>
    <row r="12" spans="1:21" ht="71.25" x14ac:dyDescent="0.25">
      <c r="A12" s="1382"/>
      <c r="B12" s="1391"/>
      <c r="C12" s="750" t="s">
        <v>1815</v>
      </c>
      <c r="D12" s="743" t="s">
        <v>1808</v>
      </c>
      <c r="E12" s="741" t="s">
        <v>1818</v>
      </c>
      <c r="F12" s="743" t="s">
        <v>1809</v>
      </c>
      <c r="G12" s="1106">
        <v>0.2</v>
      </c>
      <c r="H12" s="743" t="s">
        <v>1810</v>
      </c>
      <c r="I12" s="773">
        <v>0.2</v>
      </c>
      <c r="J12" s="774">
        <v>0</v>
      </c>
      <c r="K12" s="773">
        <v>0.2</v>
      </c>
      <c r="L12" s="743">
        <v>0</v>
      </c>
      <c r="M12" s="743">
        <v>30</v>
      </c>
      <c r="N12" s="743">
        <v>0</v>
      </c>
      <c r="O12" s="1105">
        <v>1</v>
      </c>
      <c r="P12" s="816">
        <f>+J12+L12+N12</f>
        <v>0</v>
      </c>
      <c r="Q12" s="743" t="s">
        <v>1811</v>
      </c>
      <c r="R12" s="743" t="s">
        <v>1804</v>
      </c>
      <c r="S12" s="743" t="s">
        <v>1812</v>
      </c>
      <c r="T12" s="743" t="s">
        <v>1806</v>
      </c>
      <c r="U12" s="743" t="s">
        <v>1813</v>
      </c>
    </row>
    <row r="13" spans="1:21" ht="109.5" customHeight="1" x14ac:dyDescent="0.25">
      <c r="A13" s="1382"/>
      <c r="B13" s="1391"/>
      <c r="C13" s="808" t="s">
        <v>2273</v>
      </c>
      <c r="D13" s="775" t="s">
        <v>2272</v>
      </c>
      <c r="E13" s="757"/>
      <c r="F13" s="776" t="s">
        <v>2274</v>
      </c>
      <c r="G13" s="773" t="s">
        <v>1810</v>
      </c>
      <c r="H13" s="774"/>
      <c r="I13" s="777">
        <v>0.5</v>
      </c>
      <c r="J13" s="774">
        <v>50000</v>
      </c>
      <c r="K13" s="774"/>
      <c r="L13" s="774"/>
      <c r="M13" s="777">
        <v>0.5</v>
      </c>
      <c r="N13" s="774">
        <v>50000</v>
      </c>
      <c r="O13" s="774"/>
      <c r="P13" s="1333">
        <f>+H13+J13+L13+N13</f>
        <v>100000</v>
      </c>
      <c r="Q13" s="774"/>
      <c r="R13" s="774"/>
      <c r="S13" s="743" t="s">
        <v>2275</v>
      </c>
      <c r="T13" s="774" t="s">
        <v>2276</v>
      </c>
      <c r="U13" s="743" t="s">
        <v>2277</v>
      </c>
    </row>
    <row r="14" spans="1:21" ht="87" customHeight="1" x14ac:dyDescent="0.25">
      <c r="A14" s="1382"/>
      <c r="B14" s="1391"/>
      <c r="C14" s="760" t="s">
        <v>2279</v>
      </c>
      <c r="D14" s="760" t="s">
        <v>1724</v>
      </c>
      <c r="E14" s="742"/>
      <c r="F14" s="1335" t="s">
        <v>1725</v>
      </c>
      <c r="G14" s="777">
        <v>0.25</v>
      </c>
      <c r="H14" s="1107">
        <v>10000</v>
      </c>
      <c r="I14" s="777">
        <v>0.25</v>
      </c>
      <c r="J14" s="1107">
        <v>10000</v>
      </c>
      <c r="K14" s="777">
        <v>0.25</v>
      </c>
      <c r="L14" s="1107">
        <v>10000</v>
      </c>
      <c r="M14" s="777">
        <v>0.25</v>
      </c>
      <c r="N14" s="1107">
        <v>10000</v>
      </c>
      <c r="O14" s="774"/>
      <c r="P14" s="1333">
        <f>+H14+J14+L14+N14</f>
        <v>40000</v>
      </c>
      <c r="Q14" s="774"/>
      <c r="R14" s="743" t="s">
        <v>1726</v>
      </c>
      <c r="S14" s="743" t="s">
        <v>1727</v>
      </c>
      <c r="T14" s="743" t="s">
        <v>1728</v>
      </c>
      <c r="U14" s="743" t="s">
        <v>1729</v>
      </c>
    </row>
    <row r="15" spans="1:21" ht="150" customHeight="1" x14ac:dyDescent="0.25">
      <c r="A15" s="1382"/>
      <c r="B15" s="1391"/>
      <c r="C15" s="754" t="s">
        <v>2284</v>
      </c>
      <c r="D15" s="760" t="s">
        <v>2278</v>
      </c>
      <c r="E15" s="742"/>
      <c r="F15" s="1335" t="s">
        <v>1725</v>
      </c>
      <c r="G15" s="741"/>
      <c r="H15" s="741"/>
      <c r="I15" s="744">
        <v>0.5</v>
      </c>
      <c r="J15" s="1108">
        <v>25000</v>
      </c>
      <c r="K15" s="744">
        <v>0.5</v>
      </c>
      <c r="L15" s="1108">
        <v>25000</v>
      </c>
      <c r="M15" s="741"/>
      <c r="N15" s="741"/>
      <c r="O15" s="741"/>
      <c r="P15" s="1334">
        <v>50000</v>
      </c>
      <c r="Q15" s="741"/>
      <c r="R15" s="746" t="s">
        <v>2280</v>
      </c>
      <c r="S15" s="746" t="s">
        <v>2281</v>
      </c>
      <c r="T15" s="760" t="s">
        <v>2282</v>
      </c>
      <c r="U15" s="761" t="s">
        <v>2283</v>
      </c>
    </row>
    <row r="16" spans="1:21" ht="150" customHeight="1" x14ac:dyDescent="0.25">
      <c r="A16" s="1382"/>
      <c r="B16" s="1391"/>
      <c r="C16" s="746" t="s">
        <v>2326</v>
      </c>
      <c r="D16" s="741" t="s">
        <v>2325</v>
      </c>
      <c r="E16" s="742"/>
      <c r="F16" s="746" t="s">
        <v>3418</v>
      </c>
      <c r="G16" s="741">
        <v>4</v>
      </c>
      <c r="H16" s="1108">
        <v>21300</v>
      </c>
      <c r="I16" s="741"/>
      <c r="J16" s="741"/>
      <c r="K16" s="741"/>
      <c r="L16" s="741"/>
      <c r="M16" s="741"/>
      <c r="N16" s="741"/>
      <c r="O16" s="741"/>
      <c r="P16" s="1334">
        <v>21300</v>
      </c>
      <c r="Q16" s="740" t="s">
        <v>1500</v>
      </c>
      <c r="R16" s="740" t="s">
        <v>1501</v>
      </c>
      <c r="S16" s="740" t="s">
        <v>2328</v>
      </c>
      <c r="T16" s="740" t="s">
        <v>1502</v>
      </c>
      <c r="U16" s="740" t="s">
        <v>2329</v>
      </c>
    </row>
    <row r="17" spans="1:22" ht="150" customHeight="1" x14ac:dyDescent="0.25">
      <c r="A17" s="1382"/>
      <c r="B17" s="1391"/>
      <c r="C17" s="746" t="s">
        <v>2327</v>
      </c>
      <c r="D17" s="741" t="s">
        <v>2325</v>
      </c>
      <c r="E17" s="742"/>
      <c r="F17" s="746" t="s">
        <v>2330</v>
      </c>
      <c r="G17" s="741"/>
      <c r="H17" s="741"/>
      <c r="I17" s="741"/>
      <c r="J17" s="741"/>
      <c r="K17" s="741">
        <v>4</v>
      </c>
      <c r="L17" s="1108">
        <v>21300</v>
      </c>
      <c r="M17" s="741"/>
      <c r="N17" s="741"/>
      <c r="O17" s="741"/>
      <c r="P17" s="1334">
        <v>21300</v>
      </c>
      <c r="Q17" s="740" t="s">
        <v>1500</v>
      </c>
      <c r="R17" s="740" t="s">
        <v>1501</v>
      </c>
      <c r="S17" s="740" t="s">
        <v>2331</v>
      </c>
      <c r="T17" s="740" t="s">
        <v>1502</v>
      </c>
      <c r="U17" s="740" t="s">
        <v>2329</v>
      </c>
    </row>
    <row r="18" spans="1:22" ht="150" customHeight="1" x14ac:dyDescent="0.25">
      <c r="A18" s="1382"/>
      <c r="B18" s="1391"/>
      <c r="C18" s="779" t="s">
        <v>2694</v>
      </c>
      <c r="D18" s="779" t="s">
        <v>2684</v>
      </c>
      <c r="E18" s="779"/>
      <c r="F18" s="779" t="s">
        <v>2887</v>
      </c>
      <c r="G18" s="780">
        <f>+H18/P18</f>
        <v>0.25</v>
      </c>
      <c r="H18" s="781">
        <v>120000</v>
      </c>
      <c r="I18" s="780">
        <v>0.25</v>
      </c>
      <c r="J18" s="782">
        <v>120000</v>
      </c>
      <c r="K18" s="780">
        <v>0.25</v>
      </c>
      <c r="L18" s="782">
        <v>120000</v>
      </c>
      <c r="M18" s="751">
        <v>0.25</v>
      </c>
      <c r="N18" s="783">
        <v>120000</v>
      </c>
      <c r="O18" s="751">
        <v>1</v>
      </c>
      <c r="P18" s="783">
        <f>+N18+L18+J18+H18</f>
        <v>480000</v>
      </c>
      <c r="Q18" s="779" t="s">
        <v>2685</v>
      </c>
      <c r="R18" s="779" t="s">
        <v>2686</v>
      </c>
      <c r="S18" s="779" t="s">
        <v>2687</v>
      </c>
      <c r="T18" s="779" t="s">
        <v>2688</v>
      </c>
      <c r="U18" s="779" t="s">
        <v>2689</v>
      </c>
    </row>
    <row r="19" spans="1:22" ht="158.25" customHeight="1" x14ac:dyDescent="0.25">
      <c r="A19" s="1382"/>
      <c r="B19" s="1391"/>
      <c r="C19" s="779" t="s">
        <v>2690</v>
      </c>
      <c r="D19" s="779" t="s">
        <v>2889</v>
      </c>
      <c r="E19" s="779"/>
      <c r="F19" s="779" t="s">
        <v>2888</v>
      </c>
      <c r="G19" s="751">
        <v>0.25</v>
      </c>
      <c r="H19" s="781">
        <v>250000</v>
      </c>
      <c r="I19" s="751">
        <v>0.25</v>
      </c>
      <c r="J19" s="781">
        <v>250000</v>
      </c>
      <c r="K19" s="751">
        <v>0.25</v>
      </c>
      <c r="L19" s="781">
        <v>250000</v>
      </c>
      <c r="M19" s="751">
        <v>0.25</v>
      </c>
      <c r="N19" s="781">
        <v>250000</v>
      </c>
      <c r="O19" s="751">
        <v>1</v>
      </c>
      <c r="P19" s="783">
        <v>1000000</v>
      </c>
      <c r="Q19" s="779" t="s">
        <v>2691</v>
      </c>
      <c r="R19" s="779" t="s">
        <v>2692</v>
      </c>
      <c r="S19" s="779" t="s">
        <v>2693</v>
      </c>
      <c r="T19" s="779" t="s">
        <v>2688</v>
      </c>
      <c r="U19" s="779" t="s">
        <v>2689</v>
      </c>
    </row>
    <row r="20" spans="1:22" ht="152.25" customHeight="1" x14ac:dyDescent="0.25">
      <c r="A20" s="1382"/>
      <c r="B20" s="1391"/>
      <c r="C20" s="779" t="s">
        <v>2753</v>
      </c>
      <c r="D20" s="746" t="s">
        <v>2767</v>
      </c>
      <c r="F20" s="746" t="s">
        <v>3419</v>
      </c>
      <c r="G20" s="744">
        <v>0.5</v>
      </c>
      <c r="H20" s="1108">
        <v>25000</v>
      </c>
      <c r="I20" s="744">
        <v>0.5</v>
      </c>
      <c r="J20" s="1108">
        <v>25000</v>
      </c>
      <c r="K20" s="741"/>
      <c r="L20" s="741"/>
      <c r="M20" s="741"/>
      <c r="N20" s="741"/>
      <c r="O20" s="741"/>
      <c r="P20" s="810">
        <f>+H20+J20+L20+N20</f>
        <v>50000</v>
      </c>
      <c r="Q20" s="746" t="s">
        <v>2755</v>
      </c>
      <c r="R20" s="746" t="s">
        <v>2756</v>
      </c>
      <c r="S20" s="746" t="s">
        <v>2757</v>
      </c>
      <c r="T20" s="746" t="s">
        <v>2758</v>
      </c>
      <c r="U20" s="746" t="s">
        <v>2759</v>
      </c>
    </row>
    <row r="21" spans="1:22" ht="99.75" x14ac:dyDescent="0.25">
      <c r="A21" s="1382"/>
      <c r="B21" s="1391"/>
      <c r="C21" s="746" t="s">
        <v>2760</v>
      </c>
      <c r="D21" s="746" t="s">
        <v>2761</v>
      </c>
      <c r="E21" s="741"/>
      <c r="F21" s="746" t="s">
        <v>3420</v>
      </c>
      <c r="G21" s="746"/>
      <c r="H21" s="768"/>
      <c r="I21" s="746"/>
      <c r="J21" s="768"/>
      <c r="K21" s="746"/>
      <c r="L21" s="768">
        <v>0.5</v>
      </c>
      <c r="M21" s="746"/>
      <c r="N21" s="768">
        <v>0.5</v>
      </c>
      <c r="O21" s="1109">
        <v>1</v>
      </c>
      <c r="P21" s="1110"/>
      <c r="Q21" s="746" t="s">
        <v>2762</v>
      </c>
      <c r="R21" s="746" t="s">
        <v>2763</v>
      </c>
      <c r="S21" s="746" t="s">
        <v>2764</v>
      </c>
      <c r="T21" s="746" t="s">
        <v>1735</v>
      </c>
      <c r="U21" s="746" t="s">
        <v>2765</v>
      </c>
    </row>
    <row r="22" spans="1:22" ht="171" x14ac:dyDescent="0.25">
      <c r="A22" s="1382"/>
      <c r="B22" s="1391"/>
      <c r="C22" s="767" t="s">
        <v>2801</v>
      </c>
      <c r="D22" s="767" t="s">
        <v>2802</v>
      </c>
      <c r="E22" s="741"/>
      <c r="F22" s="746" t="s">
        <v>2803</v>
      </c>
      <c r="G22" s="784">
        <v>2</v>
      </c>
      <c r="H22" s="785">
        <v>8000</v>
      </c>
      <c r="I22" s="784">
        <v>3</v>
      </c>
      <c r="J22" s="785">
        <v>12000</v>
      </c>
      <c r="K22" s="784">
        <v>3</v>
      </c>
      <c r="L22" s="786">
        <v>12000</v>
      </c>
      <c r="M22" s="784">
        <v>2</v>
      </c>
      <c r="N22" s="786">
        <v>8000</v>
      </c>
      <c r="O22" s="787">
        <v>10</v>
      </c>
      <c r="P22" s="817">
        <f t="shared" ref="P22:P27" si="0">+H22+J22+L22+N22</f>
        <v>40000</v>
      </c>
      <c r="Q22" s="746" t="s">
        <v>2804</v>
      </c>
      <c r="R22" s="746" t="s">
        <v>2805</v>
      </c>
      <c r="S22" s="767" t="s">
        <v>2806</v>
      </c>
      <c r="T22" s="746" t="s">
        <v>2807</v>
      </c>
      <c r="U22" s="746" t="s">
        <v>2808</v>
      </c>
    </row>
    <row r="23" spans="1:22" ht="142.5" x14ac:dyDescent="0.25">
      <c r="A23" s="1382"/>
      <c r="B23" s="1391"/>
      <c r="C23" s="779" t="s">
        <v>2809</v>
      </c>
      <c r="D23" s="767" t="s">
        <v>2810</v>
      </c>
      <c r="E23" s="741"/>
      <c r="F23" s="746" t="s">
        <v>2811</v>
      </c>
      <c r="G23" s="784">
        <v>1</v>
      </c>
      <c r="H23" s="786">
        <v>4000</v>
      </c>
      <c r="I23" s="784">
        <v>4</v>
      </c>
      <c r="J23" s="786">
        <v>16000</v>
      </c>
      <c r="K23" s="784">
        <v>3</v>
      </c>
      <c r="L23" s="786">
        <v>12000</v>
      </c>
      <c r="M23" s="784">
        <v>2</v>
      </c>
      <c r="N23" s="785">
        <v>8000</v>
      </c>
      <c r="O23" s="784">
        <v>10</v>
      </c>
      <c r="P23" s="817">
        <f t="shared" si="0"/>
        <v>40000</v>
      </c>
      <c r="Q23" s="746" t="s">
        <v>2812</v>
      </c>
      <c r="R23" s="746" t="s">
        <v>2805</v>
      </c>
      <c r="S23" s="767" t="s">
        <v>2813</v>
      </c>
      <c r="T23" s="746" t="s">
        <v>2814</v>
      </c>
      <c r="U23" s="746" t="s">
        <v>2808</v>
      </c>
    </row>
    <row r="24" spans="1:22" ht="128.25" x14ac:dyDescent="0.25">
      <c r="A24" s="1382"/>
      <c r="B24" s="1391"/>
      <c r="C24" s="767" t="s">
        <v>1957</v>
      </c>
      <c r="D24" s="754" t="s">
        <v>1958</v>
      </c>
      <c r="E24" s="779"/>
      <c r="F24" s="754" t="s">
        <v>1965</v>
      </c>
      <c r="G24" s="792"/>
      <c r="H24" s="792"/>
      <c r="I24" s="792"/>
      <c r="J24" s="792"/>
      <c r="K24" s="792">
        <v>1</v>
      </c>
      <c r="L24" s="792"/>
      <c r="M24" s="792"/>
      <c r="N24" s="792"/>
      <c r="O24" s="792"/>
      <c r="P24" s="819">
        <f t="shared" si="0"/>
        <v>0</v>
      </c>
      <c r="Q24" s="740" t="s">
        <v>1966</v>
      </c>
      <c r="R24" s="740" t="s">
        <v>1967</v>
      </c>
      <c r="S24" s="740" t="s">
        <v>1968</v>
      </c>
      <c r="T24" s="754" t="s">
        <v>1969</v>
      </c>
      <c r="U24" s="754" t="s">
        <v>1970</v>
      </c>
    </row>
    <row r="25" spans="1:22" ht="114" x14ac:dyDescent="0.25">
      <c r="A25" s="1382"/>
      <c r="B25" s="1391"/>
      <c r="C25" s="767" t="s">
        <v>1959</v>
      </c>
      <c r="D25" s="754" t="s">
        <v>1960</v>
      </c>
      <c r="E25" s="779"/>
      <c r="F25" s="754" t="s">
        <v>1983</v>
      </c>
      <c r="G25" s="792"/>
      <c r="H25" s="792"/>
      <c r="I25" s="753"/>
      <c r="J25" s="753">
        <v>2351</v>
      </c>
      <c r="K25" s="792"/>
      <c r="L25" s="792"/>
      <c r="M25" s="792"/>
      <c r="N25" s="792"/>
      <c r="O25" s="792"/>
      <c r="P25" s="819">
        <f t="shared" si="0"/>
        <v>2351</v>
      </c>
      <c r="Q25" s="754" t="s">
        <v>1971</v>
      </c>
      <c r="R25" s="754" t="s">
        <v>1972</v>
      </c>
      <c r="S25" s="754" t="s">
        <v>1973</v>
      </c>
      <c r="T25" s="754" t="s">
        <v>1974</v>
      </c>
      <c r="U25" s="754" t="s">
        <v>1975</v>
      </c>
    </row>
    <row r="26" spans="1:22" ht="129.75" customHeight="1" x14ac:dyDescent="0.25">
      <c r="A26" s="1382"/>
      <c r="B26" s="1392"/>
      <c r="C26" s="707" t="s">
        <v>2890</v>
      </c>
      <c r="D26" s="708" t="s">
        <v>2891</v>
      </c>
      <c r="F26" s="779" t="s">
        <v>2892</v>
      </c>
      <c r="G26" s="578">
        <v>0.15</v>
      </c>
      <c r="H26" s="1111">
        <v>15000</v>
      </c>
      <c r="I26" s="578">
        <v>0.15</v>
      </c>
      <c r="J26" s="1111">
        <v>15000</v>
      </c>
      <c r="K26" s="578">
        <v>0.2</v>
      </c>
      <c r="L26" s="1111">
        <v>20000</v>
      </c>
      <c r="M26" s="578">
        <v>0.5</v>
      </c>
      <c r="N26" s="1111">
        <v>50000</v>
      </c>
      <c r="O26" s="578">
        <v>1</v>
      </c>
      <c r="P26" s="817">
        <f t="shared" si="0"/>
        <v>100000</v>
      </c>
      <c r="Q26" s="707" t="s">
        <v>2893</v>
      </c>
      <c r="R26" s="707" t="s">
        <v>2894</v>
      </c>
      <c r="S26" s="707" t="s">
        <v>2895</v>
      </c>
      <c r="T26" s="705" t="s">
        <v>2896</v>
      </c>
      <c r="U26" s="821" t="s">
        <v>2897</v>
      </c>
    </row>
    <row r="27" spans="1:22" ht="72" customHeight="1" x14ac:dyDescent="0.25">
      <c r="A27" s="1383" t="s">
        <v>1404</v>
      </c>
      <c r="B27" s="1383" t="s">
        <v>1403</v>
      </c>
      <c r="C27" s="788" t="s">
        <v>1504</v>
      </c>
      <c r="D27" s="740" t="s">
        <v>1499</v>
      </c>
      <c r="E27" s="757" t="s">
        <v>1516</v>
      </c>
      <c r="F27" s="757" t="s">
        <v>3421</v>
      </c>
      <c r="G27" s="757">
        <v>45</v>
      </c>
      <c r="H27" s="1112">
        <v>450000</v>
      </c>
      <c r="I27" s="757">
        <v>45</v>
      </c>
      <c r="J27" s="813">
        <v>450000</v>
      </c>
      <c r="K27" s="757">
        <v>45</v>
      </c>
      <c r="L27" s="1112">
        <v>450000</v>
      </c>
      <c r="M27" s="757">
        <v>45</v>
      </c>
      <c r="N27" s="813">
        <v>450000</v>
      </c>
      <c r="O27" s="757">
        <v>180</v>
      </c>
      <c r="P27" s="814">
        <f t="shared" si="0"/>
        <v>1800000</v>
      </c>
      <c r="Q27" s="757" t="s">
        <v>1500</v>
      </c>
      <c r="R27" s="757" t="s">
        <v>1501</v>
      </c>
      <c r="S27" s="757" t="s">
        <v>1488</v>
      </c>
      <c r="T27" s="757" t="s">
        <v>1502</v>
      </c>
      <c r="U27" s="757" t="s">
        <v>1503</v>
      </c>
    </row>
    <row r="28" spans="1:22" ht="85.5" x14ac:dyDescent="0.25">
      <c r="A28" s="1384"/>
      <c r="B28" s="1384"/>
      <c r="C28" s="754" t="s">
        <v>1506</v>
      </c>
      <c r="D28" s="740" t="s">
        <v>1505</v>
      </c>
      <c r="E28" s="757" t="s">
        <v>1517</v>
      </c>
      <c r="F28" s="746" t="s">
        <v>3422</v>
      </c>
      <c r="G28" s="758">
        <v>0.25</v>
      </c>
      <c r="H28" s="762">
        <v>0</v>
      </c>
      <c r="I28" s="758">
        <v>0.25</v>
      </c>
      <c r="J28" s="757">
        <v>0</v>
      </c>
      <c r="K28" s="758">
        <v>0.25</v>
      </c>
      <c r="L28" s="762">
        <v>0</v>
      </c>
      <c r="M28" s="758">
        <v>0.25</v>
      </c>
      <c r="N28" s="757">
        <v>0</v>
      </c>
      <c r="O28" s="758">
        <v>1</v>
      </c>
      <c r="P28" s="813">
        <f t="shared" ref="P28:P29" si="1">+H28+J28+L28+N28</f>
        <v>0</v>
      </c>
      <c r="Q28" s="757" t="s">
        <v>1507</v>
      </c>
      <c r="R28" s="757" t="s">
        <v>1508</v>
      </c>
      <c r="S28" s="757" t="s">
        <v>1509</v>
      </c>
      <c r="T28" s="757" t="s">
        <v>1510</v>
      </c>
      <c r="U28" s="757" t="s">
        <v>1503</v>
      </c>
    </row>
    <row r="29" spans="1:22" ht="123.75" customHeight="1" x14ac:dyDescent="0.25">
      <c r="A29" s="1384"/>
      <c r="B29" s="1384"/>
      <c r="C29" s="754" t="s">
        <v>1511</v>
      </c>
      <c r="D29" s="788" t="s">
        <v>2898</v>
      </c>
      <c r="E29" s="757" t="s">
        <v>1518</v>
      </c>
      <c r="F29" s="747" t="s">
        <v>2899</v>
      </c>
      <c r="G29" s="248">
        <v>0.25</v>
      </c>
      <c r="H29" s="1113">
        <v>400000</v>
      </c>
      <c r="I29" s="248">
        <v>0.25</v>
      </c>
      <c r="J29" s="824">
        <v>400000</v>
      </c>
      <c r="K29" s="248">
        <v>0.25</v>
      </c>
      <c r="L29" s="1113">
        <v>400000</v>
      </c>
      <c r="M29" s="248">
        <v>0.25</v>
      </c>
      <c r="N29" s="824">
        <v>400000</v>
      </c>
      <c r="O29" s="248">
        <v>1</v>
      </c>
      <c r="P29" s="813">
        <f t="shared" si="1"/>
        <v>1600000</v>
      </c>
      <c r="Q29" s="247" t="s">
        <v>2370</v>
      </c>
      <c r="R29" s="247" t="s">
        <v>2900</v>
      </c>
      <c r="S29" s="247" t="s">
        <v>2901</v>
      </c>
      <c r="T29" s="247" t="s">
        <v>2902</v>
      </c>
      <c r="U29" s="247" t="s">
        <v>2903</v>
      </c>
    </row>
    <row r="30" spans="1:22" ht="75.75" customHeight="1" x14ac:dyDescent="0.25">
      <c r="A30" s="1384"/>
      <c r="B30" s="1384"/>
      <c r="C30" s="754" t="s">
        <v>1512</v>
      </c>
      <c r="D30" s="740" t="s">
        <v>1513</v>
      </c>
      <c r="E30" s="757" t="s">
        <v>1519</v>
      </c>
      <c r="F30" s="747" t="s">
        <v>2904</v>
      </c>
      <c r="G30" s="248">
        <v>0.2</v>
      </c>
      <c r="H30" s="823">
        <v>0</v>
      </c>
      <c r="I30" s="248">
        <v>0.3</v>
      </c>
      <c r="J30" s="247">
        <v>0</v>
      </c>
      <c r="K30" s="248">
        <v>0.3</v>
      </c>
      <c r="L30" s="823">
        <v>0</v>
      </c>
      <c r="M30" s="248">
        <v>0.2</v>
      </c>
      <c r="N30" s="247">
        <v>0</v>
      </c>
      <c r="O30" s="248">
        <v>1</v>
      </c>
      <c r="P30" s="231">
        <v>0</v>
      </c>
      <c r="Q30" s="247" t="s">
        <v>2905</v>
      </c>
      <c r="R30" s="247" t="s">
        <v>2906</v>
      </c>
      <c r="S30" s="247"/>
      <c r="T30" s="247" t="s">
        <v>2902</v>
      </c>
      <c r="U30" s="247" t="s">
        <v>2907</v>
      </c>
    </row>
    <row r="31" spans="1:22" ht="99.75" x14ac:dyDescent="0.25">
      <c r="A31" s="1384"/>
      <c r="B31" s="1384" t="s">
        <v>2915</v>
      </c>
      <c r="C31" s="761" t="s">
        <v>1737</v>
      </c>
      <c r="D31" s="761" t="s">
        <v>1724</v>
      </c>
      <c r="E31" s="761" t="s">
        <v>1730</v>
      </c>
      <c r="F31" s="761" t="s">
        <v>1725</v>
      </c>
      <c r="G31" s="751">
        <v>0.25</v>
      </c>
      <c r="H31" s="1114">
        <v>20000</v>
      </c>
      <c r="I31" s="751">
        <v>0.25</v>
      </c>
      <c r="J31" s="1114">
        <v>20000</v>
      </c>
      <c r="K31" s="751">
        <v>0.25</v>
      </c>
      <c r="L31" s="1114">
        <v>20000</v>
      </c>
      <c r="M31" s="780">
        <v>0.25</v>
      </c>
      <c r="N31" s="1115">
        <v>20000</v>
      </c>
      <c r="O31" s="778">
        <v>100</v>
      </c>
      <c r="P31" s="1336">
        <f>+H31+J31+L31+N31</f>
        <v>80000</v>
      </c>
      <c r="Q31" s="750" t="s">
        <v>1726</v>
      </c>
      <c r="R31" s="750" t="s">
        <v>1727</v>
      </c>
      <c r="S31" s="750" t="s">
        <v>1727</v>
      </c>
      <c r="T31" s="750" t="s">
        <v>1728</v>
      </c>
      <c r="U31" s="750" t="s">
        <v>1729</v>
      </c>
    </row>
    <row r="32" spans="1:22" ht="99.75" x14ac:dyDescent="0.25">
      <c r="A32" s="1384"/>
      <c r="B32" s="1384"/>
      <c r="C32" s="761" t="s">
        <v>3384</v>
      </c>
      <c r="D32" s="761" t="s">
        <v>2439</v>
      </c>
      <c r="E32" s="761" t="s">
        <v>1738</v>
      </c>
      <c r="F32" s="761" t="s">
        <v>1731</v>
      </c>
      <c r="G32" s="751" t="s">
        <v>2440</v>
      </c>
      <c r="H32" s="1114">
        <f>20000+85470</f>
        <v>105470</v>
      </c>
      <c r="I32" s="751" t="s">
        <v>1732</v>
      </c>
      <c r="J32" s="1114">
        <v>20000</v>
      </c>
      <c r="K32" s="752" t="s">
        <v>1739</v>
      </c>
      <c r="L32" s="1114">
        <v>20000</v>
      </c>
      <c r="M32" s="789"/>
      <c r="N32" s="745"/>
      <c r="O32" s="745" t="s">
        <v>2441</v>
      </c>
      <c r="P32" s="814">
        <f>+H32+J32+L32+N32</f>
        <v>145470</v>
      </c>
      <c r="Q32" s="761" t="s">
        <v>1734</v>
      </c>
      <c r="R32" s="761" t="s">
        <v>1734</v>
      </c>
      <c r="S32" s="761" t="s">
        <v>1734</v>
      </c>
      <c r="T32" s="763" t="s">
        <v>1735</v>
      </c>
      <c r="U32" s="761" t="s">
        <v>1736</v>
      </c>
      <c r="V32" s="764"/>
    </row>
    <row r="33" spans="1:21" ht="222" customHeight="1" x14ac:dyDescent="0.25">
      <c r="A33" s="1384"/>
      <c r="B33" s="1384"/>
      <c r="C33" s="779" t="s">
        <v>1777</v>
      </c>
      <c r="D33" s="745" t="s">
        <v>1778</v>
      </c>
      <c r="E33" s="779" t="s">
        <v>1776</v>
      </c>
      <c r="F33" s="779" t="s">
        <v>1779</v>
      </c>
      <c r="G33" s="790">
        <v>0.25</v>
      </c>
      <c r="H33" s="1108">
        <v>30000</v>
      </c>
      <c r="I33" s="790">
        <v>0.25</v>
      </c>
      <c r="J33" s="1108">
        <v>30000</v>
      </c>
      <c r="K33" s="790">
        <v>0.25</v>
      </c>
      <c r="L33" s="1108">
        <v>30000</v>
      </c>
      <c r="M33" s="791">
        <v>0.25</v>
      </c>
      <c r="N33" s="1108">
        <v>30000</v>
      </c>
      <c r="O33" s="741">
        <v>0</v>
      </c>
      <c r="P33" s="814">
        <f>+H33+J33+L33+N33</f>
        <v>120000</v>
      </c>
      <c r="Q33" s="770" t="s">
        <v>1780</v>
      </c>
      <c r="R33" s="746" t="s">
        <v>1781</v>
      </c>
      <c r="S33" s="744">
        <v>0.2</v>
      </c>
      <c r="T33" s="746" t="s">
        <v>1782</v>
      </c>
      <c r="U33" s="746" t="s">
        <v>1783</v>
      </c>
    </row>
    <row r="34" spans="1:21" ht="99.75" x14ac:dyDescent="0.25">
      <c r="A34" s="1384"/>
      <c r="B34" s="1384"/>
      <c r="C34" s="754" t="s">
        <v>1961</v>
      </c>
      <c r="D34" s="754" t="s">
        <v>1962</v>
      </c>
      <c r="E34" s="779"/>
      <c r="F34" s="754" t="s">
        <v>3423</v>
      </c>
      <c r="G34" s="792"/>
      <c r="H34" s="792"/>
      <c r="I34" s="792"/>
      <c r="J34" s="792"/>
      <c r="K34" s="792">
        <v>1</v>
      </c>
      <c r="L34" s="792"/>
      <c r="M34" s="792"/>
      <c r="N34" s="792"/>
      <c r="O34" s="792"/>
      <c r="P34" s="819">
        <f t="shared" ref="P34:P35" si="2">+H34+J34+L34+N34</f>
        <v>0</v>
      </c>
      <c r="Q34" s="754" t="s">
        <v>1976</v>
      </c>
      <c r="R34" s="754" t="s">
        <v>1977</v>
      </c>
      <c r="S34" s="754" t="s">
        <v>1978</v>
      </c>
      <c r="T34" s="754" t="s">
        <v>1974</v>
      </c>
      <c r="U34" s="754" t="s">
        <v>1975</v>
      </c>
    </row>
    <row r="35" spans="1:21" ht="114" x14ac:dyDescent="0.25">
      <c r="A35" s="1384"/>
      <c r="B35" s="1384"/>
      <c r="C35" s="754" t="s">
        <v>1963</v>
      </c>
      <c r="D35" s="754" t="s">
        <v>1964</v>
      </c>
      <c r="E35" s="779"/>
      <c r="F35" s="754" t="s">
        <v>3424</v>
      </c>
      <c r="G35" s="792"/>
      <c r="H35" s="792"/>
      <c r="I35" s="792">
        <v>1</v>
      </c>
      <c r="J35" s="792"/>
      <c r="K35" s="792"/>
      <c r="L35" s="792"/>
      <c r="M35" s="792"/>
      <c r="N35" s="792"/>
      <c r="O35" s="792"/>
      <c r="P35" s="819">
        <f t="shared" si="2"/>
        <v>0</v>
      </c>
      <c r="Q35" s="754" t="s">
        <v>1979</v>
      </c>
      <c r="R35" s="754" t="s">
        <v>1980</v>
      </c>
      <c r="S35" s="754" t="s">
        <v>1981</v>
      </c>
      <c r="T35" s="754" t="s">
        <v>1982</v>
      </c>
      <c r="U35" s="754" t="s">
        <v>1975</v>
      </c>
    </row>
    <row r="36" spans="1:21" ht="159" customHeight="1" x14ac:dyDescent="0.25">
      <c r="A36" s="1384"/>
      <c r="B36" s="1384"/>
      <c r="C36" s="793" t="s">
        <v>2286</v>
      </c>
      <c r="D36" s="794" t="s">
        <v>2285</v>
      </c>
      <c r="E36" s="795"/>
      <c r="F36" s="1338" t="s">
        <v>2289</v>
      </c>
      <c r="G36" s="744"/>
      <c r="H36" s="741"/>
      <c r="I36" s="768" t="s">
        <v>1732</v>
      </c>
      <c r="J36" s="1104">
        <v>20000</v>
      </c>
      <c r="K36" s="768" t="s">
        <v>1732</v>
      </c>
      <c r="L36" s="1104">
        <v>20000</v>
      </c>
      <c r="M36" s="768" t="s">
        <v>2288</v>
      </c>
      <c r="N36" s="1104">
        <v>40000</v>
      </c>
      <c r="O36" s="746" t="s">
        <v>1733</v>
      </c>
      <c r="P36" s="1337">
        <f>+J36+L36+N36</f>
        <v>80000</v>
      </c>
      <c r="Q36" s="741"/>
      <c r="R36" s="760" t="s">
        <v>2287</v>
      </c>
      <c r="S36" s="760" t="s">
        <v>1734</v>
      </c>
      <c r="T36" s="796" t="s">
        <v>1735</v>
      </c>
      <c r="U36" s="760" t="s">
        <v>1736</v>
      </c>
    </row>
    <row r="37" spans="1:21" ht="85.5" x14ac:dyDescent="0.25">
      <c r="A37" s="1384"/>
      <c r="B37" s="1384"/>
      <c r="C37" s="746" t="s">
        <v>2583</v>
      </c>
      <c r="D37" s="746" t="s">
        <v>2584</v>
      </c>
      <c r="E37" s="741"/>
      <c r="F37" s="746" t="s">
        <v>2585</v>
      </c>
      <c r="G37" s="741">
        <v>1</v>
      </c>
      <c r="H37" s="1108">
        <v>6000</v>
      </c>
      <c r="I37" s="741">
        <v>0</v>
      </c>
      <c r="J37" s="741">
        <v>0</v>
      </c>
      <c r="K37" s="741">
        <v>0</v>
      </c>
      <c r="L37" s="741">
        <v>0</v>
      </c>
      <c r="M37" s="741">
        <v>1</v>
      </c>
      <c r="N37" s="1108">
        <v>6000</v>
      </c>
      <c r="O37" s="741">
        <v>2</v>
      </c>
      <c r="P37" s="817">
        <v>12000</v>
      </c>
      <c r="Q37" s="741"/>
      <c r="R37" s="746" t="s">
        <v>2586</v>
      </c>
      <c r="S37" s="746" t="s">
        <v>2587</v>
      </c>
      <c r="T37" s="746" t="s">
        <v>2588</v>
      </c>
      <c r="U37" s="746" t="s">
        <v>2589</v>
      </c>
    </row>
    <row r="38" spans="1:21" ht="156.75" x14ac:dyDescent="0.25">
      <c r="A38" s="1384"/>
      <c r="B38" s="1384"/>
      <c r="C38" s="746" t="s">
        <v>2583</v>
      </c>
      <c r="D38" s="746" t="s">
        <v>2584</v>
      </c>
      <c r="E38" s="741"/>
      <c r="F38" s="746" t="s">
        <v>2590</v>
      </c>
      <c r="G38" s="741">
        <v>2</v>
      </c>
      <c r="H38" s="1108">
        <v>2000</v>
      </c>
      <c r="I38" s="741">
        <v>2</v>
      </c>
      <c r="J38" s="1108">
        <v>2000</v>
      </c>
      <c r="K38" s="741">
        <v>2</v>
      </c>
      <c r="L38" s="1108">
        <v>2000</v>
      </c>
      <c r="M38" s="741">
        <v>2</v>
      </c>
      <c r="N38" s="1108">
        <v>2000</v>
      </c>
      <c r="O38" s="741">
        <v>8</v>
      </c>
      <c r="P38" s="817">
        <v>8000</v>
      </c>
      <c r="Q38" s="741"/>
      <c r="R38" s="746" t="s">
        <v>2591</v>
      </c>
      <c r="S38" s="746" t="s">
        <v>2587</v>
      </c>
      <c r="T38" s="746" t="s">
        <v>2588</v>
      </c>
      <c r="U38" s="746" t="s">
        <v>2592</v>
      </c>
    </row>
    <row r="39" spans="1:21" ht="267.75" x14ac:dyDescent="0.25">
      <c r="A39" s="1384"/>
      <c r="B39" s="1384"/>
      <c r="C39" s="797" t="s">
        <v>2697</v>
      </c>
      <c r="D39" s="797" t="s">
        <v>2698</v>
      </c>
      <c r="F39" s="826" t="s">
        <v>3425</v>
      </c>
      <c r="G39" s="1116">
        <v>0.25</v>
      </c>
      <c r="H39" s="1117"/>
      <c r="I39" s="1116">
        <v>0.25</v>
      </c>
      <c r="J39" s="1117"/>
      <c r="K39" s="1116">
        <v>0.25</v>
      </c>
      <c r="L39" s="1118"/>
      <c r="M39" s="1116">
        <v>0.25</v>
      </c>
      <c r="N39" s="1117"/>
      <c r="O39" s="1116">
        <v>1</v>
      </c>
      <c r="P39" s="799"/>
      <c r="Q39" s="827" t="s">
        <v>2691</v>
      </c>
      <c r="R39" s="827" t="s">
        <v>2699</v>
      </c>
      <c r="S39" s="797" t="s">
        <v>2700</v>
      </c>
      <c r="T39" s="797" t="s">
        <v>2701</v>
      </c>
      <c r="U39" s="797" t="s">
        <v>2689</v>
      </c>
    </row>
    <row r="40" spans="1:21" ht="199.5" x14ac:dyDescent="0.25">
      <c r="A40" s="1384"/>
      <c r="B40" s="1384"/>
      <c r="C40" s="376" t="s">
        <v>2908</v>
      </c>
      <c r="D40" s="376" t="s">
        <v>2909</v>
      </c>
      <c r="E40" s="741"/>
      <c r="F40" s="748" t="s">
        <v>3426</v>
      </c>
      <c r="G40" s="751">
        <v>0.5</v>
      </c>
      <c r="H40" s="1122">
        <v>278000</v>
      </c>
      <c r="I40" s="751">
        <v>0.5</v>
      </c>
      <c r="J40" s="1120"/>
      <c r="K40" s="1121"/>
      <c r="L40" s="1121"/>
      <c r="M40" s="1121"/>
      <c r="N40" s="1121"/>
      <c r="O40" s="1119">
        <v>1</v>
      </c>
      <c r="P40" s="1122">
        <f>+H40+J40+L40+N40</f>
        <v>278000</v>
      </c>
      <c r="Q40" s="748" t="s">
        <v>2910</v>
      </c>
      <c r="R40" s="748" t="s">
        <v>2911</v>
      </c>
      <c r="S40" s="376" t="s">
        <v>2912</v>
      </c>
      <c r="T40" s="748" t="s">
        <v>2913</v>
      </c>
      <c r="U40" s="748" t="s">
        <v>2914</v>
      </c>
    </row>
    <row r="41" spans="1:21" ht="15.6" customHeight="1" x14ac:dyDescent="0.25">
      <c r="A41" s="800"/>
      <c r="B41" s="801"/>
      <c r="C41" s="800" t="s">
        <v>1379</v>
      </c>
      <c r="D41" s="801"/>
      <c r="E41" s="801"/>
      <c r="F41" s="802"/>
      <c r="G41" s="803">
        <f t="shared" ref="G41:O41" si="3">SUM(G8:G40)</f>
        <v>62.050000000000004</v>
      </c>
      <c r="H41" s="803">
        <f t="shared" si="3"/>
        <v>1829270</v>
      </c>
      <c r="I41" s="803">
        <f t="shared" si="3"/>
        <v>62.4</v>
      </c>
      <c r="J41" s="803">
        <f t="shared" si="3"/>
        <v>1547351</v>
      </c>
      <c r="K41" s="803">
        <f t="shared" si="3"/>
        <v>64.699999999999989</v>
      </c>
      <c r="L41" s="803">
        <f t="shared" si="3"/>
        <v>1492300.5</v>
      </c>
      <c r="M41" s="803">
        <f t="shared" si="3"/>
        <v>87.45</v>
      </c>
      <c r="N41" s="803">
        <f t="shared" si="3"/>
        <v>1524000.5</v>
      </c>
      <c r="O41" s="803">
        <f t="shared" si="3"/>
        <v>331</v>
      </c>
      <c r="P41" s="820">
        <f>SUM(P8:P40)</f>
        <v>6392921</v>
      </c>
      <c r="Q41" s="804"/>
      <c r="R41" s="804"/>
      <c r="S41" s="804"/>
      <c r="T41" s="804"/>
      <c r="U41" s="805"/>
    </row>
  </sheetData>
  <mergeCells count="23">
    <mergeCell ref="U5:U7"/>
    <mergeCell ref="Q5:Q7"/>
    <mergeCell ref="R5:R7"/>
    <mergeCell ref="E5:E7"/>
    <mergeCell ref="T5:T7"/>
    <mergeCell ref="S5:S7"/>
    <mergeCell ref="G6:H6"/>
    <mergeCell ref="K6:L6"/>
    <mergeCell ref="M6:N6"/>
    <mergeCell ref="O5:P6"/>
    <mergeCell ref="I6:J6"/>
    <mergeCell ref="D5:D7"/>
    <mergeCell ref="F5:F7"/>
    <mergeCell ref="G5:N5"/>
    <mergeCell ref="A5:A7"/>
    <mergeCell ref="B5:B7"/>
    <mergeCell ref="A8:A26"/>
    <mergeCell ref="A27:A40"/>
    <mergeCell ref="C5:C7"/>
    <mergeCell ref="B8:B9"/>
    <mergeCell ref="B10:B26"/>
    <mergeCell ref="B27:B30"/>
    <mergeCell ref="B31:B40"/>
  </mergeCells>
  <conditionalFormatting sqref="F31">
    <cfRule type="duplicateValues" dxfId="4" priority="5"/>
  </conditionalFormatting>
  <conditionalFormatting sqref="F32">
    <cfRule type="duplicateValues" dxfId="3" priority="3"/>
  </conditionalFormatting>
  <conditionalFormatting sqref="F18:F19">
    <cfRule type="duplicateValues" dxfId="2" priority="1"/>
  </conditionalFormatting>
  <conditionalFormatting sqref="E8:E10 F11:F12 E13:E19 E27:E32 F20:F23 F26">
    <cfRule type="duplicateValues" dxfId="1" priority="13"/>
  </conditionalFormatting>
  <conditionalFormatting sqref="F10">
    <cfRule type="duplicateValues" dxfId="0" priority="19"/>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7"/>
  <sheetViews>
    <sheetView showGridLines="0" topLeftCell="E1" zoomScale="60" zoomScaleNormal="60" workbookViewId="0">
      <pane ySplit="6" topLeftCell="A54" activePane="bottomLeft" state="frozen"/>
      <selection sqref="A1:V1"/>
      <selection pane="bottomLeft" activeCell="O49" sqref="O49"/>
    </sheetView>
  </sheetViews>
  <sheetFormatPr baseColWidth="10" defaultColWidth="12.5703125" defaultRowHeight="14.25" x14ac:dyDescent="0.25"/>
  <cols>
    <col min="1" max="1" width="35.140625" style="921" customWidth="1"/>
    <col min="2" max="2" width="48.140625" style="888" customWidth="1"/>
    <col min="3" max="3" width="32.42578125" style="888" customWidth="1"/>
    <col min="4" max="4" width="32.7109375" style="888" customWidth="1"/>
    <col min="5" max="5" width="27.42578125" style="895" customWidth="1"/>
    <col min="6" max="6" width="36.42578125" style="888" customWidth="1"/>
    <col min="7" max="7" width="15.28515625" style="888" customWidth="1"/>
    <col min="8" max="8" width="15.85546875" style="888" customWidth="1"/>
    <col min="9" max="9" width="15.28515625" style="888" customWidth="1"/>
    <col min="10" max="10" width="15.42578125" style="888" customWidth="1"/>
    <col min="11" max="11" width="15.28515625" style="888" customWidth="1"/>
    <col min="12" max="12" width="14.85546875" style="888" customWidth="1"/>
    <col min="13" max="13" width="15.28515625" style="888" customWidth="1"/>
    <col min="14" max="14" width="17.5703125" style="888" customWidth="1"/>
    <col min="15" max="15" width="15.28515625" style="888" customWidth="1"/>
    <col min="16" max="16" width="16.28515625" style="888" customWidth="1"/>
    <col min="17" max="20" width="14.28515625" style="888" customWidth="1"/>
    <col min="21" max="21" width="15.7109375" style="888" customWidth="1"/>
    <col min="22" max="16384" width="12.5703125" style="888"/>
  </cols>
  <sheetData>
    <row r="1" spans="1:21" s="882" customFormat="1" x14ac:dyDescent="0.25">
      <c r="B1" s="883"/>
      <c r="C1" s="884"/>
      <c r="D1" s="884"/>
      <c r="E1" s="884"/>
      <c r="F1" s="884"/>
      <c r="G1" s="884" t="s">
        <v>1409</v>
      </c>
      <c r="H1" s="884"/>
      <c r="I1" s="884"/>
      <c r="J1" s="884"/>
      <c r="K1" s="884"/>
      <c r="L1" s="884"/>
      <c r="M1" s="884"/>
      <c r="N1" s="884"/>
      <c r="O1" s="884"/>
      <c r="P1" s="884"/>
      <c r="Q1" s="883"/>
      <c r="R1" s="883"/>
      <c r="S1" s="883"/>
      <c r="T1" s="883"/>
      <c r="U1" s="883"/>
    </row>
    <row r="2" spans="1:21" s="882" customFormat="1" x14ac:dyDescent="0.25">
      <c r="A2" s="850" t="s">
        <v>1364</v>
      </c>
      <c r="B2" s="883"/>
      <c r="C2" s="884"/>
      <c r="D2" s="884"/>
      <c r="E2" s="884"/>
      <c r="F2" s="884"/>
      <c r="G2" s="884"/>
      <c r="H2" s="884"/>
      <c r="I2" s="884"/>
      <c r="J2" s="884"/>
      <c r="K2" s="884"/>
      <c r="L2" s="884"/>
      <c r="M2" s="884"/>
      <c r="N2" s="884"/>
      <c r="O2" s="884"/>
      <c r="P2" s="884"/>
      <c r="Q2" s="883"/>
      <c r="R2" s="883"/>
      <c r="S2" s="883"/>
      <c r="T2" s="883"/>
      <c r="U2" s="883"/>
    </row>
    <row r="3" spans="1:21" s="882" customFormat="1" ht="21" customHeight="1" x14ac:dyDescent="0.25">
      <c r="A3" s="851" t="s">
        <v>1405</v>
      </c>
      <c r="B3" s="852"/>
      <c r="C3" s="853"/>
      <c r="D3" s="853"/>
      <c r="E3" s="854"/>
      <c r="F3" s="853"/>
      <c r="G3" s="853"/>
      <c r="H3" s="853"/>
      <c r="I3" s="853"/>
      <c r="J3" s="853"/>
      <c r="K3" s="853"/>
      <c r="L3" s="853"/>
      <c r="M3" s="853"/>
      <c r="N3" s="853"/>
      <c r="O3" s="853"/>
      <c r="P3" s="853"/>
      <c r="Q3" s="852"/>
      <c r="R3" s="852"/>
      <c r="S3" s="852"/>
      <c r="T3" s="852"/>
      <c r="U3" s="852"/>
    </row>
    <row r="4" spans="1:21" s="885" customFormat="1" ht="23.25" customHeight="1" x14ac:dyDescent="0.25">
      <c r="A4" s="1424" t="s">
        <v>100</v>
      </c>
      <c r="B4" s="1427" t="s">
        <v>115</v>
      </c>
      <c r="C4" s="1418" t="s">
        <v>89</v>
      </c>
      <c r="D4" s="1418" t="s">
        <v>90</v>
      </c>
      <c r="E4" s="1423" t="s">
        <v>409</v>
      </c>
      <c r="F4" s="1418" t="s">
        <v>91</v>
      </c>
      <c r="G4" s="1433" t="s">
        <v>103</v>
      </c>
      <c r="H4" s="1433"/>
      <c r="I4" s="1433"/>
      <c r="J4" s="1433"/>
      <c r="K4" s="1433"/>
      <c r="L4" s="1433"/>
      <c r="M4" s="1433"/>
      <c r="N4" s="1433"/>
      <c r="O4" s="1418" t="s">
        <v>104</v>
      </c>
      <c r="P4" s="1418"/>
      <c r="Q4" s="1437" t="s">
        <v>105</v>
      </c>
      <c r="R4" s="1424" t="s">
        <v>106</v>
      </c>
      <c r="S4" s="1424" t="s">
        <v>113</v>
      </c>
      <c r="T4" s="1424" t="s">
        <v>112</v>
      </c>
      <c r="U4" s="1434" t="s">
        <v>92</v>
      </c>
    </row>
    <row r="5" spans="1:21" s="885" customFormat="1" ht="15" customHeight="1" x14ac:dyDescent="0.25">
      <c r="A5" s="1425"/>
      <c r="B5" s="1428"/>
      <c r="C5" s="1418"/>
      <c r="D5" s="1418"/>
      <c r="E5" s="1423"/>
      <c r="F5" s="1418"/>
      <c r="G5" s="1433" t="s">
        <v>107</v>
      </c>
      <c r="H5" s="1433"/>
      <c r="I5" s="1433" t="s">
        <v>108</v>
      </c>
      <c r="J5" s="1433"/>
      <c r="K5" s="1433" t="s">
        <v>109</v>
      </c>
      <c r="L5" s="1433"/>
      <c r="M5" s="1433" t="s">
        <v>110</v>
      </c>
      <c r="N5" s="1433"/>
      <c r="O5" s="1418"/>
      <c r="P5" s="1418"/>
      <c r="Q5" s="1438"/>
      <c r="R5" s="1425"/>
      <c r="S5" s="1425"/>
      <c r="T5" s="1425"/>
      <c r="U5" s="1435"/>
    </row>
    <row r="6" spans="1:21" s="885" customFormat="1" ht="24" customHeight="1" x14ac:dyDescent="0.25">
      <c r="A6" s="1426"/>
      <c r="B6" s="1429"/>
      <c r="C6" s="1418"/>
      <c r="D6" s="1418"/>
      <c r="E6" s="1423"/>
      <c r="F6" s="1418"/>
      <c r="G6" s="886" t="s">
        <v>111</v>
      </c>
      <c r="H6" s="886" t="s">
        <v>12</v>
      </c>
      <c r="I6" s="886" t="s">
        <v>111</v>
      </c>
      <c r="J6" s="886" t="s">
        <v>12</v>
      </c>
      <c r="K6" s="886" t="s">
        <v>111</v>
      </c>
      <c r="L6" s="886" t="s">
        <v>12</v>
      </c>
      <c r="M6" s="886" t="s">
        <v>111</v>
      </c>
      <c r="N6" s="886" t="s">
        <v>12</v>
      </c>
      <c r="O6" s="886" t="s">
        <v>111</v>
      </c>
      <c r="P6" s="886" t="s">
        <v>12</v>
      </c>
      <c r="Q6" s="1439"/>
      <c r="R6" s="1426"/>
      <c r="S6" s="1426"/>
      <c r="T6" s="1426"/>
      <c r="U6" s="1436"/>
    </row>
    <row r="7" spans="1:21" ht="74.25" customHeight="1" x14ac:dyDescent="0.25">
      <c r="A7" s="1417" t="s">
        <v>1520</v>
      </c>
      <c r="B7" s="1417" t="s">
        <v>1359</v>
      </c>
      <c r="C7" s="1409" t="s">
        <v>2916</v>
      </c>
      <c r="D7" s="1409" t="s">
        <v>2917</v>
      </c>
      <c r="E7" s="887"/>
      <c r="F7" s="841" t="s">
        <v>2918</v>
      </c>
      <c r="G7" s="855"/>
      <c r="H7" s="855"/>
      <c r="I7" s="855">
        <v>2</v>
      </c>
      <c r="J7" s="855"/>
      <c r="K7" s="855">
        <v>3</v>
      </c>
      <c r="L7" s="855"/>
      <c r="M7" s="855">
        <v>3</v>
      </c>
      <c r="N7" s="855"/>
      <c r="O7" s="855">
        <f t="shared" ref="O7:O12" si="0">G7+I7+K7+M7</f>
        <v>8</v>
      </c>
      <c r="P7" s="839"/>
      <c r="Q7" s="841" t="s">
        <v>2919</v>
      </c>
      <c r="R7" s="841" t="s">
        <v>2920</v>
      </c>
      <c r="S7" s="855" t="s">
        <v>2921</v>
      </c>
      <c r="T7" s="855" t="s">
        <v>2922</v>
      </c>
      <c r="U7" s="838" t="s">
        <v>2923</v>
      </c>
    </row>
    <row r="8" spans="1:21" ht="77.25" customHeight="1" x14ac:dyDescent="0.25">
      <c r="A8" s="1417"/>
      <c r="B8" s="1417"/>
      <c r="C8" s="1410"/>
      <c r="D8" s="1410"/>
      <c r="E8" s="887"/>
      <c r="F8" s="841" t="s">
        <v>2924</v>
      </c>
      <c r="G8" s="855"/>
      <c r="H8" s="855"/>
      <c r="I8" s="855">
        <v>1</v>
      </c>
      <c r="J8" s="855"/>
      <c r="K8" s="855">
        <v>1</v>
      </c>
      <c r="L8" s="855"/>
      <c r="M8" s="855">
        <v>0</v>
      </c>
      <c r="N8" s="855"/>
      <c r="O8" s="855">
        <f t="shared" si="0"/>
        <v>2</v>
      </c>
      <c r="P8" s="839"/>
      <c r="Q8" s="841" t="s">
        <v>2919</v>
      </c>
      <c r="R8" s="841" t="s">
        <v>2920</v>
      </c>
      <c r="S8" s="855" t="s">
        <v>2921</v>
      </c>
      <c r="T8" s="855" t="s">
        <v>2922</v>
      </c>
      <c r="U8" s="838" t="s">
        <v>2923</v>
      </c>
    </row>
    <row r="9" spans="1:21" ht="79.5" customHeight="1" x14ac:dyDescent="0.25">
      <c r="A9" s="1417"/>
      <c r="B9" s="1417"/>
      <c r="C9" s="1410"/>
      <c r="D9" s="1411"/>
      <c r="E9" s="887"/>
      <c r="F9" s="841" t="s">
        <v>2925</v>
      </c>
      <c r="G9" s="855"/>
      <c r="H9" s="855"/>
      <c r="I9" s="855">
        <v>1</v>
      </c>
      <c r="J9" s="855"/>
      <c r="K9" s="855">
        <v>1</v>
      </c>
      <c r="L9" s="855"/>
      <c r="M9" s="855">
        <v>1</v>
      </c>
      <c r="N9" s="855"/>
      <c r="O9" s="855">
        <f t="shared" si="0"/>
        <v>3</v>
      </c>
      <c r="P9" s="839"/>
      <c r="Q9" s="841" t="s">
        <v>2919</v>
      </c>
      <c r="R9" s="841" t="s">
        <v>2920</v>
      </c>
      <c r="S9" s="855" t="s">
        <v>2921</v>
      </c>
      <c r="T9" s="855" t="s">
        <v>2922</v>
      </c>
      <c r="U9" s="838" t="s">
        <v>2923</v>
      </c>
    </row>
    <row r="10" spans="1:21" ht="79.5" customHeight="1" x14ac:dyDescent="0.25">
      <c r="A10" s="1417"/>
      <c r="B10" s="1417"/>
      <c r="C10" s="1410"/>
      <c r="D10" s="1409" t="s">
        <v>2926</v>
      </c>
      <c r="E10" s="887"/>
      <c r="F10" s="841" t="s">
        <v>2927</v>
      </c>
      <c r="G10" s="855">
        <v>1</v>
      </c>
      <c r="H10" s="855"/>
      <c r="I10" s="855">
        <v>1</v>
      </c>
      <c r="J10" s="855"/>
      <c r="K10" s="855">
        <v>1</v>
      </c>
      <c r="L10" s="855"/>
      <c r="M10" s="855">
        <v>1</v>
      </c>
      <c r="N10" s="855"/>
      <c r="O10" s="855">
        <f t="shared" si="0"/>
        <v>4</v>
      </c>
      <c r="P10" s="839"/>
      <c r="Q10" s="841" t="s">
        <v>2919</v>
      </c>
      <c r="R10" s="841" t="s">
        <v>2920</v>
      </c>
      <c r="S10" s="855" t="s">
        <v>2921</v>
      </c>
      <c r="T10" s="855" t="s">
        <v>2922</v>
      </c>
      <c r="U10" s="838" t="s">
        <v>2923</v>
      </c>
    </row>
    <row r="11" spans="1:21" ht="81" customHeight="1" x14ac:dyDescent="0.25">
      <c r="A11" s="1417"/>
      <c r="B11" s="1417"/>
      <c r="C11" s="1410"/>
      <c r="D11" s="1410"/>
      <c r="E11" s="887"/>
      <c r="F11" s="841" t="s">
        <v>2928</v>
      </c>
      <c r="G11" s="855">
        <v>1</v>
      </c>
      <c r="H11" s="855"/>
      <c r="I11" s="855">
        <v>1</v>
      </c>
      <c r="J11" s="855"/>
      <c r="K11" s="855">
        <v>1</v>
      </c>
      <c r="L11" s="855"/>
      <c r="M11" s="855">
        <v>1</v>
      </c>
      <c r="N11" s="855"/>
      <c r="O11" s="855">
        <f t="shared" si="0"/>
        <v>4</v>
      </c>
      <c r="P11" s="839"/>
      <c r="Q11" s="841" t="s">
        <v>2919</v>
      </c>
      <c r="R11" s="841" t="s">
        <v>2920</v>
      </c>
      <c r="S11" s="855" t="s">
        <v>2921</v>
      </c>
      <c r="T11" s="855" t="s">
        <v>2922</v>
      </c>
      <c r="U11" s="838" t="s">
        <v>2923</v>
      </c>
    </row>
    <row r="12" spans="1:21" ht="73.5" customHeight="1" x14ac:dyDescent="0.25">
      <c r="A12" s="1417"/>
      <c r="B12" s="1417"/>
      <c r="C12" s="1411"/>
      <c r="D12" s="1411"/>
      <c r="E12" s="887"/>
      <c r="F12" s="841" t="s">
        <v>2929</v>
      </c>
      <c r="G12" s="862">
        <v>1</v>
      </c>
      <c r="H12" s="862"/>
      <c r="I12" s="862">
        <v>1</v>
      </c>
      <c r="J12" s="862"/>
      <c r="K12" s="862">
        <v>1</v>
      </c>
      <c r="L12" s="862"/>
      <c r="M12" s="862">
        <v>1</v>
      </c>
      <c r="N12" s="862"/>
      <c r="O12" s="862">
        <f t="shared" si="0"/>
        <v>4</v>
      </c>
      <c r="P12" s="839"/>
      <c r="Q12" s="841" t="s">
        <v>2919</v>
      </c>
      <c r="R12" s="841" t="s">
        <v>2920</v>
      </c>
      <c r="S12" s="855" t="s">
        <v>2921</v>
      </c>
      <c r="T12" s="855" t="s">
        <v>2922</v>
      </c>
      <c r="U12" s="838" t="s">
        <v>2923</v>
      </c>
    </row>
    <row r="13" spans="1:21" ht="147.75" customHeight="1" x14ac:dyDescent="0.25">
      <c r="A13" s="1417"/>
      <c r="B13" s="889" t="s">
        <v>2971</v>
      </c>
      <c r="C13" s="732" t="s">
        <v>1819</v>
      </c>
      <c r="D13" s="732" t="s">
        <v>1820</v>
      </c>
      <c r="E13" s="890"/>
      <c r="F13" s="732" t="s">
        <v>1821</v>
      </c>
      <c r="G13" s="828"/>
      <c r="H13" s="828"/>
      <c r="I13" s="1123">
        <v>1</v>
      </c>
      <c r="J13" s="828"/>
      <c r="K13" s="828"/>
      <c r="L13" s="828"/>
      <c r="M13" s="828"/>
      <c r="N13" s="828"/>
      <c r="O13" s="828"/>
      <c r="P13" s="828"/>
      <c r="Q13" s="734" t="s">
        <v>1822</v>
      </c>
      <c r="R13" s="734" t="s">
        <v>1823</v>
      </c>
      <c r="S13" s="734" t="s">
        <v>1824</v>
      </c>
      <c r="T13" s="734" t="s">
        <v>1825</v>
      </c>
      <c r="U13" s="734" t="s">
        <v>1826</v>
      </c>
    </row>
    <row r="14" spans="1:21" ht="127.5" customHeight="1" x14ac:dyDescent="0.2">
      <c r="A14" s="1417"/>
      <c r="B14" s="889"/>
      <c r="C14" s="732" t="s">
        <v>1827</v>
      </c>
      <c r="D14" s="582" t="s">
        <v>1834</v>
      </c>
      <c r="E14" s="890"/>
      <c r="F14" s="582" t="s">
        <v>1828</v>
      </c>
      <c r="G14" s="809"/>
      <c r="H14" s="809"/>
      <c r="I14" s="1124">
        <v>1</v>
      </c>
      <c r="J14" s="1125">
        <v>5000</v>
      </c>
      <c r="K14" s="809"/>
      <c r="L14" s="809"/>
      <c r="M14" s="809"/>
      <c r="N14" s="809"/>
      <c r="O14" s="1124">
        <v>1</v>
      </c>
      <c r="P14" s="1133">
        <f>+J14+H14+L14+N14</f>
        <v>5000</v>
      </c>
      <c r="Q14" s="734" t="s">
        <v>1829</v>
      </c>
      <c r="R14" s="734" t="s">
        <v>1830</v>
      </c>
      <c r="S14" s="891" t="s">
        <v>1831</v>
      </c>
      <c r="T14" s="734" t="s">
        <v>1832</v>
      </c>
      <c r="U14" s="892" t="s">
        <v>1833</v>
      </c>
    </row>
    <row r="15" spans="1:21" ht="113.25" customHeight="1" x14ac:dyDescent="0.2">
      <c r="A15" s="1417"/>
      <c r="B15" s="889"/>
      <c r="C15" s="1415" t="s">
        <v>1842</v>
      </c>
      <c r="D15" s="1415" t="s">
        <v>1843</v>
      </c>
      <c r="E15" s="893"/>
      <c r="F15" s="582" t="s">
        <v>1845</v>
      </c>
      <c r="G15" s="809"/>
      <c r="H15" s="809"/>
      <c r="I15" s="809"/>
      <c r="J15" s="809"/>
      <c r="K15" s="809"/>
      <c r="L15" s="809"/>
      <c r="M15" s="1124">
        <v>2</v>
      </c>
      <c r="N15" s="1125">
        <v>2500</v>
      </c>
      <c r="O15" s="1124">
        <v>2</v>
      </c>
      <c r="P15" s="1132">
        <v>2500</v>
      </c>
      <c r="Q15" s="734" t="s">
        <v>1835</v>
      </c>
      <c r="R15" s="734" t="s">
        <v>1830</v>
      </c>
      <c r="S15" s="894" t="s">
        <v>1836</v>
      </c>
      <c r="T15" s="922" t="s">
        <v>1837</v>
      </c>
      <c r="U15" s="582" t="s">
        <v>1833</v>
      </c>
    </row>
    <row r="16" spans="1:21" ht="128.25" x14ac:dyDescent="0.2">
      <c r="A16" s="1417"/>
      <c r="B16" s="889"/>
      <c r="C16" s="1416"/>
      <c r="D16" s="1416"/>
      <c r="E16" s="893"/>
      <c r="F16" s="582" t="s">
        <v>1844</v>
      </c>
      <c r="G16" s="809"/>
      <c r="H16" s="809"/>
      <c r="I16" s="809"/>
      <c r="J16" s="809"/>
      <c r="K16" s="1124">
        <v>2</v>
      </c>
      <c r="L16" s="1124"/>
      <c r="M16" s="1124">
        <v>2</v>
      </c>
      <c r="N16" s="809"/>
      <c r="O16" s="1124">
        <v>4</v>
      </c>
      <c r="P16" s="1133">
        <v>40000</v>
      </c>
      <c r="Q16" s="734" t="s">
        <v>1838</v>
      </c>
      <c r="R16" s="856" t="s">
        <v>1839</v>
      </c>
      <c r="S16" s="734" t="s">
        <v>1840</v>
      </c>
      <c r="T16" s="922" t="s">
        <v>1841</v>
      </c>
      <c r="U16" s="582" t="s">
        <v>1833</v>
      </c>
    </row>
    <row r="17" spans="1:22" ht="110.25" customHeight="1" x14ac:dyDescent="0.25">
      <c r="A17" s="1417"/>
      <c r="B17" s="889"/>
      <c r="C17" s="732" t="s">
        <v>2768</v>
      </c>
      <c r="D17" s="732" t="s">
        <v>2769</v>
      </c>
      <c r="F17" s="732" t="s">
        <v>2770</v>
      </c>
      <c r="G17" s="732"/>
      <c r="H17" s="732"/>
      <c r="I17" s="732"/>
      <c r="J17" s="732"/>
      <c r="K17" s="880">
        <v>0.5</v>
      </c>
      <c r="L17" s="1126">
        <v>25000</v>
      </c>
      <c r="M17" s="880">
        <v>0.5</v>
      </c>
      <c r="N17" s="1126">
        <v>25000</v>
      </c>
      <c r="O17" s="451"/>
      <c r="P17" s="1134">
        <f>+L17+N17</f>
        <v>50000</v>
      </c>
      <c r="Q17" s="732" t="s">
        <v>2771</v>
      </c>
      <c r="R17" s="732" t="s">
        <v>2772</v>
      </c>
      <c r="S17" s="732" t="s">
        <v>2773</v>
      </c>
      <c r="T17" s="732" t="s">
        <v>2774</v>
      </c>
      <c r="U17" s="732" t="s">
        <v>2775</v>
      </c>
    </row>
    <row r="18" spans="1:22" ht="155.25" customHeight="1" x14ac:dyDescent="0.25">
      <c r="A18" s="1417"/>
      <c r="B18" s="889"/>
      <c r="C18" s="857" t="s">
        <v>2823</v>
      </c>
      <c r="D18" s="857" t="s">
        <v>2816</v>
      </c>
      <c r="E18" s="857"/>
      <c r="F18" s="857" t="s">
        <v>2817</v>
      </c>
      <c r="G18" s="1127">
        <v>3</v>
      </c>
      <c r="H18" s="1128">
        <v>120000</v>
      </c>
      <c r="I18" s="1127">
        <v>3</v>
      </c>
      <c r="J18" s="1128">
        <v>120000</v>
      </c>
      <c r="K18" s="1127">
        <v>3</v>
      </c>
      <c r="L18" s="1128">
        <v>120000</v>
      </c>
      <c r="M18" s="1127">
        <v>2</v>
      </c>
      <c r="N18" s="1128">
        <v>80000</v>
      </c>
      <c r="O18" s="1127">
        <v>1</v>
      </c>
      <c r="P18" s="1129">
        <f>+H18+J18+L18+N18</f>
        <v>440000</v>
      </c>
      <c r="Q18" s="734" t="s">
        <v>2818</v>
      </c>
      <c r="R18" s="734" t="s">
        <v>2819</v>
      </c>
      <c r="S18" s="734" t="s">
        <v>2820</v>
      </c>
      <c r="T18" s="732" t="s">
        <v>2821</v>
      </c>
      <c r="U18" s="734" t="s">
        <v>2822</v>
      </c>
    </row>
    <row r="19" spans="1:22" ht="75" customHeight="1" x14ac:dyDescent="0.2">
      <c r="A19" s="1417"/>
      <c r="B19" s="1420" t="s">
        <v>1360</v>
      </c>
      <c r="C19" s="1412" t="s">
        <v>2955</v>
      </c>
      <c r="D19" s="1406" t="s">
        <v>2956</v>
      </c>
      <c r="E19" s="1406" t="s">
        <v>2957</v>
      </c>
      <c r="F19" s="858" t="s">
        <v>3427</v>
      </c>
      <c r="G19" s="835">
        <v>1</v>
      </c>
      <c r="H19" s="835"/>
      <c r="I19" s="835">
        <v>1</v>
      </c>
      <c r="J19" s="835"/>
      <c r="K19" s="835"/>
      <c r="L19" s="836"/>
      <c r="M19" s="835"/>
      <c r="N19" s="835"/>
      <c r="O19" s="835">
        <f t="shared" ref="O19:O22" si="1">G19+I19+K19+M19</f>
        <v>2</v>
      </c>
      <c r="P19" s="859"/>
      <c r="Q19" s="860" t="s">
        <v>2919</v>
      </c>
      <c r="R19" s="861" t="s">
        <v>2958</v>
      </c>
      <c r="S19" s="861" t="s">
        <v>2959</v>
      </c>
      <c r="T19" s="861" t="s">
        <v>2954</v>
      </c>
      <c r="U19" s="862" t="s">
        <v>2947</v>
      </c>
    </row>
    <row r="20" spans="1:22" ht="71.25" x14ac:dyDescent="0.2">
      <c r="A20" s="1417"/>
      <c r="B20" s="1421"/>
      <c r="C20" s="1413"/>
      <c r="D20" s="1407"/>
      <c r="E20" s="1407"/>
      <c r="F20" s="858" t="s">
        <v>2960</v>
      </c>
      <c r="G20" s="859">
        <v>1</v>
      </c>
      <c r="H20" s="859"/>
      <c r="I20" s="859">
        <v>1</v>
      </c>
      <c r="J20" s="859"/>
      <c r="K20" s="859">
        <v>1</v>
      </c>
      <c r="L20" s="859"/>
      <c r="M20" s="859">
        <v>1</v>
      </c>
      <c r="N20" s="859"/>
      <c r="O20" s="859">
        <f t="shared" si="1"/>
        <v>4</v>
      </c>
      <c r="P20" s="859"/>
      <c r="Q20" s="860" t="s">
        <v>2919</v>
      </c>
      <c r="R20" s="861" t="s">
        <v>2920</v>
      </c>
      <c r="S20" s="861" t="s">
        <v>2961</v>
      </c>
      <c r="T20" s="861" t="s">
        <v>2962</v>
      </c>
      <c r="U20" s="862" t="s">
        <v>2947</v>
      </c>
    </row>
    <row r="21" spans="1:22" ht="57" x14ac:dyDescent="0.25">
      <c r="A21" s="1417"/>
      <c r="B21" s="1421"/>
      <c r="C21" s="1413"/>
      <c r="D21" s="1407"/>
      <c r="E21" s="1407"/>
      <c r="F21" s="860" t="s">
        <v>2963</v>
      </c>
      <c r="G21" s="859">
        <v>1</v>
      </c>
      <c r="H21" s="859"/>
      <c r="I21" s="859">
        <v>1</v>
      </c>
      <c r="J21" s="859"/>
      <c r="K21" s="859">
        <v>1</v>
      </c>
      <c r="L21" s="859"/>
      <c r="M21" s="859">
        <v>1</v>
      </c>
      <c r="N21" s="859"/>
      <c r="O21" s="859">
        <f t="shared" si="1"/>
        <v>4</v>
      </c>
      <c r="P21" s="859"/>
      <c r="Q21" s="860" t="s">
        <v>2919</v>
      </c>
      <c r="R21" s="861" t="s">
        <v>2958</v>
      </c>
      <c r="S21" s="859" t="s">
        <v>2964</v>
      </c>
      <c r="T21" s="861" t="s">
        <v>2962</v>
      </c>
      <c r="U21" s="862" t="s">
        <v>2947</v>
      </c>
    </row>
    <row r="22" spans="1:22" ht="57" x14ac:dyDescent="0.25">
      <c r="A22" s="1417"/>
      <c r="B22" s="1421"/>
      <c r="C22" s="1414"/>
      <c r="D22" s="1408"/>
      <c r="E22" s="1408"/>
      <c r="F22" s="860" t="s">
        <v>2965</v>
      </c>
      <c r="G22" s="859">
        <v>0</v>
      </c>
      <c r="H22" s="859"/>
      <c r="I22" s="859">
        <v>0</v>
      </c>
      <c r="J22" s="859"/>
      <c r="K22" s="859">
        <v>1</v>
      </c>
      <c r="L22" s="859"/>
      <c r="M22" s="859">
        <v>1</v>
      </c>
      <c r="N22" s="859"/>
      <c r="O22" s="859">
        <f t="shared" si="1"/>
        <v>2</v>
      </c>
      <c r="P22" s="859"/>
      <c r="Q22" s="860" t="s">
        <v>2919</v>
      </c>
      <c r="R22" s="861" t="s">
        <v>2958</v>
      </c>
      <c r="S22" s="859" t="s">
        <v>2964</v>
      </c>
      <c r="T22" s="861" t="s">
        <v>2962</v>
      </c>
      <c r="U22" s="862" t="s">
        <v>2947</v>
      </c>
    </row>
    <row r="23" spans="1:22" ht="171" x14ac:dyDescent="0.25">
      <c r="A23" s="1417"/>
      <c r="B23" s="1420" t="s">
        <v>2974</v>
      </c>
      <c r="C23" s="863" t="s">
        <v>2789</v>
      </c>
      <c r="D23" s="582" t="s">
        <v>2972</v>
      </c>
      <c r="E23" s="897"/>
      <c r="F23" s="732" t="s">
        <v>3428</v>
      </c>
      <c r="G23" s="828"/>
      <c r="H23" s="828"/>
      <c r="I23" s="880">
        <v>0.5</v>
      </c>
      <c r="J23" s="1126">
        <v>200000</v>
      </c>
      <c r="K23" s="828"/>
      <c r="L23" s="828"/>
      <c r="M23" s="1130">
        <v>0.5</v>
      </c>
      <c r="N23" s="1126">
        <v>200000</v>
      </c>
      <c r="O23" s="1131">
        <v>1</v>
      </c>
      <c r="P23" s="1132">
        <f>+J23+N23</f>
        <v>400000</v>
      </c>
      <c r="Q23" s="732" t="s">
        <v>2785</v>
      </c>
      <c r="R23" s="732" t="s">
        <v>2786</v>
      </c>
      <c r="S23" s="732" t="s">
        <v>2787</v>
      </c>
      <c r="T23" s="732" t="s">
        <v>2788</v>
      </c>
      <c r="U23" s="732" t="s">
        <v>2775</v>
      </c>
    </row>
    <row r="24" spans="1:22" ht="128.25" x14ac:dyDescent="0.25">
      <c r="A24" s="1417"/>
      <c r="B24" s="1421"/>
      <c r="C24" s="732" t="s">
        <v>2776</v>
      </c>
      <c r="D24" s="732" t="s">
        <v>2777</v>
      </c>
      <c r="E24" s="732"/>
      <c r="F24" s="732" t="s">
        <v>2778</v>
      </c>
      <c r="G24" s="828"/>
      <c r="H24" s="828"/>
      <c r="I24" s="1130">
        <v>0.5</v>
      </c>
      <c r="J24" s="1125">
        <v>75000</v>
      </c>
      <c r="K24" s="828"/>
      <c r="L24" s="828"/>
      <c r="M24" s="1130">
        <v>0.5</v>
      </c>
      <c r="N24" s="1128">
        <v>75000</v>
      </c>
      <c r="O24" s="844"/>
      <c r="P24" s="1132">
        <f>+J24+N24</f>
        <v>150000</v>
      </c>
      <c r="Q24" s="732" t="s">
        <v>2779</v>
      </c>
      <c r="R24" s="732" t="s">
        <v>2780</v>
      </c>
      <c r="S24" s="732" t="s">
        <v>2781</v>
      </c>
      <c r="T24" s="732" t="s">
        <v>2782</v>
      </c>
      <c r="U24" s="732" t="s">
        <v>2783</v>
      </c>
    </row>
    <row r="25" spans="1:22" ht="147.75" customHeight="1" x14ac:dyDescent="0.25">
      <c r="A25" s="1417"/>
      <c r="B25" s="1421"/>
      <c r="C25" s="898" t="s">
        <v>2973</v>
      </c>
      <c r="D25" s="451" t="s">
        <v>2631</v>
      </c>
      <c r="E25" s="451"/>
      <c r="F25" s="451" t="s">
        <v>1744</v>
      </c>
      <c r="G25" s="856">
        <v>2</v>
      </c>
      <c r="H25" s="1135">
        <f>12000+8000+20000</f>
        <v>40000</v>
      </c>
      <c r="I25" s="856">
        <v>2</v>
      </c>
      <c r="J25" s="1135">
        <f>6000+60000</f>
        <v>66000</v>
      </c>
      <c r="K25" s="856">
        <v>2</v>
      </c>
      <c r="L25" s="1135">
        <f>6000+600000</f>
        <v>606000</v>
      </c>
      <c r="M25" s="856"/>
      <c r="N25" s="856"/>
      <c r="O25" s="1136">
        <v>4</v>
      </c>
      <c r="P25" s="1137">
        <f>+H25+J25+L25+N25</f>
        <v>712000</v>
      </c>
      <c r="Q25" s="451" t="s">
        <v>1745</v>
      </c>
      <c r="R25" s="451" t="s">
        <v>1745</v>
      </c>
      <c r="S25" s="451" t="s">
        <v>1746</v>
      </c>
      <c r="T25" s="451" t="s">
        <v>1747</v>
      </c>
      <c r="U25" s="451" t="s">
        <v>1748</v>
      </c>
    </row>
    <row r="26" spans="1:22" ht="116.25" customHeight="1" x14ac:dyDescent="0.25">
      <c r="A26" s="1417"/>
      <c r="B26" s="1422"/>
      <c r="C26" s="842" t="s">
        <v>2826</v>
      </c>
      <c r="D26" s="731" t="s">
        <v>2824</v>
      </c>
      <c r="E26" s="727"/>
      <c r="F26" s="727" t="s">
        <v>2825</v>
      </c>
      <c r="G26" s="1139">
        <v>3</v>
      </c>
      <c r="H26" s="1140">
        <v>120000</v>
      </c>
      <c r="I26" s="1139">
        <v>3</v>
      </c>
      <c r="J26" s="1140">
        <v>120000</v>
      </c>
      <c r="K26" s="1139">
        <v>3</v>
      </c>
      <c r="L26" s="1140">
        <v>120000</v>
      </c>
      <c r="M26" s="1139">
        <v>2</v>
      </c>
      <c r="N26" s="1140">
        <v>80000</v>
      </c>
      <c r="O26" s="1139">
        <v>11</v>
      </c>
      <c r="P26" s="1141">
        <f>+H26+J26+L26+N26</f>
        <v>440000</v>
      </c>
      <c r="Q26" s="453"/>
      <c r="R26" s="453"/>
      <c r="S26" s="453"/>
      <c r="T26" s="453"/>
      <c r="U26" s="899"/>
    </row>
    <row r="27" spans="1:22" ht="95.25" customHeight="1" x14ac:dyDescent="0.2">
      <c r="A27" s="1417"/>
      <c r="B27" s="923"/>
      <c r="C27" s="924" t="s">
        <v>1740</v>
      </c>
      <c r="D27" s="901" t="s">
        <v>2290</v>
      </c>
      <c r="E27" s="901"/>
      <c r="F27" s="901" t="s">
        <v>1741</v>
      </c>
      <c r="G27" s="455"/>
      <c r="H27" s="1126">
        <v>15000</v>
      </c>
      <c r="I27" s="856">
        <v>1</v>
      </c>
      <c r="J27" s="1126">
        <v>6000</v>
      </c>
      <c r="K27" s="455"/>
      <c r="L27" s="450"/>
      <c r="M27" s="450"/>
      <c r="N27" s="450"/>
      <c r="O27" s="1142">
        <v>1</v>
      </c>
      <c r="P27" s="1143">
        <f>+H27+J27+L27+N27</f>
        <v>21000</v>
      </c>
      <c r="Q27" s="451" t="s">
        <v>1742</v>
      </c>
      <c r="R27" s="451" t="s">
        <v>1742</v>
      </c>
      <c r="S27" s="451" t="s">
        <v>1743</v>
      </c>
      <c r="T27" s="451" t="s">
        <v>1735</v>
      </c>
      <c r="U27" s="451" t="s">
        <v>1729</v>
      </c>
      <c r="V27" s="900"/>
    </row>
    <row r="28" spans="1:22" ht="15.75" hidden="1" customHeight="1" x14ac:dyDescent="0.25">
      <c r="A28" s="1417"/>
      <c r="B28" s="889"/>
      <c r="E28" s="888"/>
    </row>
    <row r="29" spans="1:22" ht="15.75" hidden="1" customHeight="1" x14ac:dyDescent="0.2">
      <c r="A29" s="1417"/>
      <c r="B29" s="889"/>
      <c r="C29" s="902"/>
      <c r="D29" s="902"/>
      <c r="E29" s="902"/>
      <c r="F29" s="902"/>
      <c r="G29" s="450"/>
      <c r="H29" s="450"/>
      <c r="I29" s="450"/>
      <c r="J29" s="451"/>
      <c r="K29" s="450"/>
      <c r="L29" s="450"/>
      <c r="M29" s="450"/>
      <c r="N29" s="450"/>
      <c r="O29" s="452"/>
      <c r="P29" s="450"/>
      <c r="Q29" s="453"/>
      <c r="R29" s="453"/>
      <c r="S29" s="453"/>
      <c r="T29" s="453"/>
      <c r="U29" s="899"/>
    </row>
    <row r="30" spans="1:22" ht="118.5" customHeight="1" x14ac:dyDescent="0.25">
      <c r="A30" s="1417"/>
      <c r="B30" s="904" t="s">
        <v>1406</v>
      </c>
      <c r="C30" s="1413" t="s">
        <v>2975</v>
      </c>
      <c r="D30" s="1406" t="s">
        <v>2966</v>
      </c>
      <c r="E30" s="1406" t="s">
        <v>2967</v>
      </c>
      <c r="F30" s="834" t="s">
        <v>2968</v>
      </c>
      <c r="G30" s="449">
        <v>1</v>
      </c>
      <c r="H30" s="449"/>
      <c r="I30" s="449">
        <v>1</v>
      </c>
      <c r="J30" s="449"/>
      <c r="K30" s="449">
        <v>1</v>
      </c>
      <c r="L30" s="449"/>
      <c r="M30" s="449">
        <v>1</v>
      </c>
      <c r="N30" s="449"/>
      <c r="O30" s="449">
        <f t="shared" ref="O30:O32" si="2">G30+I30+K30+M30</f>
        <v>4</v>
      </c>
      <c r="P30" s="449"/>
      <c r="Q30" s="830" t="s">
        <v>2919</v>
      </c>
      <c r="R30" s="831" t="s">
        <v>2920</v>
      </c>
      <c r="S30" s="831" t="s">
        <v>2961</v>
      </c>
      <c r="T30" s="831" t="s">
        <v>2962</v>
      </c>
      <c r="U30" s="829" t="s">
        <v>2947</v>
      </c>
    </row>
    <row r="31" spans="1:22" ht="106.5" customHeight="1" x14ac:dyDescent="0.25">
      <c r="A31" s="1417"/>
      <c r="B31" s="889"/>
      <c r="C31" s="1413"/>
      <c r="D31" s="1407"/>
      <c r="E31" s="1407"/>
      <c r="F31" s="834" t="s">
        <v>2969</v>
      </c>
      <c r="G31" s="449">
        <v>1</v>
      </c>
      <c r="H31" s="449"/>
      <c r="I31" s="449">
        <v>1</v>
      </c>
      <c r="J31" s="449"/>
      <c r="K31" s="449">
        <v>1</v>
      </c>
      <c r="L31" s="449"/>
      <c r="M31" s="449">
        <v>1</v>
      </c>
      <c r="N31" s="449"/>
      <c r="O31" s="449">
        <f t="shared" si="2"/>
        <v>4</v>
      </c>
      <c r="P31" s="449"/>
      <c r="Q31" s="830" t="s">
        <v>2919</v>
      </c>
      <c r="R31" s="831" t="s">
        <v>2920</v>
      </c>
      <c r="S31" s="831" t="s">
        <v>2961</v>
      </c>
      <c r="T31" s="831" t="s">
        <v>2962</v>
      </c>
      <c r="U31" s="829" t="s">
        <v>2947</v>
      </c>
    </row>
    <row r="32" spans="1:22" ht="109.5" customHeight="1" x14ac:dyDescent="0.25">
      <c r="A32" s="1417"/>
      <c r="B32" s="889"/>
      <c r="C32" s="1414"/>
      <c r="D32" s="1408"/>
      <c r="E32" s="1408"/>
      <c r="F32" s="834" t="s">
        <v>2970</v>
      </c>
      <c r="G32" s="449">
        <v>1</v>
      </c>
      <c r="H32" s="449"/>
      <c r="I32" s="449">
        <v>1</v>
      </c>
      <c r="J32" s="449"/>
      <c r="K32" s="449">
        <v>1</v>
      </c>
      <c r="L32" s="449"/>
      <c r="M32" s="449">
        <v>1</v>
      </c>
      <c r="N32" s="449"/>
      <c r="O32" s="449">
        <f t="shared" si="2"/>
        <v>4</v>
      </c>
      <c r="P32" s="449"/>
      <c r="Q32" s="830" t="s">
        <v>2919</v>
      </c>
      <c r="R32" s="831" t="s">
        <v>2920</v>
      </c>
      <c r="S32" s="831" t="s">
        <v>2961</v>
      </c>
      <c r="T32" s="831" t="s">
        <v>2962</v>
      </c>
      <c r="U32" s="829" t="s">
        <v>2947</v>
      </c>
    </row>
    <row r="33" spans="1:21" ht="189" customHeight="1" x14ac:dyDescent="0.25">
      <c r="A33" s="1417"/>
      <c r="B33" s="889"/>
      <c r="C33" s="925" t="s">
        <v>2571</v>
      </c>
      <c r="D33" s="864" t="s">
        <v>2572</v>
      </c>
      <c r="E33" s="887"/>
      <c r="F33" s="865" t="s">
        <v>3429</v>
      </c>
      <c r="G33" s="866">
        <v>0.25</v>
      </c>
      <c r="H33" s="867">
        <v>105000</v>
      </c>
      <c r="I33" s="866">
        <v>0.25</v>
      </c>
      <c r="J33" s="867">
        <v>105000</v>
      </c>
      <c r="K33" s="866">
        <v>0.25</v>
      </c>
      <c r="L33" s="867">
        <v>105000</v>
      </c>
      <c r="M33" s="866">
        <v>0.25</v>
      </c>
      <c r="N33" s="868">
        <v>105000</v>
      </c>
      <c r="O33" s="1144">
        <v>1</v>
      </c>
      <c r="P33" s="868">
        <f>+H33+J33+L33+N33</f>
        <v>420000</v>
      </c>
      <c r="Q33" s="864" t="s">
        <v>2573</v>
      </c>
      <c r="R33" s="864" t="s">
        <v>2574</v>
      </c>
      <c r="S33" s="864" t="s">
        <v>2575</v>
      </c>
      <c r="T33" s="864" t="s">
        <v>2576</v>
      </c>
      <c r="U33" s="864" t="s">
        <v>2577</v>
      </c>
    </row>
    <row r="34" spans="1:21" ht="94.5" customHeight="1" x14ac:dyDescent="0.25">
      <c r="A34" s="1417"/>
      <c r="B34" s="889"/>
      <c r="C34" s="926" t="s">
        <v>2709</v>
      </c>
      <c r="D34" s="869" t="s">
        <v>2702</v>
      </c>
      <c r="F34" s="869" t="s">
        <v>2708</v>
      </c>
      <c r="G34" s="1145">
        <v>0.25</v>
      </c>
      <c r="H34" s="1146">
        <v>75000</v>
      </c>
      <c r="I34" s="1145">
        <v>0.25</v>
      </c>
      <c r="J34" s="1146">
        <v>75000</v>
      </c>
      <c r="K34" s="1145">
        <v>0.25</v>
      </c>
      <c r="L34" s="1146">
        <v>75000</v>
      </c>
      <c r="M34" s="1145">
        <v>0.25</v>
      </c>
      <c r="N34" s="1146">
        <v>75000</v>
      </c>
      <c r="O34" s="1145">
        <v>1</v>
      </c>
      <c r="P34" s="1146">
        <v>300000</v>
      </c>
      <c r="Q34" s="869" t="s">
        <v>2703</v>
      </c>
      <c r="R34" s="869" t="s">
        <v>2704</v>
      </c>
      <c r="S34" s="869" t="s">
        <v>2705</v>
      </c>
      <c r="T34" s="869" t="s">
        <v>2706</v>
      </c>
      <c r="U34" s="869" t="s">
        <v>2707</v>
      </c>
    </row>
    <row r="35" spans="1:21" ht="81.75" customHeight="1" x14ac:dyDescent="0.25">
      <c r="A35" s="1417"/>
      <c r="B35" s="904" t="s">
        <v>1361</v>
      </c>
      <c r="C35" s="838" t="s">
        <v>2930</v>
      </c>
      <c r="D35" s="845" t="s">
        <v>2931</v>
      </c>
      <c r="E35" s="855"/>
      <c r="F35" s="838" t="s">
        <v>2932</v>
      </c>
      <c r="G35" s="449">
        <v>1</v>
      </c>
      <c r="H35" s="449"/>
      <c r="I35" s="449"/>
      <c r="J35" s="449"/>
      <c r="K35" s="449"/>
      <c r="L35" s="449"/>
      <c r="M35" s="449">
        <v>1</v>
      </c>
      <c r="N35" s="449"/>
      <c r="O35" s="449">
        <f>G35+I35+K35+M35</f>
        <v>2</v>
      </c>
      <c r="P35" s="449"/>
      <c r="Q35" s="841" t="s">
        <v>2919</v>
      </c>
      <c r="R35" s="841" t="s">
        <v>2920</v>
      </c>
      <c r="S35" s="841" t="s">
        <v>2933</v>
      </c>
      <c r="T35" s="841" t="s">
        <v>2934</v>
      </c>
      <c r="U35" s="838" t="s">
        <v>2935</v>
      </c>
    </row>
    <row r="36" spans="1:21" ht="80.25" customHeight="1" x14ac:dyDescent="0.25">
      <c r="A36" s="1417"/>
      <c r="B36" s="889"/>
      <c r="C36" s="845" t="s">
        <v>2936</v>
      </c>
      <c r="D36" s="846"/>
      <c r="E36" s="855"/>
      <c r="F36" s="838" t="s">
        <v>2937</v>
      </c>
      <c r="G36" s="843"/>
      <c r="H36" s="843"/>
      <c r="I36" s="835">
        <v>2</v>
      </c>
      <c r="J36" s="835"/>
      <c r="K36" s="835">
        <v>2</v>
      </c>
      <c r="L36" s="836"/>
      <c r="M36" s="835"/>
      <c r="N36" s="835"/>
      <c r="O36" s="835">
        <f t="shared" ref="O36:O46" si="3">G36+I36+K36+M36</f>
        <v>4</v>
      </c>
      <c r="P36" s="839"/>
      <c r="Q36" s="841" t="s">
        <v>2919</v>
      </c>
      <c r="R36" s="841" t="s">
        <v>2920</v>
      </c>
      <c r="S36" s="841" t="s">
        <v>2933</v>
      </c>
      <c r="T36" s="841" t="s">
        <v>2934</v>
      </c>
      <c r="U36" s="838" t="s">
        <v>2935</v>
      </c>
    </row>
    <row r="37" spans="1:21" ht="78.75" customHeight="1" x14ac:dyDescent="0.25">
      <c r="A37" s="1417"/>
      <c r="B37" s="889"/>
      <c r="C37" s="847"/>
      <c r="D37" s="846"/>
      <c r="E37" s="855"/>
      <c r="F37" s="838" t="s">
        <v>2938</v>
      </c>
      <c r="G37" s="835">
        <v>1</v>
      </c>
      <c r="H37" s="835"/>
      <c r="I37" s="835"/>
      <c r="J37" s="835"/>
      <c r="K37" s="835">
        <v>1</v>
      </c>
      <c r="L37" s="836"/>
      <c r="M37" s="835"/>
      <c r="N37" s="835"/>
      <c r="O37" s="835">
        <f t="shared" si="3"/>
        <v>2</v>
      </c>
      <c r="P37" s="839"/>
      <c r="Q37" s="841" t="s">
        <v>2919</v>
      </c>
      <c r="R37" s="841" t="s">
        <v>2920</v>
      </c>
      <c r="S37" s="841" t="s">
        <v>2933</v>
      </c>
      <c r="T37" s="841" t="s">
        <v>2934</v>
      </c>
      <c r="U37" s="838" t="s">
        <v>2935</v>
      </c>
    </row>
    <row r="38" spans="1:21" ht="81.75" customHeight="1" x14ac:dyDescent="0.25">
      <c r="A38" s="1417"/>
      <c r="B38" s="889"/>
      <c r="C38" s="847"/>
      <c r="D38" s="846"/>
      <c r="E38" s="855"/>
      <c r="F38" s="838" t="s">
        <v>2939</v>
      </c>
      <c r="G38" s="835">
        <v>1</v>
      </c>
      <c r="H38" s="835"/>
      <c r="I38" s="835">
        <v>1</v>
      </c>
      <c r="J38" s="835"/>
      <c r="K38" s="835"/>
      <c r="L38" s="836"/>
      <c r="M38" s="835"/>
      <c r="N38" s="835"/>
      <c r="O38" s="835">
        <f t="shared" si="3"/>
        <v>2</v>
      </c>
      <c r="P38" s="449"/>
      <c r="Q38" s="841" t="s">
        <v>2919</v>
      </c>
      <c r="R38" s="841" t="s">
        <v>2920</v>
      </c>
      <c r="S38" s="841" t="s">
        <v>2933</v>
      </c>
      <c r="T38" s="841" t="s">
        <v>2934</v>
      </c>
      <c r="U38" s="838" t="s">
        <v>2935</v>
      </c>
    </row>
    <row r="39" spans="1:21" ht="80.25" customHeight="1" x14ac:dyDescent="0.25">
      <c r="A39" s="1417"/>
      <c r="B39" s="889"/>
      <c r="C39" s="848"/>
      <c r="D39" s="849"/>
      <c r="E39" s="855"/>
      <c r="F39" s="838" t="s">
        <v>2940</v>
      </c>
      <c r="G39" s="843"/>
      <c r="H39" s="843"/>
      <c r="I39" s="835">
        <v>1</v>
      </c>
      <c r="J39" s="835"/>
      <c r="K39" s="835">
        <v>1</v>
      </c>
      <c r="L39" s="836"/>
      <c r="M39" s="835"/>
      <c r="N39" s="835"/>
      <c r="O39" s="835">
        <f t="shared" si="3"/>
        <v>2</v>
      </c>
      <c r="P39" s="839"/>
      <c r="Q39" s="841" t="s">
        <v>2919</v>
      </c>
      <c r="R39" s="841" t="s">
        <v>2920</v>
      </c>
      <c r="S39" s="841" t="s">
        <v>2933</v>
      </c>
      <c r="T39" s="841" t="s">
        <v>2934</v>
      </c>
      <c r="U39" s="838" t="s">
        <v>2935</v>
      </c>
    </row>
    <row r="40" spans="1:21" ht="89.25" customHeight="1" x14ac:dyDescent="0.25">
      <c r="A40" s="1417"/>
      <c r="B40" s="889"/>
      <c r="C40" s="870" t="s">
        <v>2941</v>
      </c>
      <c r="D40" s="832" t="s">
        <v>2942</v>
      </c>
      <c r="E40" s="870" t="s">
        <v>2943</v>
      </c>
      <c r="F40" s="834" t="s">
        <v>2944</v>
      </c>
      <c r="G40" s="835">
        <v>1</v>
      </c>
      <c r="H40" s="835"/>
      <c r="I40" s="835"/>
      <c r="J40" s="835"/>
      <c r="K40" s="835"/>
      <c r="L40" s="836"/>
      <c r="M40" s="835"/>
      <c r="N40" s="835"/>
      <c r="O40" s="835">
        <f t="shared" si="3"/>
        <v>1</v>
      </c>
      <c r="P40" s="449"/>
      <c r="Q40" s="830" t="s">
        <v>2919</v>
      </c>
      <c r="R40" s="831" t="s">
        <v>2920</v>
      </c>
      <c r="S40" s="831" t="s">
        <v>2933</v>
      </c>
      <c r="T40" s="831" t="s">
        <v>2934</v>
      </c>
      <c r="U40" s="829" t="s">
        <v>2935</v>
      </c>
    </row>
    <row r="41" spans="1:21" ht="89.25" customHeight="1" x14ac:dyDescent="0.25">
      <c r="A41" s="1417"/>
      <c r="B41" s="889"/>
      <c r="C41" s="871"/>
      <c r="D41" s="833"/>
      <c r="E41" s="871"/>
      <c r="F41" s="834" t="s">
        <v>2945</v>
      </c>
      <c r="G41" s="835">
        <v>1</v>
      </c>
      <c r="H41" s="835"/>
      <c r="I41" s="835">
        <v>1</v>
      </c>
      <c r="J41" s="835"/>
      <c r="K41" s="835">
        <v>1</v>
      </c>
      <c r="L41" s="836"/>
      <c r="M41" s="835">
        <v>1</v>
      </c>
      <c r="N41" s="835"/>
      <c r="O41" s="835">
        <f t="shared" si="3"/>
        <v>4</v>
      </c>
      <c r="P41" s="449"/>
      <c r="Q41" s="830" t="s">
        <v>2919</v>
      </c>
      <c r="R41" s="831" t="s">
        <v>2920</v>
      </c>
      <c r="S41" s="831" t="s">
        <v>2933</v>
      </c>
      <c r="T41" s="831" t="s">
        <v>2946</v>
      </c>
      <c r="U41" s="829" t="s">
        <v>2947</v>
      </c>
    </row>
    <row r="42" spans="1:21" ht="89.25" customHeight="1" x14ac:dyDescent="0.25">
      <c r="A42" s="1417"/>
      <c r="B42" s="889"/>
      <c r="C42" s="871"/>
      <c r="D42" s="833"/>
      <c r="E42" s="871"/>
      <c r="F42" s="834" t="s">
        <v>2948</v>
      </c>
      <c r="G42" s="835">
        <v>1</v>
      </c>
      <c r="H42" s="835"/>
      <c r="I42" s="835">
        <v>1</v>
      </c>
      <c r="J42" s="835"/>
      <c r="K42" s="835"/>
      <c r="L42" s="836"/>
      <c r="M42" s="835"/>
      <c r="N42" s="835"/>
      <c r="O42" s="835">
        <f t="shared" si="3"/>
        <v>2</v>
      </c>
      <c r="P42" s="449"/>
      <c r="Q42" s="830" t="s">
        <v>2919</v>
      </c>
      <c r="R42" s="831" t="s">
        <v>2920</v>
      </c>
      <c r="S42" s="831" t="s">
        <v>2933</v>
      </c>
      <c r="T42" s="831" t="s">
        <v>2946</v>
      </c>
      <c r="U42" s="829" t="s">
        <v>2947</v>
      </c>
    </row>
    <row r="43" spans="1:21" ht="89.25" customHeight="1" x14ac:dyDescent="0.25">
      <c r="A43" s="1417"/>
      <c r="B43" s="889"/>
      <c r="C43" s="871"/>
      <c r="D43" s="833"/>
      <c r="E43" s="871"/>
      <c r="F43" s="834" t="s">
        <v>2949</v>
      </c>
      <c r="G43" s="835"/>
      <c r="H43" s="835"/>
      <c r="I43" s="835">
        <v>1</v>
      </c>
      <c r="J43" s="835"/>
      <c r="K43" s="835">
        <v>1</v>
      </c>
      <c r="L43" s="836"/>
      <c r="M43" s="835"/>
      <c r="N43" s="835"/>
      <c r="O43" s="835">
        <f t="shared" si="3"/>
        <v>2</v>
      </c>
      <c r="P43" s="449"/>
      <c r="Q43" s="830" t="s">
        <v>2919</v>
      </c>
      <c r="R43" s="831" t="s">
        <v>2920</v>
      </c>
      <c r="S43" s="831" t="s">
        <v>2933</v>
      </c>
      <c r="T43" s="831" t="s">
        <v>2950</v>
      </c>
      <c r="U43" s="829" t="s">
        <v>2947</v>
      </c>
    </row>
    <row r="44" spans="1:21" ht="89.25" customHeight="1" x14ac:dyDescent="0.25">
      <c r="A44" s="1417"/>
      <c r="B44" s="889"/>
      <c r="C44" s="871"/>
      <c r="D44" s="833"/>
      <c r="E44" s="871"/>
      <c r="F44" s="834" t="s">
        <v>2951</v>
      </c>
      <c r="G44" s="835"/>
      <c r="H44" s="835"/>
      <c r="I44" s="835"/>
      <c r="J44" s="835"/>
      <c r="K44" s="835">
        <v>2</v>
      </c>
      <c r="L44" s="836"/>
      <c r="M44" s="835"/>
      <c r="N44" s="835"/>
      <c r="O44" s="835">
        <f t="shared" si="3"/>
        <v>2</v>
      </c>
      <c r="P44" s="449"/>
      <c r="Q44" s="830" t="s">
        <v>2919</v>
      </c>
      <c r="R44" s="831" t="s">
        <v>2920</v>
      </c>
      <c r="S44" s="831" t="s">
        <v>2933</v>
      </c>
      <c r="T44" s="831" t="s">
        <v>2950</v>
      </c>
      <c r="U44" s="829" t="s">
        <v>2947</v>
      </c>
    </row>
    <row r="45" spans="1:21" ht="89.25" customHeight="1" x14ac:dyDescent="0.25">
      <c r="A45" s="1417"/>
      <c r="B45" s="889"/>
      <c r="C45" s="871"/>
      <c r="D45" s="833"/>
      <c r="E45" s="871"/>
      <c r="F45" s="872" t="s">
        <v>2952</v>
      </c>
      <c r="G45" s="835"/>
      <c r="H45" s="835"/>
      <c r="I45" s="835"/>
      <c r="J45" s="835"/>
      <c r="K45" s="835">
        <v>1</v>
      </c>
      <c r="L45" s="836"/>
      <c r="M45" s="835"/>
      <c r="N45" s="835"/>
      <c r="O45" s="835">
        <f t="shared" si="3"/>
        <v>1</v>
      </c>
      <c r="P45" s="449"/>
      <c r="Q45" s="830" t="s">
        <v>2919</v>
      </c>
      <c r="R45" s="831" t="s">
        <v>2920</v>
      </c>
      <c r="S45" s="831" t="s">
        <v>2933</v>
      </c>
      <c r="T45" s="831" t="s">
        <v>2950</v>
      </c>
      <c r="U45" s="829" t="s">
        <v>2947</v>
      </c>
    </row>
    <row r="46" spans="1:21" ht="89.25" customHeight="1" x14ac:dyDescent="0.25">
      <c r="A46" s="1417"/>
      <c r="B46" s="889"/>
      <c r="C46" s="873"/>
      <c r="D46" s="837"/>
      <c r="E46" s="873"/>
      <c r="F46" s="834" t="s">
        <v>2953</v>
      </c>
      <c r="G46" s="835">
        <v>1</v>
      </c>
      <c r="H46" s="835"/>
      <c r="I46" s="835">
        <v>1</v>
      </c>
      <c r="J46" s="835"/>
      <c r="K46" s="835">
        <v>1</v>
      </c>
      <c r="L46" s="836"/>
      <c r="M46" s="835">
        <v>1</v>
      </c>
      <c r="N46" s="835"/>
      <c r="O46" s="835">
        <f t="shared" si="3"/>
        <v>4</v>
      </c>
      <c r="P46" s="449"/>
      <c r="Q46" s="830" t="s">
        <v>2919</v>
      </c>
      <c r="R46" s="831" t="s">
        <v>2920</v>
      </c>
      <c r="S46" s="831" t="s">
        <v>2933</v>
      </c>
      <c r="T46" s="831" t="s">
        <v>2954</v>
      </c>
      <c r="U46" s="829" t="s">
        <v>2947</v>
      </c>
    </row>
    <row r="47" spans="1:21" ht="89.25" customHeight="1" x14ac:dyDescent="0.2">
      <c r="A47" s="1417"/>
      <c r="B47" s="889"/>
      <c r="C47" s="864"/>
      <c r="D47" s="864"/>
      <c r="E47" s="453"/>
      <c r="F47" s="905"/>
      <c r="G47" s="906"/>
      <c r="H47" s="906"/>
      <c r="I47" s="906"/>
      <c r="J47" s="906"/>
      <c r="K47" s="906"/>
      <c r="L47" s="906"/>
      <c r="M47" s="906"/>
      <c r="N47" s="906"/>
      <c r="O47" s="906"/>
      <c r="P47" s="907"/>
      <c r="Q47" s="908"/>
      <c r="R47" s="908"/>
      <c r="S47" s="908"/>
      <c r="T47" s="908"/>
      <c r="U47" s="908"/>
    </row>
    <row r="48" spans="1:21" ht="109.5" customHeight="1" x14ac:dyDescent="0.2">
      <c r="A48" s="1417"/>
      <c r="B48" s="889"/>
      <c r="C48" s="864" t="s">
        <v>1989</v>
      </c>
      <c r="D48" s="864" t="s">
        <v>1984</v>
      </c>
      <c r="E48" s="453"/>
      <c r="F48" s="905" t="s">
        <v>2004</v>
      </c>
      <c r="G48" s="906"/>
      <c r="H48" s="906"/>
      <c r="I48" s="906"/>
      <c r="J48" s="906"/>
      <c r="K48" s="906"/>
      <c r="L48" s="907">
        <v>31000</v>
      </c>
      <c r="M48" s="906"/>
      <c r="N48" s="906"/>
      <c r="O48" s="906"/>
      <c r="P48" s="1340">
        <f t="shared" ref="P48:P51" si="4">+H48+J48+L48+N48</f>
        <v>31000</v>
      </c>
      <c r="Q48" s="908" t="s">
        <v>1992</v>
      </c>
      <c r="R48" s="908" t="s">
        <v>1993</v>
      </c>
      <c r="S48" s="908" t="s">
        <v>1994</v>
      </c>
      <c r="T48" s="908" t="s">
        <v>1991</v>
      </c>
      <c r="U48" s="905" t="s">
        <v>1970</v>
      </c>
    </row>
    <row r="49" spans="1:22" ht="87" customHeight="1" x14ac:dyDescent="0.2">
      <c r="A49" s="1417"/>
      <c r="B49" s="889"/>
      <c r="C49" s="905" t="s">
        <v>1985</v>
      </c>
      <c r="D49" s="909" t="s">
        <v>1986</v>
      </c>
      <c r="E49" s="453"/>
      <c r="F49" s="905" t="s">
        <v>3430</v>
      </c>
      <c r="G49" s="906"/>
      <c r="H49" s="906"/>
      <c r="I49" s="906"/>
      <c r="J49" s="906"/>
      <c r="K49" s="1147">
        <v>1</v>
      </c>
      <c r="L49" s="906"/>
      <c r="M49" s="906"/>
      <c r="N49" s="906"/>
      <c r="O49" s="906"/>
      <c r="P49" s="907">
        <f t="shared" si="4"/>
        <v>0</v>
      </c>
      <c r="Q49" s="905" t="s">
        <v>1995</v>
      </c>
      <c r="R49" s="908" t="s">
        <v>1996</v>
      </c>
      <c r="S49" s="908" t="s">
        <v>1997</v>
      </c>
      <c r="T49" s="908" t="s">
        <v>1998</v>
      </c>
      <c r="U49" s="905" t="s">
        <v>1999</v>
      </c>
    </row>
    <row r="50" spans="1:22" ht="216.75" customHeight="1" x14ac:dyDescent="0.2">
      <c r="A50" s="1417"/>
      <c r="B50" s="889"/>
      <c r="C50" s="910" t="s">
        <v>2978</v>
      </c>
      <c r="D50" s="909" t="s">
        <v>1987</v>
      </c>
      <c r="E50" s="453"/>
      <c r="F50" s="905" t="s">
        <v>2000</v>
      </c>
      <c r="G50" s="906"/>
      <c r="H50" s="906"/>
      <c r="I50" s="906"/>
      <c r="J50" s="906"/>
      <c r="K50" s="906"/>
      <c r="L50" s="906"/>
      <c r="M50" s="906"/>
      <c r="N50" s="906"/>
      <c r="O50" s="906"/>
      <c r="P50" s="907">
        <f t="shared" si="4"/>
        <v>0</v>
      </c>
      <c r="Q50" s="905" t="s">
        <v>1995</v>
      </c>
      <c r="R50" s="908" t="s">
        <v>1996</v>
      </c>
      <c r="S50" s="908" t="s">
        <v>1997</v>
      </c>
      <c r="T50" s="908" t="s">
        <v>1998</v>
      </c>
      <c r="U50" s="905" t="s">
        <v>1999</v>
      </c>
    </row>
    <row r="51" spans="1:22" ht="79.5" customHeight="1" x14ac:dyDescent="0.2">
      <c r="A51" s="1417"/>
      <c r="B51" s="889"/>
      <c r="C51" s="905" t="s">
        <v>1990</v>
      </c>
      <c r="D51" s="909" t="s">
        <v>1988</v>
      </c>
      <c r="E51" s="453"/>
      <c r="F51" s="905" t="s">
        <v>2001</v>
      </c>
      <c r="G51" s="906"/>
      <c r="H51" s="906"/>
      <c r="I51" s="906"/>
      <c r="J51" s="906"/>
      <c r="K51" s="906"/>
      <c r="L51" s="906"/>
      <c r="M51" s="906"/>
      <c r="N51" s="906"/>
      <c r="O51" s="906"/>
      <c r="P51" s="907">
        <f t="shared" si="4"/>
        <v>0</v>
      </c>
      <c r="Q51" s="905" t="s">
        <v>2002</v>
      </c>
      <c r="R51" s="908" t="s">
        <v>2003</v>
      </c>
      <c r="S51" s="908" t="s">
        <v>1997</v>
      </c>
      <c r="T51" s="908" t="s">
        <v>1998</v>
      </c>
      <c r="U51" s="905" t="s">
        <v>1999</v>
      </c>
    </row>
    <row r="52" spans="1:22" ht="52.5" customHeight="1" x14ac:dyDescent="0.25">
      <c r="A52" s="1417"/>
      <c r="B52" s="889"/>
      <c r="C52" s="874" t="s">
        <v>2105</v>
      </c>
      <c r="D52" s="875" t="s">
        <v>2106</v>
      </c>
      <c r="E52" s="453"/>
      <c r="F52" s="874" t="s">
        <v>2112</v>
      </c>
      <c r="G52" s="1430">
        <v>0.25</v>
      </c>
      <c r="H52" s="1440">
        <v>2000</v>
      </c>
      <c r="I52" s="1430">
        <v>0.25</v>
      </c>
      <c r="J52" s="1440">
        <v>2000</v>
      </c>
      <c r="K52" s="1430">
        <v>0.25</v>
      </c>
      <c r="L52" s="1440">
        <v>2000</v>
      </c>
      <c r="M52" s="1430">
        <v>0.25</v>
      </c>
      <c r="N52" s="1440">
        <v>2000</v>
      </c>
      <c r="O52" s="1430">
        <v>1</v>
      </c>
      <c r="P52" s="1444">
        <f>+H52+J52+L52+N52</f>
        <v>8000</v>
      </c>
      <c r="Q52" s="1441" t="s">
        <v>2114</v>
      </c>
      <c r="R52" s="1441" t="s">
        <v>2115</v>
      </c>
      <c r="S52" s="1441" t="s">
        <v>2116</v>
      </c>
      <c r="T52" s="1441" t="s">
        <v>2117</v>
      </c>
      <c r="U52" s="1441" t="s">
        <v>2118</v>
      </c>
    </row>
    <row r="53" spans="1:22" ht="39.75" customHeight="1" x14ac:dyDescent="0.25">
      <c r="A53" s="1417"/>
      <c r="B53" s="889"/>
      <c r="C53" s="903"/>
      <c r="D53" s="453"/>
      <c r="E53" s="453"/>
      <c r="F53" s="451" t="s">
        <v>2109</v>
      </c>
      <c r="G53" s="1431"/>
      <c r="H53" s="1431"/>
      <c r="I53" s="1431"/>
      <c r="J53" s="1431"/>
      <c r="K53" s="1431"/>
      <c r="L53" s="1431"/>
      <c r="M53" s="1431"/>
      <c r="N53" s="1431"/>
      <c r="O53" s="1431"/>
      <c r="P53" s="1445"/>
      <c r="Q53" s="1442"/>
      <c r="R53" s="1442"/>
      <c r="S53" s="1442"/>
      <c r="T53" s="1442"/>
      <c r="U53" s="1442"/>
    </row>
    <row r="54" spans="1:22" ht="47.25" customHeight="1" x14ac:dyDescent="0.25">
      <c r="A54" s="1417"/>
      <c r="B54" s="889"/>
      <c r="C54" s="903"/>
      <c r="D54" s="453"/>
      <c r="E54" s="453"/>
      <c r="F54" s="451" t="s">
        <v>2110</v>
      </c>
      <c r="G54" s="1431"/>
      <c r="H54" s="1431"/>
      <c r="I54" s="1431"/>
      <c r="J54" s="1431"/>
      <c r="K54" s="1431"/>
      <c r="L54" s="1431"/>
      <c r="M54" s="1431"/>
      <c r="N54" s="1431"/>
      <c r="O54" s="1431"/>
      <c r="P54" s="1445"/>
      <c r="Q54" s="1442"/>
      <c r="R54" s="1442"/>
      <c r="S54" s="1442"/>
      <c r="T54" s="1442"/>
      <c r="U54" s="1442"/>
    </row>
    <row r="55" spans="1:22" ht="38.25" customHeight="1" x14ac:dyDescent="0.25">
      <c r="A55" s="1417"/>
      <c r="B55" s="889"/>
      <c r="C55" s="903"/>
      <c r="D55" s="453"/>
      <c r="E55" s="453"/>
      <c r="F55" s="451" t="s">
        <v>2111</v>
      </c>
      <c r="G55" s="1431"/>
      <c r="H55" s="1431"/>
      <c r="I55" s="1431"/>
      <c r="J55" s="1431"/>
      <c r="K55" s="1431"/>
      <c r="L55" s="1431"/>
      <c r="M55" s="1431"/>
      <c r="N55" s="1431"/>
      <c r="O55" s="1431"/>
      <c r="P55" s="1445"/>
      <c r="Q55" s="1442"/>
      <c r="R55" s="1442"/>
      <c r="S55" s="1442"/>
      <c r="T55" s="1442"/>
      <c r="U55" s="1442"/>
    </row>
    <row r="56" spans="1:22" ht="48" customHeight="1" x14ac:dyDescent="0.25">
      <c r="A56" s="1417"/>
      <c r="B56" s="889"/>
      <c r="C56" s="903"/>
      <c r="D56" s="453"/>
      <c r="E56" s="453"/>
      <c r="F56" s="451" t="s">
        <v>2113</v>
      </c>
      <c r="G56" s="1432"/>
      <c r="H56" s="1432"/>
      <c r="I56" s="1432"/>
      <c r="J56" s="1432"/>
      <c r="K56" s="1432"/>
      <c r="L56" s="1432"/>
      <c r="M56" s="1432"/>
      <c r="N56" s="1432"/>
      <c r="O56" s="1432"/>
      <c r="P56" s="1446"/>
      <c r="Q56" s="1443"/>
      <c r="R56" s="1443"/>
      <c r="S56" s="1443"/>
      <c r="T56" s="1443"/>
      <c r="U56" s="1443"/>
    </row>
    <row r="57" spans="1:22" ht="72.75" customHeight="1" x14ac:dyDescent="0.2">
      <c r="A57" s="1417"/>
      <c r="B57" s="889"/>
      <c r="C57" s="876" t="s">
        <v>2107</v>
      </c>
      <c r="D57" s="736" t="s">
        <v>2108</v>
      </c>
      <c r="E57" s="453"/>
      <c r="F57" s="736" t="s">
        <v>2122</v>
      </c>
      <c r="G57" s="877">
        <v>0.15</v>
      </c>
      <c r="H57" s="1138">
        <v>1000</v>
      </c>
      <c r="I57" s="877">
        <v>0.25</v>
      </c>
      <c r="J57" s="1138">
        <v>1000</v>
      </c>
      <c r="K57" s="877">
        <v>0.25</v>
      </c>
      <c r="L57" s="1138">
        <v>1000</v>
      </c>
      <c r="M57" s="877">
        <v>0.35</v>
      </c>
      <c r="N57" s="1138">
        <v>1500</v>
      </c>
      <c r="O57" s="878"/>
      <c r="P57" s="1148">
        <f>+H57+J57+L57+N57</f>
        <v>4500</v>
      </c>
      <c r="Q57" s="736"/>
      <c r="R57" s="736"/>
      <c r="S57" s="736" t="s">
        <v>2119</v>
      </c>
      <c r="T57" s="733" t="s">
        <v>2120</v>
      </c>
      <c r="U57" s="733" t="s">
        <v>2121</v>
      </c>
    </row>
    <row r="58" spans="1:22" ht="53.25" customHeight="1" x14ac:dyDescent="0.25">
      <c r="A58" s="1417"/>
      <c r="B58" s="896"/>
      <c r="C58" s="911" t="s">
        <v>2578</v>
      </c>
      <c r="D58" s="828" t="s">
        <v>2442</v>
      </c>
      <c r="E58" s="912" t="s">
        <v>1754</v>
      </c>
      <c r="F58" s="913" t="s">
        <v>1749</v>
      </c>
      <c r="G58" s="1149">
        <v>0.5</v>
      </c>
      <c r="H58" s="1151">
        <f>36000+20000</f>
        <v>56000</v>
      </c>
      <c r="I58" s="1124"/>
      <c r="J58" s="1124"/>
      <c r="K58" s="1149">
        <v>0.5</v>
      </c>
      <c r="L58" s="1128">
        <v>36000</v>
      </c>
      <c r="M58" s="1124"/>
      <c r="N58" s="1124"/>
      <c r="O58" s="1150">
        <v>1</v>
      </c>
      <c r="P58" s="1339">
        <f>+H58+J58+L58+N58</f>
        <v>92000</v>
      </c>
      <c r="R58" s="732" t="s">
        <v>1750</v>
      </c>
      <c r="S58" s="732" t="s">
        <v>1751</v>
      </c>
      <c r="T58" s="732" t="s">
        <v>1752</v>
      </c>
      <c r="U58" s="879" t="s">
        <v>1753</v>
      </c>
      <c r="V58" s="914"/>
    </row>
    <row r="59" spans="1:22" ht="52.5" customHeight="1" x14ac:dyDescent="0.25">
      <c r="A59" s="1417"/>
      <c r="B59" s="1419" t="s">
        <v>1407</v>
      </c>
      <c r="C59" s="581" t="s">
        <v>2334</v>
      </c>
      <c r="D59" s="581" t="s">
        <v>2340</v>
      </c>
      <c r="E59" s="890"/>
      <c r="F59" s="581" t="s">
        <v>2341</v>
      </c>
      <c r="G59" s="880">
        <v>1</v>
      </c>
      <c r="H59" s="856"/>
      <c r="I59" s="856"/>
      <c r="J59" s="856"/>
      <c r="K59" s="856"/>
      <c r="L59" s="856"/>
      <c r="M59" s="856"/>
      <c r="N59" s="856"/>
      <c r="O59" s="1150">
        <v>1</v>
      </c>
      <c r="P59" s="856"/>
      <c r="Q59" s="581" t="s">
        <v>2335</v>
      </c>
      <c r="R59" s="581" t="s">
        <v>2336</v>
      </c>
      <c r="S59" s="581" t="s">
        <v>2337</v>
      </c>
      <c r="T59" s="581" t="s">
        <v>2338</v>
      </c>
      <c r="U59" s="581" t="s">
        <v>2339</v>
      </c>
    </row>
    <row r="60" spans="1:22" ht="201" customHeight="1" x14ac:dyDescent="0.25">
      <c r="A60" s="1417"/>
      <c r="B60" s="1419"/>
      <c r="C60" s="881" t="s">
        <v>2827</v>
      </c>
      <c r="D60" s="840" t="s">
        <v>2828</v>
      </c>
      <c r="F60" s="840" t="s">
        <v>2829</v>
      </c>
      <c r="G60" s="1139">
        <v>2</v>
      </c>
      <c r="H60" s="1140">
        <v>10000</v>
      </c>
      <c r="I60" s="1139">
        <v>3</v>
      </c>
      <c r="J60" s="1140">
        <v>15000</v>
      </c>
      <c r="K60" s="1139">
        <v>3</v>
      </c>
      <c r="L60" s="1140">
        <v>150000</v>
      </c>
      <c r="M60" s="1139">
        <v>2</v>
      </c>
      <c r="N60" s="1140">
        <v>100000</v>
      </c>
      <c r="O60" s="1139">
        <v>2</v>
      </c>
      <c r="P60" s="1141">
        <f>+H60+J60+L60+N60</f>
        <v>275000</v>
      </c>
      <c r="Q60" s="727" t="s">
        <v>2830</v>
      </c>
      <c r="R60" s="727" t="s">
        <v>2831</v>
      </c>
      <c r="S60" s="727" t="s">
        <v>2832</v>
      </c>
      <c r="T60" s="727" t="s">
        <v>2833</v>
      </c>
      <c r="U60" s="727" t="s">
        <v>2822</v>
      </c>
    </row>
    <row r="61" spans="1:22" x14ac:dyDescent="0.25">
      <c r="A61" s="915"/>
      <c r="B61" s="916"/>
      <c r="C61" s="915" t="s">
        <v>1408</v>
      </c>
      <c r="D61" s="916"/>
      <c r="E61" s="916"/>
      <c r="F61" s="917"/>
      <c r="G61" s="918">
        <f t="shared" ref="G61:O61" si="5">SUM(G13:G57)</f>
        <v>21.9</v>
      </c>
      <c r="H61" s="919">
        <f t="shared" si="5"/>
        <v>478000</v>
      </c>
      <c r="I61" s="918">
        <f t="shared" si="5"/>
        <v>27</v>
      </c>
      <c r="J61" s="918">
        <f t="shared" si="5"/>
        <v>775000</v>
      </c>
      <c r="K61" s="918">
        <f t="shared" si="5"/>
        <v>28.5</v>
      </c>
      <c r="L61" s="919">
        <f t="shared" si="5"/>
        <v>1085000</v>
      </c>
      <c r="M61" s="918">
        <f t="shared" si="5"/>
        <v>19.600000000000001</v>
      </c>
      <c r="N61" s="918">
        <f t="shared" si="5"/>
        <v>646000</v>
      </c>
      <c r="O61" s="918">
        <f t="shared" si="5"/>
        <v>80</v>
      </c>
      <c r="P61" s="918">
        <f>SUM(P13:P60)</f>
        <v>3391000</v>
      </c>
      <c r="Q61" s="920"/>
      <c r="R61" s="920"/>
      <c r="S61" s="920"/>
      <c r="T61" s="920"/>
      <c r="U61" s="920"/>
    </row>
    <row r="109" spans="1:5" x14ac:dyDescent="0.25">
      <c r="A109" s="888"/>
      <c r="E109" s="888"/>
    </row>
    <row r="110" spans="1:5" x14ac:dyDescent="0.25">
      <c r="A110" s="888"/>
      <c r="E110" s="888"/>
    </row>
    <row r="111" spans="1:5" x14ac:dyDescent="0.25">
      <c r="A111" s="888"/>
      <c r="E111" s="888"/>
    </row>
    <row r="112" spans="1:5" x14ac:dyDescent="0.25">
      <c r="A112" s="888"/>
      <c r="E112" s="888"/>
    </row>
    <row r="113" spans="1:5" x14ac:dyDescent="0.25">
      <c r="A113" s="888"/>
      <c r="E113" s="888"/>
    </row>
    <row r="114" spans="1:5" x14ac:dyDescent="0.25">
      <c r="A114" s="888"/>
      <c r="E114" s="888"/>
    </row>
    <row r="115" spans="1:5" x14ac:dyDescent="0.25">
      <c r="A115" s="888"/>
      <c r="E115" s="888"/>
    </row>
    <row r="116" spans="1:5" x14ac:dyDescent="0.25">
      <c r="A116" s="888"/>
      <c r="E116" s="888"/>
    </row>
    <row r="117" spans="1:5" x14ac:dyDescent="0.25">
      <c r="A117" s="888"/>
      <c r="E117" s="888"/>
    </row>
    <row r="118" spans="1:5" x14ac:dyDescent="0.25">
      <c r="A118" s="888"/>
      <c r="E118" s="888"/>
    </row>
    <row r="119" spans="1:5" x14ac:dyDescent="0.25">
      <c r="A119" s="888"/>
      <c r="E119" s="888"/>
    </row>
    <row r="120" spans="1:5" x14ac:dyDescent="0.25">
      <c r="A120" s="888"/>
      <c r="E120" s="888"/>
    </row>
    <row r="121" spans="1:5" x14ac:dyDescent="0.25">
      <c r="A121" s="888"/>
      <c r="E121" s="888"/>
    </row>
    <row r="122" spans="1:5" x14ac:dyDescent="0.25">
      <c r="A122" s="888"/>
      <c r="E122" s="888"/>
    </row>
    <row r="123" spans="1:5" x14ac:dyDescent="0.25">
      <c r="A123" s="888"/>
      <c r="E123" s="888"/>
    </row>
    <row r="124" spans="1:5" x14ac:dyDescent="0.25">
      <c r="A124" s="888"/>
      <c r="E124" s="888"/>
    </row>
    <row r="125" spans="1:5" x14ac:dyDescent="0.25">
      <c r="A125" s="888"/>
      <c r="E125" s="888"/>
    </row>
    <row r="126" spans="1:5" x14ac:dyDescent="0.25">
      <c r="A126" s="888"/>
      <c r="E126" s="888"/>
    </row>
    <row r="127" spans="1:5" x14ac:dyDescent="0.25">
      <c r="A127" s="888"/>
      <c r="E127" s="888"/>
    </row>
    <row r="128" spans="1:5" x14ac:dyDescent="0.25">
      <c r="A128" s="888"/>
      <c r="E128" s="888"/>
    </row>
    <row r="129" spans="1:5" x14ac:dyDescent="0.25">
      <c r="A129" s="888"/>
      <c r="E129" s="888"/>
    </row>
    <row r="130" spans="1:5" x14ac:dyDescent="0.25">
      <c r="A130" s="888"/>
      <c r="E130" s="888"/>
    </row>
    <row r="131" spans="1:5" x14ac:dyDescent="0.25">
      <c r="A131" s="888"/>
      <c r="E131" s="888"/>
    </row>
    <row r="132" spans="1:5" x14ac:dyDescent="0.25">
      <c r="A132" s="888"/>
      <c r="E132" s="888"/>
    </row>
    <row r="133" spans="1:5" x14ac:dyDescent="0.25">
      <c r="A133" s="888"/>
      <c r="E133" s="888"/>
    </row>
    <row r="134" spans="1:5" x14ac:dyDescent="0.25">
      <c r="A134" s="888"/>
      <c r="E134" s="888"/>
    </row>
    <row r="135" spans="1:5" x14ac:dyDescent="0.25">
      <c r="A135" s="888"/>
      <c r="E135" s="888"/>
    </row>
    <row r="136" spans="1:5" x14ac:dyDescent="0.25">
      <c r="A136" s="888"/>
      <c r="E136" s="888"/>
    </row>
    <row r="137" spans="1:5" x14ac:dyDescent="0.25">
      <c r="A137" s="888"/>
      <c r="E137" s="888"/>
    </row>
    <row r="138" spans="1:5" x14ac:dyDescent="0.25">
      <c r="A138" s="888"/>
      <c r="E138" s="888"/>
    </row>
    <row r="139" spans="1:5" x14ac:dyDescent="0.25">
      <c r="A139" s="888"/>
      <c r="E139" s="888"/>
    </row>
    <row r="140" spans="1:5" x14ac:dyDescent="0.25">
      <c r="A140" s="888"/>
      <c r="E140" s="888"/>
    </row>
    <row r="141" spans="1:5" x14ac:dyDescent="0.25">
      <c r="A141" s="888"/>
      <c r="E141" s="888"/>
    </row>
    <row r="142" spans="1:5" x14ac:dyDescent="0.25">
      <c r="A142" s="888"/>
      <c r="E142" s="888"/>
    </row>
    <row r="143" spans="1:5" x14ac:dyDescent="0.25">
      <c r="A143" s="888"/>
      <c r="E143" s="888"/>
    </row>
    <row r="144" spans="1:5" x14ac:dyDescent="0.25">
      <c r="A144" s="888"/>
      <c r="E144" s="888"/>
    </row>
    <row r="145" spans="1:5" x14ac:dyDescent="0.25">
      <c r="A145" s="888"/>
      <c r="E145" s="888"/>
    </row>
    <row r="146" spans="1:5" x14ac:dyDescent="0.25">
      <c r="A146" s="888"/>
      <c r="E146" s="888"/>
    </row>
    <row r="147" spans="1:5" x14ac:dyDescent="0.25">
      <c r="A147" s="888"/>
      <c r="E147" s="888"/>
    </row>
    <row r="148" spans="1:5" x14ac:dyDescent="0.25">
      <c r="A148" s="888"/>
      <c r="E148" s="888"/>
    </row>
    <row r="149" spans="1:5" x14ac:dyDescent="0.25">
      <c r="A149" s="888"/>
      <c r="E149" s="888"/>
    </row>
    <row r="150" spans="1:5" x14ac:dyDescent="0.25">
      <c r="A150" s="888"/>
      <c r="E150" s="888"/>
    </row>
    <row r="151" spans="1:5" x14ac:dyDescent="0.25">
      <c r="A151" s="888"/>
      <c r="E151" s="888"/>
    </row>
    <row r="152" spans="1:5" x14ac:dyDescent="0.25">
      <c r="A152" s="888"/>
      <c r="E152" s="888"/>
    </row>
    <row r="153" spans="1:5" x14ac:dyDescent="0.25">
      <c r="A153" s="888"/>
      <c r="E153" s="888"/>
    </row>
    <row r="154" spans="1:5" x14ac:dyDescent="0.25">
      <c r="A154" s="888"/>
      <c r="E154" s="888"/>
    </row>
    <row r="155" spans="1:5" x14ac:dyDescent="0.25">
      <c r="A155" s="888"/>
      <c r="E155" s="888"/>
    </row>
    <row r="156" spans="1:5" x14ac:dyDescent="0.25">
      <c r="A156" s="888"/>
      <c r="E156" s="888"/>
    </row>
    <row r="157" spans="1:5" x14ac:dyDescent="0.25">
      <c r="A157" s="888"/>
      <c r="E157" s="888"/>
    </row>
    <row r="158" spans="1:5" x14ac:dyDescent="0.25">
      <c r="A158" s="888"/>
      <c r="E158" s="888"/>
    </row>
    <row r="159" spans="1:5" x14ac:dyDescent="0.25">
      <c r="A159" s="888"/>
      <c r="E159" s="888"/>
    </row>
    <row r="160" spans="1:5" x14ac:dyDescent="0.25">
      <c r="A160" s="888"/>
      <c r="E160" s="888"/>
    </row>
    <row r="161" spans="1:5" x14ac:dyDescent="0.25">
      <c r="A161" s="888"/>
      <c r="E161" s="888"/>
    </row>
    <row r="162" spans="1:5" x14ac:dyDescent="0.25">
      <c r="A162" s="888"/>
      <c r="E162" s="888"/>
    </row>
    <row r="163" spans="1:5" x14ac:dyDescent="0.25">
      <c r="A163" s="888"/>
      <c r="E163" s="888"/>
    </row>
    <row r="164" spans="1:5" x14ac:dyDescent="0.25">
      <c r="A164" s="888"/>
      <c r="E164" s="888"/>
    </row>
    <row r="165" spans="1:5" x14ac:dyDescent="0.25">
      <c r="A165" s="888"/>
      <c r="E165" s="888"/>
    </row>
    <row r="166" spans="1:5" x14ac:dyDescent="0.25">
      <c r="A166" s="888"/>
      <c r="E166" s="888"/>
    </row>
    <row r="167" spans="1:5" x14ac:dyDescent="0.25">
      <c r="A167" s="888"/>
      <c r="E167" s="888"/>
    </row>
    <row r="168" spans="1:5" x14ac:dyDescent="0.25">
      <c r="A168" s="888"/>
      <c r="E168" s="888"/>
    </row>
    <row r="169" spans="1:5" x14ac:dyDescent="0.25">
      <c r="A169" s="888"/>
      <c r="E169" s="888"/>
    </row>
    <row r="170" spans="1:5" x14ac:dyDescent="0.25">
      <c r="A170" s="888"/>
      <c r="E170" s="888"/>
    </row>
    <row r="171" spans="1:5" x14ac:dyDescent="0.25">
      <c r="A171" s="888"/>
      <c r="E171" s="888"/>
    </row>
    <row r="172" spans="1:5" x14ac:dyDescent="0.25">
      <c r="A172" s="888"/>
      <c r="E172" s="888"/>
    </row>
    <row r="173" spans="1:5" x14ac:dyDescent="0.25">
      <c r="A173" s="888"/>
      <c r="E173" s="888"/>
    </row>
    <row r="174" spans="1:5" x14ac:dyDescent="0.25">
      <c r="A174" s="888"/>
      <c r="E174" s="888"/>
    </row>
    <row r="175" spans="1:5" x14ac:dyDescent="0.25">
      <c r="A175" s="888"/>
      <c r="E175" s="888"/>
    </row>
    <row r="176" spans="1:5" x14ac:dyDescent="0.25">
      <c r="A176" s="888"/>
      <c r="E176" s="888"/>
    </row>
    <row r="177" spans="1:5" x14ac:dyDescent="0.25">
      <c r="A177" s="888"/>
      <c r="E177" s="888"/>
    </row>
  </sheetData>
  <mergeCells count="48">
    <mergeCell ref="L52:L56"/>
    <mergeCell ref="R52:R56"/>
    <mergeCell ref="S52:S56"/>
    <mergeCell ref="T52:T56"/>
    <mergeCell ref="U52:U56"/>
    <mergeCell ref="M52:M56"/>
    <mergeCell ref="N52:N56"/>
    <mergeCell ref="O52:O56"/>
    <mergeCell ref="P52:P56"/>
    <mergeCell ref="Q52:Q56"/>
    <mergeCell ref="G52:G56"/>
    <mergeCell ref="I5:J5"/>
    <mergeCell ref="K5:L5"/>
    <mergeCell ref="M5:N5"/>
    <mergeCell ref="U4:U6"/>
    <mergeCell ref="G4:N4"/>
    <mergeCell ref="S4:S6"/>
    <mergeCell ref="T4:T6"/>
    <mergeCell ref="O4:P5"/>
    <mergeCell ref="Q4:Q6"/>
    <mergeCell ref="R4:R6"/>
    <mergeCell ref="G5:H5"/>
    <mergeCell ref="H52:H56"/>
    <mergeCell ref="I52:I56"/>
    <mergeCell ref="J52:J56"/>
    <mergeCell ref="K52:K56"/>
    <mergeCell ref="E4:E6"/>
    <mergeCell ref="A4:A6"/>
    <mergeCell ref="D4:D6"/>
    <mergeCell ref="F4:F6"/>
    <mergeCell ref="B4:B6"/>
    <mergeCell ref="A7:A60"/>
    <mergeCell ref="C4:C6"/>
    <mergeCell ref="B59:B60"/>
    <mergeCell ref="C7:C12"/>
    <mergeCell ref="C30:C32"/>
    <mergeCell ref="B7:B12"/>
    <mergeCell ref="B19:B22"/>
    <mergeCell ref="B23:B26"/>
    <mergeCell ref="D30:D32"/>
    <mergeCell ref="E30:E32"/>
    <mergeCell ref="D10:D12"/>
    <mergeCell ref="D7:D9"/>
    <mergeCell ref="C19:C22"/>
    <mergeCell ref="D19:D22"/>
    <mergeCell ref="E19:E22"/>
    <mergeCell ref="D15:D16"/>
    <mergeCell ref="C15:C1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7"/>
  <sheetViews>
    <sheetView showGridLines="0" topLeftCell="F1" zoomScale="40" zoomScaleNormal="40" workbookViewId="0">
      <pane ySplit="7" topLeftCell="A8" activePane="bottomLeft" state="frozen"/>
      <selection activeCell="A7" sqref="A7"/>
      <selection pane="bottomLeft" activeCell="Z16" sqref="Z16"/>
    </sheetView>
  </sheetViews>
  <sheetFormatPr baseColWidth="10" defaultRowHeight="12.75" x14ac:dyDescent="0.25"/>
  <cols>
    <col min="1" max="1" width="21.7109375" style="255" customWidth="1"/>
    <col min="2" max="2" width="46.42578125" style="255" customWidth="1"/>
    <col min="3" max="4" width="27.42578125" style="255" customWidth="1"/>
    <col min="5" max="5" width="27.42578125" style="254" customWidth="1"/>
    <col min="6" max="6" width="27.42578125" style="255" customWidth="1"/>
    <col min="7" max="7" width="15.28515625" style="255" customWidth="1"/>
    <col min="8" max="8" width="16" style="255" customWidth="1"/>
    <col min="9" max="9" width="15.28515625" style="255" customWidth="1"/>
    <col min="10" max="10" width="18.5703125" style="255" customWidth="1"/>
    <col min="11" max="11" width="15.28515625" style="255" customWidth="1"/>
    <col min="12" max="12" width="15.85546875" style="255" customWidth="1"/>
    <col min="13" max="13" width="15.28515625" style="255" customWidth="1"/>
    <col min="14" max="14" width="16.85546875" style="255" customWidth="1"/>
    <col min="15" max="15" width="15.28515625" style="255" customWidth="1"/>
    <col min="16" max="16" width="17" style="255" customWidth="1"/>
    <col min="17" max="18" width="14.28515625" style="255" customWidth="1"/>
    <col min="19" max="20" width="14.28515625" style="253" customWidth="1"/>
    <col min="21" max="21" width="17" style="255" customWidth="1"/>
    <col min="22" max="16384" width="11.42578125" style="255"/>
  </cols>
  <sheetData>
    <row r="1" spans="1:27" ht="18.75" customHeight="1" x14ac:dyDescent="0.25">
      <c r="E1" s="279"/>
      <c r="G1" s="274" t="s">
        <v>94</v>
      </c>
      <c r="I1" s="274"/>
      <c r="J1" s="274"/>
      <c r="K1" s="274"/>
      <c r="L1" s="274"/>
      <c r="M1" s="274"/>
      <c r="N1" s="274"/>
      <c r="O1" s="274"/>
      <c r="P1" s="274"/>
      <c r="Q1" s="274"/>
      <c r="R1" s="274"/>
      <c r="S1" s="274"/>
      <c r="T1" s="274"/>
      <c r="U1" s="274"/>
      <c r="V1" s="274"/>
      <c r="W1" s="274"/>
      <c r="X1" s="274"/>
      <c r="Y1" s="274"/>
      <c r="Z1" s="274"/>
      <c r="AA1" s="274"/>
    </row>
    <row r="2" spans="1:27" ht="18.75" x14ac:dyDescent="0.25">
      <c r="A2" s="261" t="s">
        <v>1376</v>
      </c>
      <c r="E2" s="279"/>
      <c r="G2" s="274"/>
      <c r="I2" s="274"/>
      <c r="J2" s="274"/>
      <c r="K2" s="274"/>
      <c r="L2" s="274"/>
      <c r="M2" s="274"/>
      <c r="N2" s="274"/>
      <c r="O2" s="274"/>
      <c r="P2" s="274"/>
      <c r="Q2" s="274"/>
      <c r="R2" s="274"/>
      <c r="S2" s="274"/>
      <c r="T2" s="274"/>
      <c r="U2" s="274"/>
      <c r="V2" s="274"/>
      <c r="W2" s="274"/>
      <c r="X2" s="274"/>
      <c r="Y2" s="274"/>
      <c r="Z2" s="274"/>
      <c r="AA2" s="274"/>
    </row>
    <row r="3" spans="1:27" ht="18.75" x14ac:dyDescent="0.25">
      <c r="A3" s="311" t="s">
        <v>1410</v>
      </c>
      <c r="E3" s="279"/>
      <c r="G3" s="274"/>
      <c r="I3" s="274"/>
      <c r="J3" s="274"/>
      <c r="K3" s="274"/>
      <c r="L3" s="274"/>
      <c r="M3" s="274"/>
      <c r="N3" s="274"/>
      <c r="O3" s="274"/>
      <c r="P3" s="274"/>
      <c r="Q3" s="274"/>
      <c r="R3" s="274"/>
      <c r="S3" s="274"/>
      <c r="T3" s="274"/>
      <c r="U3" s="274"/>
      <c r="V3" s="274"/>
      <c r="W3" s="274"/>
      <c r="X3" s="274"/>
      <c r="Y3" s="274"/>
      <c r="Z3" s="274"/>
      <c r="AA3" s="274"/>
    </row>
    <row r="4" spans="1:27" ht="15" x14ac:dyDescent="0.25">
      <c r="A4" s="311" t="s">
        <v>1411</v>
      </c>
      <c r="B4" s="261"/>
      <c r="C4" s="261"/>
      <c r="D4" s="261"/>
      <c r="E4" s="246"/>
      <c r="F4" s="261"/>
      <c r="G4" s="261"/>
      <c r="H4" s="261"/>
      <c r="I4" s="261"/>
      <c r="J4" s="261"/>
      <c r="K4" s="261"/>
      <c r="L4" s="261"/>
      <c r="M4" s="261"/>
      <c r="N4" s="261"/>
      <c r="O4" s="261"/>
      <c r="P4" s="261"/>
      <c r="Q4" s="261"/>
      <c r="R4" s="261"/>
      <c r="S4" s="261"/>
      <c r="T4" s="261"/>
      <c r="U4" s="261"/>
    </row>
    <row r="5" spans="1:27" s="66" customFormat="1" ht="23.25" customHeight="1" x14ac:dyDescent="0.25">
      <c r="A5" s="1458" t="s">
        <v>100</v>
      </c>
      <c r="B5" s="1452" t="s">
        <v>115</v>
      </c>
      <c r="C5" s="1455" t="s">
        <v>89</v>
      </c>
      <c r="D5" s="1455" t="s">
        <v>90</v>
      </c>
      <c r="E5" s="1459" t="s">
        <v>409</v>
      </c>
      <c r="F5" s="1455" t="s">
        <v>91</v>
      </c>
      <c r="G5" s="1458" t="s">
        <v>103</v>
      </c>
      <c r="H5" s="1458"/>
      <c r="I5" s="1458"/>
      <c r="J5" s="1458"/>
      <c r="K5" s="1458"/>
      <c r="L5" s="1458"/>
      <c r="M5" s="1458"/>
      <c r="N5" s="1458"/>
      <c r="O5" s="1448" t="s">
        <v>104</v>
      </c>
      <c r="P5" s="1448"/>
      <c r="Q5" s="1452" t="s">
        <v>105</v>
      </c>
      <c r="R5" s="1452" t="s">
        <v>106</v>
      </c>
      <c r="S5" s="1452" t="s">
        <v>113</v>
      </c>
      <c r="T5" s="1449" t="s">
        <v>112</v>
      </c>
      <c r="U5" s="1447" t="s">
        <v>92</v>
      </c>
    </row>
    <row r="6" spans="1:27" s="66" customFormat="1" ht="15" customHeight="1" x14ac:dyDescent="0.25">
      <c r="A6" s="1458"/>
      <c r="B6" s="1453"/>
      <c r="C6" s="1456"/>
      <c r="D6" s="1456"/>
      <c r="E6" s="1460"/>
      <c r="F6" s="1456"/>
      <c r="G6" s="1458" t="s">
        <v>107</v>
      </c>
      <c r="H6" s="1458"/>
      <c r="I6" s="1458" t="s">
        <v>108</v>
      </c>
      <c r="J6" s="1458"/>
      <c r="K6" s="1458" t="s">
        <v>109</v>
      </c>
      <c r="L6" s="1458"/>
      <c r="M6" s="1458" t="s">
        <v>110</v>
      </c>
      <c r="N6" s="1458"/>
      <c r="O6" s="1448"/>
      <c r="P6" s="1448"/>
      <c r="Q6" s="1453"/>
      <c r="R6" s="1453"/>
      <c r="S6" s="1453"/>
      <c r="T6" s="1450"/>
      <c r="U6" s="1447"/>
    </row>
    <row r="7" spans="1:27" s="66" customFormat="1" ht="24" customHeight="1" x14ac:dyDescent="0.25">
      <c r="A7" s="1458"/>
      <c r="B7" s="1454"/>
      <c r="C7" s="1457"/>
      <c r="D7" s="1457"/>
      <c r="E7" s="1461"/>
      <c r="F7" s="1457"/>
      <c r="G7" s="320" t="s">
        <v>111</v>
      </c>
      <c r="H7" s="320" t="s">
        <v>12</v>
      </c>
      <c r="I7" s="320" t="s">
        <v>111</v>
      </c>
      <c r="J7" s="320" t="s">
        <v>12</v>
      </c>
      <c r="K7" s="320" t="s">
        <v>111</v>
      </c>
      <c r="L7" s="320" t="s">
        <v>12</v>
      </c>
      <c r="M7" s="320" t="s">
        <v>111</v>
      </c>
      <c r="N7" s="320" t="s">
        <v>12</v>
      </c>
      <c r="O7" s="320" t="s">
        <v>111</v>
      </c>
      <c r="P7" s="320" t="s">
        <v>12</v>
      </c>
      <c r="Q7" s="1454"/>
      <c r="R7" s="1454"/>
      <c r="S7" s="1454"/>
      <c r="T7" s="1451"/>
      <c r="U7" s="1447"/>
    </row>
    <row r="8" spans="1:27" ht="15.75" customHeight="1" x14ac:dyDescent="0.25">
      <c r="A8" s="296"/>
      <c r="B8" s="297"/>
      <c r="C8" s="297"/>
      <c r="D8" s="297"/>
      <c r="E8" s="297"/>
      <c r="F8" s="297"/>
      <c r="G8" s="297"/>
      <c r="H8" s="297"/>
      <c r="I8" s="296" t="s">
        <v>114</v>
      </c>
      <c r="J8" s="297"/>
      <c r="K8" s="297"/>
      <c r="L8" s="297"/>
      <c r="M8" s="297"/>
      <c r="N8" s="297"/>
      <c r="O8" s="297"/>
      <c r="P8" s="297"/>
      <c r="Q8" s="297"/>
      <c r="R8" s="297"/>
      <c r="S8" s="297"/>
      <c r="T8" s="297"/>
      <c r="U8" s="486"/>
    </row>
    <row r="9" spans="1:27" ht="56.25" customHeight="1" x14ac:dyDescent="0.2">
      <c r="A9" s="1464" t="s">
        <v>1410</v>
      </c>
      <c r="B9" s="1467" t="s">
        <v>1412</v>
      </c>
      <c r="C9" s="1468" t="s">
        <v>2047</v>
      </c>
      <c r="D9" s="1468" t="s">
        <v>2047</v>
      </c>
      <c r="E9" s="303"/>
      <c r="F9" s="393" t="s">
        <v>2064</v>
      </c>
      <c r="G9" s="1158">
        <v>1</v>
      </c>
      <c r="H9" s="946"/>
      <c r="I9" s="946">
        <v>1</v>
      </c>
      <c r="J9" s="946"/>
      <c r="K9" s="946">
        <v>1</v>
      </c>
      <c r="L9" s="946"/>
      <c r="M9" s="946"/>
      <c r="N9" s="946"/>
      <c r="O9" s="946">
        <v>4</v>
      </c>
      <c r="P9" s="946">
        <v>0</v>
      </c>
      <c r="Q9" s="946"/>
      <c r="R9" s="946"/>
      <c r="S9" s="946"/>
      <c r="T9" s="953"/>
      <c r="U9" s="955" t="s">
        <v>2065</v>
      </c>
    </row>
    <row r="10" spans="1:27" ht="56.25" customHeight="1" x14ac:dyDescent="0.2">
      <c r="A10" s="1465"/>
      <c r="B10" s="1467"/>
      <c r="C10" s="1469"/>
      <c r="D10" s="1469"/>
      <c r="E10" s="303"/>
      <c r="F10" s="393" t="s">
        <v>2066</v>
      </c>
      <c r="G10" s="1158"/>
      <c r="H10" s="946"/>
      <c r="I10" s="946"/>
      <c r="J10" s="946"/>
      <c r="K10" s="946"/>
      <c r="L10" s="946"/>
      <c r="M10" s="946"/>
      <c r="N10" s="946"/>
      <c r="O10" s="946"/>
      <c r="P10" s="946"/>
      <c r="Q10" s="946"/>
      <c r="R10" s="946"/>
      <c r="S10" s="946"/>
      <c r="T10" s="953"/>
      <c r="U10" s="955" t="s">
        <v>2067</v>
      </c>
    </row>
    <row r="11" spans="1:27" ht="56.25" customHeight="1" x14ac:dyDescent="0.2">
      <c r="A11" s="1465"/>
      <c r="B11" s="1467"/>
      <c r="C11" s="1469"/>
      <c r="D11" s="1469"/>
      <c r="E11" s="303"/>
      <c r="F11" s="393" t="s">
        <v>2068</v>
      </c>
      <c r="G11" s="1158"/>
      <c r="H11" s="946"/>
      <c r="I11" s="946"/>
      <c r="J11" s="946"/>
      <c r="K11" s="946"/>
      <c r="L11" s="946"/>
      <c r="M11" s="946"/>
      <c r="N11" s="946"/>
      <c r="O11" s="946"/>
      <c r="P11" s="946"/>
      <c r="Q11" s="946"/>
      <c r="R11" s="946"/>
      <c r="S11" s="946"/>
      <c r="T11" s="953"/>
      <c r="U11" s="955" t="s">
        <v>2065</v>
      </c>
    </row>
    <row r="12" spans="1:27" ht="56.25" customHeight="1" x14ac:dyDescent="0.2">
      <c r="A12" s="1465"/>
      <c r="B12" s="1467"/>
      <c r="C12" s="1470"/>
      <c r="D12" s="1470"/>
      <c r="E12" s="303"/>
      <c r="F12" s="946"/>
      <c r="G12" s="1158"/>
      <c r="H12" s="946"/>
      <c r="I12" s="946"/>
      <c r="J12" s="946"/>
      <c r="K12" s="946"/>
      <c r="L12" s="946"/>
      <c r="M12" s="946"/>
      <c r="N12" s="946"/>
      <c r="O12" s="946"/>
      <c r="P12" s="946"/>
      <c r="Q12" s="946"/>
      <c r="R12" s="946"/>
      <c r="S12" s="946"/>
      <c r="T12" s="953"/>
      <c r="U12" s="955"/>
    </row>
    <row r="13" spans="1:27" ht="56.25" customHeight="1" x14ac:dyDescent="0.2">
      <c r="A13" s="1465"/>
      <c r="B13" s="1467"/>
      <c r="C13" s="1468" t="s">
        <v>2048</v>
      </c>
      <c r="D13" s="1468" t="s">
        <v>2048</v>
      </c>
      <c r="E13" s="303"/>
      <c r="F13" s="377" t="s">
        <v>2103</v>
      </c>
      <c r="G13" s="741">
        <v>2</v>
      </c>
      <c r="H13" s="1108">
        <v>390000</v>
      </c>
      <c r="I13" s="946"/>
      <c r="J13" s="946"/>
      <c r="K13" s="946"/>
      <c r="L13" s="946"/>
      <c r="M13" s="946"/>
      <c r="N13" s="946"/>
      <c r="O13" s="741">
        <v>2</v>
      </c>
      <c r="P13" s="1159">
        <f>+H13+J13+L13+N13</f>
        <v>390000</v>
      </c>
      <c r="Q13" s="946"/>
      <c r="R13" s="946"/>
      <c r="S13" s="946"/>
      <c r="T13" s="953"/>
      <c r="U13" s="955" t="s">
        <v>2069</v>
      </c>
    </row>
    <row r="14" spans="1:27" ht="56.25" customHeight="1" x14ac:dyDescent="0.2">
      <c r="A14" s="1465"/>
      <c r="B14" s="1467"/>
      <c r="C14" s="1469"/>
      <c r="D14" s="1469"/>
      <c r="E14" s="303"/>
      <c r="F14" s="1160" t="s">
        <v>2070</v>
      </c>
      <c r="G14" s="741">
        <v>1</v>
      </c>
      <c r="H14" s="1108">
        <v>4000</v>
      </c>
      <c r="I14" s="741">
        <v>1</v>
      </c>
      <c r="J14" s="1108">
        <v>4000</v>
      </c>
      <c r="K14" s="741">
        <v>1</v>
      </c>
      <c r="L14" s="1108">
        <v>4000</v>
      </c>
      <c r="M14" s="741">
        <v>1</v>
      </c>
      <c r="N14" s="1108">
        <v>4000</v>
      </c>
      <c r="O14" s="741">
        <v>4</v>
      </c>
      <c r="P14" s="1343">
        <f>+H14+J14+L14+N14</f>
        <v>16000</v>
      </c>
      <c r="Q14" s="946"/>
      <c r="R14" s="946"/>
      <c r="S14" s="946"/>
      <c r="T14" s="953"/>
      <c r="U14" s="955" t="s">
        <v>2071</v>
      </c>
    </row>
    <row r="15" spans="1:27" ht="56.25" customHeight="1" x14ac:dyDescent="0.2">
      <c r="A15" s="1465"/>
      <c r="B15" s="1467"/>
      <c r="C15" s="1470"/>
      <c r="D15" s="1470"/>
      <c r="E15" s="303"/>
      <c r="F15" s="377"/>
      <c r="G15" s="975"/>
      <c r="H15" s="946"/>
      <c r="I15" s="946"/>
      <c r="J15" s="946"/>
      <c r="K15" s="946"/>
      <c r="L15" s="946"/>
      <c r="M15" s="946"/>
      <c r="N15" s="946"/>
      <c r="O15" s="946"/>
      <c r="P15" s="946"/>
      <c r="Q15" s="946"/>
      <c r="R15" s="946"/>
      <c r="S15" s="946"/>
      <c r="T15" s="953"/>
      <c r="U15" s="955"/>
    </row>
    <row r="16" spans="1:27" ht="56.25" customHeight="1" x14ac:dyDescent="0.2">
      <c r="A16" s="1465"/>
      <c r="B16" s="1467"/>
      <c r="C16" s="1468" t="s">
        <v>2049</v>
      </c>
      <c r="D16" s="1468" t="s">
        <v>2049</v>
      </c>
      <c r="E16" s="303"/>
      <c r="F16" s="377"/>
      <c r="G16" s="946"/>
      <c r="H16" s="946"/>
      <c r="I16" s="946"/>
      <c r="J16" s="946"/>
      <c r="K16" s="946"/>
      <c r="L16" s="946"/>
      <c r="M16" s="946"/>
      <c r="N16" s="946"/>
      <c r="O16" s="946"/>
      <c r="P16" s="946"/>
      <c r="Q16" s="946"/>
      <c r="R16" s="946"/>
      <c r="S16" s="946"/>
      <c r="T16" s="953"/>
      <c r="U16" s="955"/>
    </row>
    <row r="17" spans="1:21" ht="56.25" customHeight="1" x14ac:dyDescent="0.2">
      <c r="A17" s="1465"/>
      <c r="B17" s="1467"/>
      <c r="C17" s="1469"/>
      <c r="D17" s="1469"/>
      <c r="E17" s="303"/>
      <c r="F17" s="1162"/>
      <c r="G17" s="946"/>
      <c r="H17" s="946"/>
      <c r="I17" s="946"/>
      <c r="J17" s="946"/>
      <c r="K17" s="946"/>
      <c r="L17" s="946"/>
      <c r="M17" s="946"/>
      <c r="N17" s="946"/>
      <c r="O17" s="946"/>
      <c r="P17" s="946"/>
      <c r="Q17" s="946"/>
      <c r="R17" s="946"/>
      <c r="S17" s="946"/>
      <c r="T17" s="953"/>
      <c r="U17" s="955"/>
    </row>
    <row r="18" spans="1:21" ht="56.25" customHeight="1" x14ac:dyDescent="0.2">
      <c r="A18" s="1465"/>
      <c r="B18" s="1467"/>
      <c r="C18" s="1469"/>
      <c r="D18" s="1469"/>
      <c r="E18" s="303"/>
      <c r="F18" s="1162"/>
      <c r="G18" s="946"/>
      <c r="H18" s="946"/>
      <c r="I18" s="946"/>
      <c r="J18" s="946"/>
      <c r="K18" s="946"/>
      <c r="L18" s="946"/>
      <c r="M18" s="946"/>
      <c r="N18" s="946"/>
      <c r="O18" s="946"/>
      <c r="P18" s="946"/>
      <c r="Q18" s="946"/>
      <c r="R18" s="946"/>
      <c r="S18" s="946"/>
      <c r="T18" s="953"/>
      <c r="U18" s="955"/>
    </row>
    <row r="19" spans="1:21" ht="56.25" customHeight="1" x14ac:dyDescent="0.2">
      <c r="A19" s="1465"/>
      <c r="B19" s="1467"/>
      <c r="C19" s="1470"/>
      <c r="D19" s="1470"/>
      <c r="E19" s="303"/>
      <c r="F19" s="1162"/>
      <c r="G19" s="946"/>
      <c r="H19" s="946"/>
      <c r="I19" s="946"/>
      <c r="J19" s="946"/>
      <c r="K19" s="946"/>
      <c r="L19" s="946"/>
      <c r="M19" s="946"/>
      <c r="N19" s="946"/>
      <c r="O19" s="946"/>
      <c r="P19" s="946"/>
      <c r="Q19" s="946"/>
      <c r="R19" s="946"/>
      <c r="S19" s="946"/>
      <c r="T19" s="953"/>
      <c r="U19" s="955"/>
    </row>
    <row r="20" spans="1:21" ht="56.25" customHeight="1" x14ac:dyDescent="0.2">
      <c r="A20" s="1465"/>
      <c r="B20" s="1467"/>
      <c r="C20" s="1468" t="s">
        <v>2050</v>
      </c>
      <c r="D20" s="1468" t="s">
        <v>2050</v>
      </c>
      <c r="E20" s="303"/>
      <c r="F20" s="746" t="s">
        <v>2072</v>
      </c>
      <c r="G20" s="741">
        <v>1</v>
      </c>
      <c r="H20" s="1163">
        <v>2000</v>
      </c>
      <c r="I20" s="741"/>
      <c r="J20" s="741"/>
      <c r="K20" s="741"/>
      <c r="L20" s="741"/>
      <c r="M20" s="741"/>
      <c r="N20" s="741"/>
      <c r="O20" s="741">
        <v>1</v>
      </c>
      <c r="P20" s="1159">
        <v>2000</v>
      </c>
      <c r="Q20" s="946"/>
      <c r="R20" s="946"/>
      <c r="S20" s="946"/>
      <c r="T20" s="953"/>
      <c r="U20" s="955" t="s">
        <v>2073</v>
      </c>
    </row>
    <row r="21" spans="1:21" ht="56.25" customHeight="1" x14ac:dyDescent="0.2">
      <c r="A21" s="1465"/>
      <c r="B21" s="1467"/>
      <c r="C21" s="1470"/>
      <c r="D21" s="1470"/>
      <c r="E21" s="303"/>
      <c r="F21" s="746" t="s">
        <v>2074</v>
      </c>
      <c r="G21" s="741">
        <v>1</v>
      </c>
      <c r="H21" s="1163">
        <v>2000</v>
      </c>
      <c r="I21" s="741"/>
      <c r="J21" s="741"/>
      <c r="K21" s="741"/>
      <c r="L21" s="741"/>
      <c r="M21" s="741"/>
      <c r="N21" s="741"/>
      <c r="O21" s="741">
        <v>1</v>
      </c>
      <c r="P21" s="1159">
        <v>2000</v>
      </c>
      <c r="Q21" s="946"/>
      <c r="R21" s="946"/>
      <c r="S21" s="946"/>
      <c r="T21" s="953"/>
      <c r="U21" s="955" t="s">
        <v>2073</v>
      </c>
    </row>
    <row r="22" spans="1:21" ht="56.25" customHeight="1" x14ac:dyDescent="0.2">
      <c r="A22" s="1465"/>
      <c r="B22" s="1467"/>
      <c r="C22" s="1468" t="s">
        <v>2051</v>
      </c>
      <c r="D22" s="1468" t="s">
        <v>2051</v>
      </c>
      <c r="E22" s="303"/>
      <c r="F22" s="746" t="s">
        <v>2075</v>
      </c>
      <c r="G22" s="741">
        <v>1</v>
      </c>
      <c r="H22" s="741"/>
      <c r="I22" s="741"/>
      <c r="J22" s="741"/>
      <c r="K22" s="741"/>
      <c r="L22" s="741"/>
      <c r="M22" s="741"/>
      <c r="N22" s="741"/>
      <c r="O22" s="741">
        <v>1</v>
      </c>
      <c r="P22" s="741"/>
      <c r="Q22" s="946"/>
      <c r="R22" s="946"/>
      <c r="S22" s="946"/>
      <c r="T22" s="953"/>
      <c r="U22" s="955" t="s">
        <v>2073</v>
      </c>
    </row>
    <row r="23" spans="1:21" ht="56.25" customHeight="1" x14ac:dyDescent="0.2">
      <c r="A23" s="1465"/>
      <c r="B23" s="1467"/>
      <c r="C23" s="1469"/>
      <c r="D23" s="1469"/>
      <c r="E23" s="303"/>
      <c r="F23" s="746" t="s">
        <v>2072</v>
      </c>
      <c r="G23" s="741">
        <v>1</v>
      </c>
      <c r="H23" s="1163">
        <v>2500</v>
      </c>
      <c r="I23" s="741"/>
      <c r="J23" s="741"/>
      <c r="K23" s="741"/>
      <c r="L23" s="741"/>
      <c r="M23" s="741"/>
      <c r="N23" s="741"/>
      <c r="O23" s="741">
        <v>1</v>
      </c>
      <c r="P23" s="1163">
        <v>2500</v>
      </c>
      <c r="Q23" s="946"/>
      <c r="R23" s="946"/>
      <c r="S23" s="946"/>
      <c r="T23" s="953"/>
      <c r="U23" s="955" t="s">
        <v>2073</v>
      </c>
    </row>
    <row r="24" spans="1:21" ht="56.25" customHeight="1" x14ac:dyDescent="0.2">
      <c r="A24" s="1465"/>
      <c r="B24" s="1467"/>
      <c r="C24" s="1470"/>
      <c r="D24" s="1470"/>
      <c r="E24" s="303"/>
      <c r="F24" s="746" t="s">
        <v>2074</v>
      </c>
      <c r="G24" s="741"/>
      <c r="H24" s="741"/>
      <c r="I24" s="741">
        <v>1</v>
      </c>
      <c r="J24" s="741"/>
      <c r="K24" s="741"/>
      <c r="L24" s="741"/>
      <c r="M24" s="741"/>
      <c r="N24" s="741"/>
      <c r="O24" s="741">
        <v>1</v>
      </c>
      <c r="P24" s="741"/>
      <c r="Q24" s="946"/>
      <c r="R24" s="946"/>
      <c r="S24" s="946"/>
      <c r="T24" s="946"/>
      <c r="U24" s="955" t="s">
        <v>2073</v>
      </c>
    </row>
    <row r="25" spans="1:21" ht="56.25" customHeight="1" x14ac:dyDescent="0.2">
      <c r="A25" s="1465"/>
      <c r="B25" s="1467"/>
      <c r="C25" s="1468" t="s">
        <v>2052</v>
      </c>
      <c r="D25" s="1468" t="s">
        <v>2052</v>
      </c>
      <c r="E25" s="303"/>
      <c r="F25" s="1164" t="s">
        <v>2076</v>
      </c>
      <c r="G25" s="741">
        <v>1</v>
      </c>
      <c r="H25" s="741"/>
      <c r="I25" s="741"/>
      <c r="J25" s="741"/>
      <c r="K25" s="741"/>
      <c r="L25" s="741"/>
      <c r="M25" s="741"/>
      <c r="N25" s="741"/>
      <c r="O25" s="741"/>
      <c r="P25" s="741"/>
      <c r="Q25" s="946"/>
      <c r="R25" s="946"/>
      <c r="S25" s="946"/>
      <c r="T25" s="946"/>
      <c r="U25" s="955"/>
    </row>
    <row r="26" spans="1:21" ht="56.25" customHeight="1" x14ac:dyDescent="0.2">
      <c r="A26" s="1465"/>
      <c r="B26" s="1467"/>
      <c r="C26" s="1470"/>
      <c r="D26" s="1470"/>
      <c r="E26" s="303"/>
      <c r="F26" s="1164" t="s">
        <v>2077</v>
      </c>
      <c r="G26" s="741">
        <v>1</v>
      </c>
      <c r="H26" s="1163">
        <v>8000</v>
      </c>
      <c r="I26" s="741"/>
      <c r="J26" s="741"/>
      <c r="K26" s="741">
        <v>1</v>
      </c>
      <c r="L26" s="741" t="s">
        <v>2078</v>
      </c>
      <c r="M26" s="741"/>
      <c r="N26" s="741"/>
      <c r="O26" s="741">
        <v>2</v>
      </c>
      <c r="P26" s="1163">
        <v>16000</v>
      </c>
      <c r="Q26" s="946"/>
      <c r="R26" s="946"/>
      <c r="S26" s="946"/>
      <c r="T26" s="946"/>
      <c r="U26" s="955" t="s">
        <v>2073</v>
      </c>
    </row>
    <row r="27" spans="1:21" ht="56.25" customHeight="1" x14ac:dyDescent="0.2">
      <c r="A27" s="1465"/>
      <c r="B27" s="1467"/>
      <c r="C27" s="1468" t="s">
        <v>2053</v>
      </c>
      <c r="D27" s="1468" t="s">
        <v>2053</v>
      </c>
      <c r="E27" s="303"/>
      <c r="F27" s="746" t="s">
        <v>2079</v>
      </c>
      <c r="G27" s="741"/>
      <c r="H27" s="741"/>
      <c r="I27" s="741"/>
      <c r="J27" s="741"/>
      <c r="K27" s="741"/>
      <c r="L27" s="741"/>
      <c r="M27" s="741"/>
      <c r="N27" s="741"/>
      <c r="O27" s="741"/>
      <c r="P27" s="741"/>
      <c r="Q27" s="946"/>
      <c r="R27" s="946"/>
      <c r="S27" s="946"/>
      <c r="T27" s="946"/>
      <c r="U27" s="955"/>
    </row>
    <row r="28" spans="1:21" ht="56.25" customHeight="1" x14ac:dyDescent="0.2">
      <c r="A28" s="1465"/>
      <c r="B28" s="1467"/>
      <c r="C28" s="1469"/>
      <c r="D28" s="1469"/>
      <c r="E28" s="303"/>
      <c r="F28" s="746" t="s">
        <v>2080</v>
      </c>
      <c r="G28" s="741"/>
      <c r="H28" s="741"/>
      <c r="I28" s="741"/>
      <c r="J28" s="741"/>
      <c r="K28" s="741"/>
      <c r="L28" s="741"/>
      <c r="M28" s="741"/>
      <c r="N28" s="741"/>
      <c r="O28" s="741"/>
      <c r="P28" s="741"/>
      <c r="Q28" s="946"/>
      <c r="R28" s="946"/>
      <c r="S28" s="946"/>
      <c r="T28" s="946"/>
      <c r="U28" s="955"/>
    </row>
    <row r="29" spans="1:21" ht="56.25" customHeight="1" x14ac:dyDescent="0.2">
      <c r="A29" s="1465"/>
      <c r="B29" s="1467"/>
      <c r="C29" s="1470"/>
      <c r="D29" s="1470"/>
      <c r="E29" s="303"/>
      <c r="F29" s="746" t="s">
        <v>2081</v>
      </c>
      <c r="G29" s="741"/>
      <c r="H29" s="741"/>
      <c r="I29" s="741"/>
      <c r="J29" s="741"/>
      <c r="K29" s="741"/>
      <c r="L29" s="741"/>
      <c r="M29" s="741"/>
      <c r="N29" s="741"/>
      <c r="O29" s="741"/>
      <c r="P29" s="741"/>
      <c r="Q29" s="946"/>
      <c r="R29" s="946"/>
      <c r="S29" s="946"/>
      <c r="T29" s="946"/>
      <c r="U29" s="955"/>
    </row>
    <row r="30" spans="1:21" ht="56.25" customHeight="1" x14ac:dyDescent="0.2">
      <c r="A30" s="1465"/>
      <c r="B30" s="1467"/>
      <c r="C30" s="1468" t="s">
        <v>2054</v>
      </c>
      <c r="D30" s="1468" t="s">
        <v>2054</v>
      </c>
      <c r="E30" s="303"/>
      <c r="F30" s="746" t="s">
        <v>2082</v>
      </c>
      <c r="G30" s="741"/>
      <c r="H30" s="741"/>
      <c r="I30" s="741"/>
      <c r="J30" s="741"/>
      <c r="K30" s="741"/>
      <c r="L30" s="741"/>
      <c r="M30" s="741"/>
      <c r="N30" s="741"/>
      <c r="O30" s="741"/>
      <c r="P30" s="741"/>
      <c r="Q30" s="946"/>
      <c r="R30" s="946"/>
      <c r="S30" s="946"/>
      <c r="T30" s="946"/>
      <c r="U30" s="955"/>
    </row>
    <row r="31" spans="1:21" ht="56.25" customHeight="1" x14ac:dyDescent="0.2">
      <c r="A31" s="1465"/>
      <c r="B31" s="1467"/>
      <c r="C31" s="1470"/>
      <c r="D31" s="1470"/>
      <c r="E31" s="303"/>
      <c r="F31" s="746" t="s">
        <v>2083</v>
      </c>
      <c r="G31" s="741"/>
      <c r="H31" s="741"/>
      <c r="I31" s="741"/>
      <c r="J31" s="741"/>
      <c r="K31" s="741"/>
      <c r="L31" s="741"/>
      <c r="M31" s="741"/>
      <c r="N31" s="741"/>
      <c r="O31" s="741"/>
      <c r="P31" s="741"/>
      <c r="Q31" s="946"/>
      <c r="R31" s="946"/>
      <c r="S31" s="946"/>
      <c r="T31" s="946"/>
      <c r="U31" s="955"/>
    </row>
    <row r="32" spans="1:21" ht="56.25" customHeight="1" x14ac:dyDescent="0.2">
      <c r="A32" s="1465"/>
      <c r="B32" s="1467"/>
      <c r="C32" s="1468" t="s">
        <v>2055</v>
      </c>
      <c r="D32" s="1468" t="s">
        <v>2055</v>
      </c>
      <c r="E32" s="303"/>
      <c r="F32" s="746" t="s">
        <v>2084</v>
      </c>
      <c r="G32" s="741"/>
      <c r="H32" s="741"/>
      <c r="I32" s="741"/>
      <c r="J32" s="741"/>
      <c r="K32" s="741"/>
      <c r="L32" s="741"/>
      <c r="M32" s="741"/>
      <c r="N32" s="741"/>
      <c r="O32" s="741"/>
      <c r="P32" s="741"/>
      <c r="Q32" s="946"/>
      <c r="R32" s="946"/>
      <c r="S32" s="946"/>
      <c r="T32" s="946"/>
      <c r="U32" s="955"/>
    </row>
    <row r="33" spans="1:21" ht="56.25" customHeight="1" x14ac:dyDescent="0.2">
      <c r="A33" s="1465"/>
      <c r="B33" s="1467"/>
      <c r="C33" s="1469"/>
      <c r="D33" s="1469"/>
      <c r="E33" s="303"/>
      <c r="F33" s="746" t="s">
        <v>2085</v>
      </c>
      <c r="G33" s="741"/>
      <c r="H33" s="741"/>
      <c r="I33" s="741"/>
      <c r="J33" s="741"/>
      <c r="K33" s="741"/>
      <c r="L33" s="741"/>
      <c r="M33" s="741"/>
      <c r="N33" s="741"/>
      <c r="O33" s="741"/>
      <c r="P33" s="741"/>
      <c r="Q33" s="946"/>
      <c r="R33" s="946"/>
      <c r="S33" s="946"/>
      <c r="T33" s="946"/>
      <c r="U33" s="955"/>
    </row>
    <row r="34" spans="1:21" ht="56.25" customHeight="1" x14ac:dyDescent="0.2">
      <c r="A34" s="1465"/>
      <c r="B34" s="1467"/>
      <c r="C34" s="1470"/>
      <c r="D34" s="1470"/>
      <c r="E34" s="303"/>
      <c r="F34" s="746" t="s">
        <v>2086</v>
      </c>
      <c r="G34" s="741"/>
      <c r="H34" s="741"/>
      <c r="I34" s="741"/>
      <c r="J34" s="741"/>
      <c r="K34" s="741"/>
      <c r="L34" s="741"/>
      <c r="M34" s="741"/>
      <c r="N34" s="741"/>
      <c r="O34" s="741"/>
      <c r="P34" s="741"/>
      <c r="Q34" s="946"/>
      <c r="R34" s="946"/>
      <c r="S34" s="946"/>
      <c r="T34" s="946"/>
      <c r="U34" s="955"/>
    </row>
    <row r="35" spans="1:21" ht="56.25" customHeight="1" x14ac:dyDescent="0.2">
      <c r="A35" s="1465"/>
      <c r="B35" s="1467"/>
      <c r="C35" s="1468" t="s">
        <v>2056</v>
      </c>
      <c r="D35" s="1468" t="s">
        <v>2056</v>
      </c>
      <c r="E35" s="303"/>
      <c r="F35" s="746" t="s">
        <v>2087</v>
      </c>
      <c r="G35" s="741"/>
      <c r="H35" s="741"/>
      <c r="I35" s="741"/>
      <c r="J35" s="741"/>
      <c r="K35" s="741"/>
      <c r="L35" s="741"/>
      <c r="M35" s="741"/>
      <c r="N35" s="741"/>
      <c r="O35" s="741"/>
      <c r="P35" s="741"/>
      <c r="Q35" s="946"/>
      <c r="R35" s="946"/>
      <c r="S35" s="946"/>
      <c r="T35" s="946"/>
      <c r="U35" s="955"/>
    </row>
    <row r="36" spans="1:21" ht="56.25" customHeight="1" x14ac:dyDescent="0.2">
      <c r="A36" s="1465"/>
      <c r="B36" s="1467"/>
      <c r="C36" s="1469"/>
      <c r="D36" s="1469"/>
      <c r="E36" s="303"/>
      <c r="F36" s="746" t="s">
        <v>2088</v>
      </c>
      <c r="G36" s="741"/>
      <c r="H36" s="741"/>
      <c r="I36" s="741"/>
      <c r="J36" s="741"/>
      <c r="K36" s="741"/>
      <c r="L36" s="741"/>
      <c r="M36" s="741"/>
      <c r="N36" s="741"/>
      <c r="O36" s="741"/>
      <c r="P36" s="741"/>
      <c r="Q36" s="946"/>
      <c r="R36" s="946"/>
      <c r="S36" s="946"/>
      <c r="T36" s="946"/>
      <c r="U36" s="955"/>
    </row>
    <row r="37" spans="1:21" ht="56.25" customHeight="1" x14ac:dyDescent="0.2">
      <c r="A37" s="1465"/>
      <c r="B37" s="1467"/>
      <c r="C37" s="1470"/>
      <c r="D37" s="1470"/>
      <c r="E37" s="303"/>
      <c r="F37" s="746" t="s">
        <v>2089</v>
      </c>
      <c r="G37" s="741"/>
      <c r="H37" s="741"/>
      <c r="I37" s="741"/>
      <c r="J37" s="741"/>
      <c r="K37" s="741"/>
      <c r="L37" s="741"/>
      <c r="M37" s="741"/>
      <c r="N37" s="741"/>
      <c r="O37" s="741"/>
      <c r="P37" s="741"/>
      <c r="Q37" s="946"/>
      <c r="R37" s="946"/>
      <c r="S37" s="946"/>
      <c r="T37" s="946"/>
      <c r="U37" s="955"/>
    </row>
    <row r="38" spans="1:21" ht="56.25" customHeight="1" x14ac:dyDescent="0.2">
      <c r="A38" s="1465"/>
      <c r="B38" s="1467"/>
      <c r="C38" s="1468" t="s">
        <v>2057</v>
      </c>
      <c r="D38" s="1468" t="s">
        <v>2057</v>
      </c>
      <c r="E38" s="303"/>
      <c r="F38" s="746" t="s">
        <v>2090</v>
      </c>
      <c r="G38" s="741"/>
      <c r="H38" s="741"/>
      <c r="I38" s="741"/>
      <c r="J38" s="741"/>
      <c r="K38" s="741"/>
      <c r="L38" s="741"/>
      <c r="M38" s="741"/>
      <c r="N38" s="741"/>
      <c r="O38" s="741"/>
      <c r="P38" s="741"/>
      <c r="Q38" s="946"/>
      <c r="R38" s="946"/>
      <c r="S38" s="946"/>
      <c r="T38" s="946"/>
      <c r="U38" s="955"/>
    </row>
    <row r="39" spans="1:21" ht="56.25" customHeight="1" x14ac:dyDescent="0.2">
      <c r="A39" s="1465"/>
      <c r="B39" s="1467"/>
      <c r="C39" s="1469"/>
      <c r="D39" s="1469"/>
      <c r="E39" s="303"/>
      <c r="F39" s="746" t="s">
        <v>2091</v>
      </c>
      <c r="G39" s="741"/>
      <c r="H39" s="741"/>
      <c r="I39" s="741"/>
      <c r="J39" s="741"/>
      <c r="K39" s="741"/>
      <c r="L39" s="741"/>
      <c r="M39" s="741"/>
      <c r="N39" s="741"/>
      <c r="O39" s="741"/>
      <c r="P39" s="741"/>
      <c r="Q39" s="946"/>
      <c r="R39" s="946"/>
      <c r="S39" s="946"/>
      <c r="T39" s="946"/>
      <c r="U39" s="955"/>
    </row>
    <row r="40" spans="1:21" ht="56.25" customHeight="1" x14ac:dyDescent="0.2">
      <c r="A40" s="1465"/>
      <c r="B40" s="1467"/>
      <c r="C40" s="1470"/>
      <c r="D40" s="1470"/>
      <c r="E40" s="303"/>
      <c r="F40" s="746" t="s">
        <v>2092</v>
      </c>
      <c r="G40" s="741"/>
      <c r="H40" s="741"/>
      <c r="I40" s="741"/>
      <c r="J40" s="741"/>
      <c r="K40" s="741"/>
      <c r="L40" s="741"/>
      <c r="M40" s="741"/>
      <c r="N40" s="741"/>
      <c r="O40" s="741"/>
      <c r="P40" s="741"/>
      <c r="Q40" s="946"/>
      <c r="R40" s="946"/>
      <c r="S40" s="946"/>
      <c r="T40" s="946"/>
      <c r="U40" s="955"/>
    </row>
    <row r="41" spans="1:21" ht="56.25" customHeight="1" x14ac:dyDescent="0.2">
      <c r="A41" s="1465"/>
      <c r="B41" s="1467"/>
      <c r="C41" s="1468" t="s">
        <v>2058</v>
      </c>
      <c r="D41" s="1468" t="s">
        <v>2058</v>
      </c>
      <c r="E41" s="303"/>
      <c r="F41" s="746" t="s">
        <v>2093</v>
      </c>
      <c r="G41" s="741"/>
      <c r="H41" s="741"/>
      <c r="I41" s="741"/>
      <c r="J41" s="741"/>
      <c r="K41" s="741"/>
      <c r="L41" s="741"/>
      <c r="M41" s="741"/>
      <c r="N41" s="741"/>
      <c r="O41" s="741"/>
      <c r="P41" s="741"/>
      <c r="Q41" s="946"/>
      <c r="R41" s="946"/>
      <c r="S41" s="946"/>
      <c r="T41" s="946"/>
      <c r="U41" s="955"/>
    </row>
    <row r="42" spans="1:21" ht="56.25" customHeight="1" x14ac:dyDescent="0.2">
      <c r="A42" s="1465"/>
      <c r="B42" s="1467"/>
      <c r="C42" s="1469"/>
      <c r="D42" s="1469"/>
      <c r="E42" s="303"/>
      <c r="F42" s="746" t="s">
        <v>2091</v>
      </c>
      <c r="G42" s="741"/>
      <c r="H42" s="741"/>
      <c r="I42" s="741"/>
      <c r="J42" s="741"/>
      <c r="K42" s="741"/>
      <c r="L42" s="741"/>
      <c r="M42" s="741"/>
      <c r="N42" s="741"/>
      <c r="O42" s="741"/>
      <c r="P42" s="741"/>
      <c r="Q42" s="946"/>
      <c r="R42" s="946"/>
      <c r="S42" s="946"/>
      <c r="T42" s="946"/>
      <c r="U42" s="955"/>
    </row>
    <row r="43" spans="1:21" ht="56.25" customHeight="1" x14ac:dyDescent="0.2">
      <c r="A43" s="1465"/>
      <c r="B43" s="1467"/>
      <c r="C43" s="1469"/>
      <c r="D43" s="1469"/>
      <c r="E43" s="303"/>
      <c r="F43" s="746" t="s">
        <v>2094</v>
      </c>
      <c r="G43" s="741"/>
      <c r="H43" s="741"/>
      <c r="I43" s="741"/>
      <c r="J43" s="741"/>
      <c r="K43" s="741"/>
      <c r="L43" s="741"/>
      <c r="M43" s="741"/>
      <c r="N43" s="741"/>
      <c r="O43" s="741"/>
      <c r="P43" s="741"/>
      <c r="Q43" s="946"/>
      <c r="R43" s="946"/>
      <c r="S43" s="946"/>
      <c r="T43" s="946"/>
      <c r="U43" s="955"/>
    </row>
    <row r="44" spans="1:21" ht="56.25" customHeight="1" x14ac:dyDescent="0.2">
      <c r="A44" s="1465"/>
      <c r="B44" s="1467"/>
      <c r="C44" s="1468" t="s">
        <v>2059</v>
      </c>
      <c r="D44" s="1468" t="s">
        <v>2059</v>
      </c>
      <c r="E44" s="303"/>
      <c r="F44" s="746" t="s">
        <v>2095</v>
      </c>
      <c r="G44" s="741"/>
      <c r="H44" s="741"/>
      <c r="I44" s="741"/>
      <c r="J44" s="741"/>
      <c r="K44" s="741"/>
      <c r="L44" s="741"/>
      <c r="M44" s="741"/>
      <c r="N44" s="741"/>
      <c r="O44" s="741"/>
      <c r="P44" s="741"/>
      <c r="Q44" s="946"/>
      <c r="R44" s="946"/>
      <c r="S44" s="946"/>
      <c r="T44" s="946"/>
      <c r="U44" s="955"/>
    </row>
    <row r="45" spans="1:21" ht="56.25" customHeight="1" x14ac:dyDescent="0.2">
      <c r="A45" s="1465"/>
      <c r="B45" s="1467"/>
      <c r="C45" s="1469"/>
      <c r="D45" s="1469"/>
      <c r="E45" s="303"/>
      <c r="F45" s="746" t="s">
        <v>2096</v>
      </c>
      <c r="G45" s="741"/>
      <c r="H45" s="741"/>
      <c r="I45" s="741"/>
      <c r="J45" s="741"/>
      <c r="K45" s="741"/>
      <c r="L45" s="741"/>
      <c r="M45" s="741"/>
      <c r="N45" s="741"/>
      <c r="O45" s="741"/>
      <c r="P45" s="741"/>
      <c r="Q45" s="946"/>
      <c r="R45" s="946"/>
      <c r="S45" s="946"/>
      <c r="T45" s="946"/>
      <c r="U45" s="955"/>
    </row>
    <row r="46" spans="1:21" ht="56.25" customHeight="1" x14ac:dyDescent="0.2">
      <c r="A46" s="1465"/>
      <c r="B46" s="1467"/>
      <c r="C46" s="1470"/>
      <c r="D46" s="1470"/>
      <c r="E46" s="303"/>
      <c r="F46" s="746" t="s">
        <v>2097</v>
      </c>
      <c r="G46" s="741"/>
      <c r="H46" s="741"/>
      <c r="I46" s="741"/>
      <c r="J46" s="741"/>
      <c r="K46" s="741"/>
      <c r="L46" s="741"/>
      <c r="M46" s="741"/>
      <c r="N46" s="741"/>
      <c r="O46" s="741"/>
      <c r="P46" s="741"/>
      <c r="Q46" s="946"/>
      <c r="R46" s="946"/>
      <c r="S46" s="946"/>
      <c r="T46" s="946"/>
      <c r="U46" s="955"/>
    </row>
    <row r="47" spans="1:21" ht="56.25" customHeight="1" x14ac:dyDescent="0.2">
      <c r="A47" s="1465"/>
      <c r="B47" s="1467"/>
      <c r="C47" s="1468" t="s">
        <v>2060</v>
      </c>
      <c r="D47" s="1468" t="s">
        <v>2060</v>
      </c>
      <c r="E47" s="303"/>
      <c r="F47" s="746"/>
      <c r="G47" s="741"/>
      <c r="H47" s="741"/>
      <c r="I47" s="741"/>
      <c r="J47" s="741"/>
      <c r="K47" s="741"/>
      <c r="L47" s="741"/>
      <c r="M47" s="741"/>
      <c r="N47" s="741"/>
      <c r="O47" s="741"/>
      <c r="P47" s="741"/>
      <c r="Q47" s="946"/>
      <c r="R47" s="946"/>
      <c r="S47" s="946"/>
      <c r="T47" s="946"/>
      <c r="U47" s="955"/>
    </row>
    <row r="48" spans="1:21" ht="56.25" customHeight="1" x14ac:dyDescent="0.2">
      <c r="A48" s="1465"/>
      <c r="B48" s="1467"/>
      <c r="C48" s="1469"/>
      <c r="D48" s="1469"/>
      <c r="E48" s="303"/>
      <c r="F48" s="746"/>
      <c r="G48" s="741"/>
      <c r="H48" s="741"/>
      <c r="I48" s="741"/>
      <c r="J48" s="741"/>
      <c r="K48" s="741"/>
      <c r="L48" s="741"/>
      <c r="M48" s="741"/>
      <c r="N48" s="741"/>
      <c r="O48" s="741"/>
      <c r="P48" s="741"/>
      <c r="Q48" s="946"/>
      <c r="R48" s="946"/>
      <c r="S48" s="946"/>
      <c r="T48" s="946"/>
      <c r="U48" s="955"/>
    </row>
    <row r="49" spans="1:21" ht="56.25" customHeight="1" x14ac:dyDescent="0.2">
      <c r="A49" s="1465"/>
      <c r="B49" s="1467"/>
      <c r="C49" s="1470"/>
      <c r="D49" s="1470"/>
      <c r="E49" s="303"/>
      <c r="F49" s="746"/>
      <c r="G49" s="741"/>
      <c r="H49" s="741"/>
      <c r="I49" s="741"/>
      <c r="J49" s="741"/>
      <c r="K49" s="741"/>
      <c r="L49" s="741"/>
      <c r="M49" s="741"/>
      <c r="N49" s="741"/>
      <c r="O49" s="741"/>
      <c r="P49" s="741"/>
      <c r="Q49" s="946"/>
      <c r="R49" s="946"/>
      <c r="S49" s="946"/>
      <c r="T49" s="946"/>
      <c r="U49" s="955"/>
    </row>
    <row r="50" spans="1:21" ht="56.25" customHeight="1" x14ac:dyDescent="0.2">
      <c r="A50" s="1465"/>
      <c r="B50" s="1467"/>
      <c r="C50" s="1468" t="s">
        <v>2061</v>
      </c>
      <c r="D50" s="1468" t="s">
        <v>2061</v>
      </c>
      <c r="E50" s="303"/>
      <c r="F50" s="746" t="s">
        <v>2098</v>
      </c>
      <c r="G50" s="741"/>
      <c r="H50" s="741"/>
      <c r="I50" s="741"/>
      <c r="J50" s="741"/>
      <c r="K50" s="741"/>
      <c r="L50" s="741"/>
      <c r="M50" s="741"/>
      <c r="N50" s="741"/>
      <c r="O50" s="741"/>
      <c r="P50" s="741"/>
      <c r="Q50" s="946"/>
      <c r="R50" s="946"/>
      <c r="S50" s="946"/>
      <c r="T50" s="946"/>
      <c r="U50" s="955"/>
    </row>
    <row r="51" spans="1:21" ht="56.25" customHeight="1" x14ac:dyDescent="0.2">
      <c r="A51" s="1465"/>
      <c r="B51" s="1467"/>
      <c r="C51" s="1469"/>
      <c r="D51" s="1469"/>
      <c r="E51" s="303"/>
      <c r="F51" s="746" t="s">
        <v>2080</v>
      </c>
      <c r="G51" s="741"/>
      <c r="H51" s="741"/>
      <c r="I51" s="741"/>
      <c r="J51" s="741"/>
      <c r="K51" s="741"/>
      <c r="L51" s="741"/>
      <c r="M51" s="741"/>
      <c r="N51" s="741"/>
      <c r="O51" s="741"/>
      <c r="P51" s="741"/>
      <c r="Q51" s="946"/>
      <c r="R51" s="946"/>
      <c r="S51" s="946"/>
      <c r="T51" s="946"/>
      <c r="U51" s="955"/>
    </row>
    <row r="52" spans="1:21" ht="56.25" customHeight="1" x14ac:dyDescent="0.2">
      <c r="A52" s="1465"/>
      <c r="B52" s="1467"/>
      <c r="C52" s="1470"/>
      <c r="D52" s="1470"/>
      <c r="E52" s="303"/>
      <c r="F52" s="1165" t="s">
        <v>2099</v>
      </c>
      <c r="G52" s="741"/>
      <c r="H52" s="741"/>
      <c r="I52" s="741"/>
      <c r="J52" s="741"/>
      <c r="K52" s="741"/>
      <c r="L52" s="741"/>
      <c r="M52" s="741"/>
      <c r="N52" s="741"/>
      <c r="O52" s="741"/>
      <c r="P52" s="741"/>
      <c r="Q52" s="946"/>
      <c r="R52" s="946"/>
      <c r="S52" s="946"/>
      <c r="T52" s="946"/>
      <c r="U52" s="955"/>
    </row>
    <row r="53" spans="1:21" ht="56.25" customHeight="1" x14ac:dyDescent="0.2">
      <c r="A53" s="1465"/>
      <c r="B53" s="1467"/>
      <c r="C53" s="379" t="s">
        <v>2062</v>
      </c>
      <c r="D53" s="379" t="s">
        <v>2062</v>
      </c>
      <c r="E53" s="303"/>
      <c r="F53" s="746" t="s">
        <v>2100</v>
      </c>
      <c r="G53" s="741">
        <v>1</v>
      </c>
      <c r="H53" s="741"/>
      <c r="I53" s="741">
        <v>1</v>
      </c>
      <c r="J53" s="741"/>
      <c r="K53" s="741"/>
      <c r="L53" s="741"/>
      <c r="M53" s="741"/>
      <c r="N53" s="741"/>
      <c r="O53" s="741">
        <v>1</v>
      </c>
      <c r="P53" s="741"/>
      <c r="Q53" s="946"/>
      <c r="R53" s="946"/>
      <c r="S53" s="946"/>
      <c r="T53" s="946"/>
      <c r="U53" s="955" t="s">
        <v>2101</v>
      </c>
    </row>
    <row r="54" spans="1:21" ht="56.25" customHeight="1" x14ac:dyDescent="0.2">
      <c r="A54" s="1465"/>
      <c r="B54" s="1467"/>
      <c r="C54" s="379" t="s">
        <v>2063</v>
      </c>
      <c r="D54" s="379" t="s">
        <v>2063</v>
      </c>
      <c r="E54" s="303"/>
      <c r="F54" s="746" t="s">
        <v>2102</v>
      </c>
      <c r="G54" s="741">
        <v>1</v>
      </c>
      <c r="H54" s="741"/>
      <c r="I54" s="741"/>
      <c r="J54" s="741"/>
      <c r="K54" s="741"/>
      <c r="L54" s="741"/>
      <c r="M54" s="741"/>
      <c r="N54" s="741"/>
      <c r="O54" s="741">
        <v>1</v>
      </c>
      <c r="P54" s="741"/>
      <c r="Q54" s="946"/>
      <c r="R54" s="946"/>
      <c r="S54" s="946"/>
      <c r="T54" s="946"/>
      <c r="U54" s="955" t="s">
        <v>2101</v>
      </c>
    </row>
    <row r="55" spans="1:21" ht="56.25" customHeight="1" x14ac:dyDescent="0.25">
      <c r="A55" s="1465"/>
      <c r="B55" s="927" t="s">
        <v>2979</v>
      </c>
      <c r="C55" s="1462" t="s">
        <v>1862</v>
      </c>
      <c r="D55" s="1462" t="s">
        <v>1846</v>
      </c>
      <c r="E55" s="483"/>
      <c r="F55" s="746" t="s">
        <v>1849</v>
      </c>
      <c r="G55" s="1166">
        <v>1</v>
      </c>
      <c r="H55" s="1167"/>
      <c r="I55" s="1167"/>
      <c r="J55" s="1167"/>
      <c r="K55" s="1167"/>
      <c r="L55" s="1167"/>
      <c r="M55" s="1167"/>
      <c r="N55" s="1167"/>
      <c r="O55" s="1166">
        <v>1</v>
      </c>
      <c r="P55" s="1167"/>
      <c r="Q55" s="1168" t="s">
        <v>1850</v>
      </c>
      <c r="R55" s="1168" t="s">
        <v>1851</v>
      </c>
      <c r="S55" s="1168" t="s">
        <v>1852</v>
      </c>
      <c r="T55" s="1169" t="s">
        <v>1806</v>
      </c>
      <c r="U55" s="1168" t="s">
        <v>1853</v>
      </c>
    </row>
    <row r="56" spans="1:21" ht="56.25" customHeight="1" x14ac:dyDescent="0.25">
      <c r="A56" s="1465"/>
      <c r="B56" s="927"/>
      <c r="C56" s="1463"/>
      <c r="D56" s="1463"/>
      <c r="E56" s="483"/>
      <c r="F56" s="746" t="s">
        <v>1854</v>
      </c>
      <c r="G56" s="1166">
        <v>0.8</v>
      </c>
      <c r="H56" s="1167"/>
      <c r="I56" s="1166">
        <v>0.2</v>
      </c>
      <c r="J56" s="1167"/>
      <c r="K56" s="1167"/>
      <c r="L56" s="1167"/>
      <c r="M56" s="1167"/>
      <c r="N56" s="1167"/>
      <c r="O56" s="1166">
        <v>1</v>
      </c>
      <c r="P56" s="1167"/>
      <c r="Q56" s="1168" t="s">
        <v>1850</v>
      </c>
      <c r="R56" s="1168" t="s">
        <v>1851</v>
      </c>
      <c r="S56" s="1168" t="s">
        <v>1855</v>
      </c>
      <c r="T56" s="1169" t="s">
        <v>1806</v>
      </c>
      <c r="U56" s="1168" t="s">
        <v>1813</v>
      </c>
    </row>
    <row r="57" spans="1:21" ht="98.25" customHeight="1" x14ac:dyDescent="0.25">
      <c r="A57" s="1465"/>
      <c r="B57" s="927"/>
      <c r="C57" s="485" t="s">
        <v>1863</v>
      </c>
      <c r="D57" s="485" t="s">
        <v>1847</v>
      </c>
      <c r="E57" s="483"/>
      <c r="F57" s="746" t="s">
        <v>1856</v>
      </c>
      <c r="G57" s="1166">
        <v>1</v>
      </c>
      <c r="H57" s="1170">
        <v>20000</v>
      </c>
      <c r="I57" s="1167"/>
      <c r="J57" s="1167"/>
      <c r="K57" s="1167"/>
      <c r="L57" s="1167"/>
      <c r="M57" s="1167"/>
      <c r="N57" s="1167"/>
      <c r="O57" s="1166">
        <v>1</v>
      </c>
      <c r="P57" s="1171">
        <v>20000</v>
      </c>
      <c r="Q57" s="1168" t="s">
        <v>1850</v>
      </c>
      <c r="R57" s="1168" t="s">
        <v>1857</v>
      </c>
      <c r="S57" s="1168" t="s">
        <v>1858</v>
      </c>
      <c r="T57" s="1169" t="s">
        <v>1806</v>
      </c>
      <c r="U57" s="1168" t="s">
        <v>1859</v>
      </c>
    </row>
    <row r="58" spans="1:21" ht="56.25" customHeight="1" x14ac:dyDescent="0.25">
      <c r="A58" s="1465"/>
      <c r="B58" s="927"/>
      <c r="C58" s="526" t="s">
        <v>1864</v>
      </c>
      <c r="D58" s="526" t="s">
        <v>1848</v>
      </c>
      <c r="E58" s="483"/>
      <c r="F58" s="1172" t="s">
        <v>1860</v>
      </c>
      <c r="G58" s="1173">
        <v>1</v>
      </c>
      <c r="H58" s="1174"/>
      <c r="I58" s="1175"/>
      <c r="J58" s="1175"/>
      <c r="K58" s="1175"/>
      <c r="L58" s="1175"/>
      <c r="M58" s="1175"/>
      <c r="N58" s="1175"/>
      <c r="O58" s="1176">
        <v>1</v>
      </c>
      <c r="P58" s="1175"/>
      <c r="Q58" s="1012" t="s">
        <v>1850</v>
      </c>
      <c r="R58" s="1012" t="s">
        <v>1851</v>
      </c>
      <c r="S58" s="1012" t="s">
        <v>1861</v>
      </c>
      <c r="T58" s="1177" t="s">
        <v>1806</v>
      </c>
      <c r="U58" s="1012" t="s">
        <v>1813</v>
      </c>
    </row>
    <row r="59" spans="1:21" ht="56.25" customHeight="1" x14ac:dyDescent="0.25">
      <c r="A59" s="1465"/>
      <c r="B59" s="927"/>
      <c r="C59" s="448" t="s">
        <v>2293</v>
      </c>
      <c r="D59" s="576" t="s">
        <v>2297</v>
      </c>
      <c r="E59" s="588"/>
      <c r="F59" s="1152" t="s">
        <v>2298</v>
      </c>
      <c r="G59" s="768">
        <v>0.25</v>
      </c>
      <c r="H59" s="1104">
        <v>18750</v>
      </c>
      <c r="I59" s="768">
        <v>0.25</v>
      </c>
      <c r="J59" s="1104">
        <v>18750</v>
      </c>
      <c r="K59" s="768">
        <v>0.25</v>
      </c>
      <c r="L59" s="1104">
        <v>18750</v>
      </c>
      <c r="M59" s="768">
        <v>0.25</v>
      </c>
      <c r="N59" s="1178">
        <v>18750</v>
      </c>
      <c r="O59" s="1109">
        <v>1</v>
      </c>
      <c r="P59" s="1178">
        <f>+H59+J59+L59+N59</f>
        <v>75000</v>
      </c>
      <c r="Q59" s="393"/>
      <c r="R59" s="393"/>
      <c r="S59" s="393" t="s">
        <v>2294</v>
      </c>
      <c r="T59" s="393" t="s">
        <v>2295</v>
      </c>
      <c r="U59" s="393" t="s">
        <v>2296</v>
      </c>
    </row>
    <row r="60" spans="1:21" ht="78.75" customHeight="1" x14ac:dyDescent="0.25">
      <c r="A60" s="1465"/>
      <c r="B60" s="927"/>
      <c r="C60" s="688" t="s">
        <v>2718</v>
      </c>
      <c r="D60" s="688" t="s">
        <v>2711</v>
      </c>
      <c r="E60" s="689"/>
      <c r="F60" s="1155" t="s">
        <v>2717</v>
      </c>
      <c r="G60" s="1179">
        <v>0.25</v>
      </c>
      <c r="H60" s="1180">
        <v>125000</v>
      </c>
      <c r="I60" s="1179">
        <v>0.25</v>
      </c>
      <c r="J60" s="1180">
        <v>125000</v>
      </c>
      <c r="K60" s="1179">
        <v>0.25</v>
      </c>
      <c r="L60" s="1180">
        <v>125000</v>
      </c>
      <c r="M60" s="1179">
        <v>0.25</v>
      </c>
      <c r="N60" s="1180">
        <v>125000</v>
      </c>
      <c r="O60" s="1179">
        <v>1</v>
      </c>
      <c r="P60" s="1180">
        <v>500000</v>
      </c>
      <c r="Q60" s="1181" t="s">
        <v>2712</v>
      </c>
      <c r="R60" s="1181" t="s">
        <v>2713</v>
      </c>
      <c r="S60" s="1181" t="s">
        <v>2714</v>
      </c>
      <c r="T60" s="1181" t="s">
        <v>2715</v>
      </c>
      <c r="U60" s="1181" t="s">
        <v>2716</v>
      </c>
    </row>
    <row r="61" spans="1:21" ht="87.75" customHeight="1" x14ac:dyDescent="0.25">
      <c r="A61" s="1465"/>
      <c r="B61" s="927"/>
      <c r="C61" s="693" t="s">
        <v>2720</v>
      </c>
      <c r="D61" s="693" t="s">
        <v>2721</v>
      </c>
      <c r="E61" s="460"/>
      <c r="F61" s="750" t="s">
        <v>2727</v>
      </c>
      <c r="G61" s="1182">
        <v>0.25</v>
      </c>
      <c r="H61" s="810">
        <v>75000</v>
      </c>
      <c r="I61" s="1182">
        <v>0.25</v>
      </c>
      <c r="J61" s="810">
        <v>75000</v>
      </c>
      <c r="K61" s="1182">
        <v>0.25</v>
      </c>
      <c r="L61" s="810">
        <v>75000</v>
      </c>
      <c r="M61" s="1182">
        <v>0.25</v>
      </c>
      <c r="N61" s="810">
        <v>75000</v>
      </c>
      <c r="O61" s="1182">
        <v>1</v>
      </c>
      <c r="P61" s="810">
        <v>300000</v>
      </c>
      <c r="Q61" s="1183" t="s">
        <v>2722</v>
      </c>
      <c r="R61" s="1183" t="s">
        <v>2723</v>
      </c>
      <c r="S61" s="1183" t="s">
        <v>2724</v>
      </c>
      <c r="T61" s="1183" t="s">
        <v>2725</v>
      </c>
      <c r="U61" s="1183" t="s">
        <v>2726</v>
      </c>
    </row>
    <row r="62" spans="1:21" ht="56.25" customHeight="1" x14ac:dyDescent="0.25">
      <c r="A62" s="1465"/>
      <c r="B62" s="927"/>
      <c r="C62" s="928" t="s">
        <v>2728</v>
      </c>
      <c r="D62" s="928" t="s">
        <v>2729</v>
      </c>
      <c r="E62" s="460"/>
      <c r="F62" s="779" t="s">
        <v>2730</v>
      </c>
      <c r="G62" s="798">
        <v>0.25</v>
      </c>
      <c r="H62" s="799">
        <v>212500</v>
      </c>
      <c r="I62" s="798">
        <v>0.25</v>
      </c>
      <c r="J62" s="799">
        <v>212500</v>
      </c>
      <c r="K62" s="798">
        <v>0.25</v>
      </c>
      <c r="L62" s="799">
        <v>212500</v>
      </c>
      <c r="M62" s="798">
        <v>0.25</v>
      </c>
      <c r="N62" s="799">
        <v>212500</v>
      </c>
      <c r="O62" s="798">
        <v>1</v>
      </c>
      <c r="P62" s="799">
        <v>850000</v>
      </c>
      <c r="Q62" s="1184" t="s">
        <v>2731</v>
      </c>
      <c r="R62" s="1184" t="s">
        <v>2732</v>
      </c>
      <c r="S62" s="1184" t="s">
        <v>2733</v>
      </c>
      <c r="T62" s="1185" t="s">
        <v>2734</v>
      </c>
      <c r="U62" s="1184" t="s">
        <v>2735</v>
      </c>
    </row>
    <row r="63" spans="1:21" ht="135" customHeight="1" x14ac:dyDescent="0.25">
      <c r="A63" s="1465"/>
      <c r="B63" s="1464" t="s">
        <v>1413</v>
      </c>
      <c r="C63" s="510" t="s">
        <v>2443</v>
      </c>
      <c r="D63" s="506" t="s">
        <v>2444</v>
      </c>
      <c r="E63" s="303"/>
      <c r="F63" s="740" t="s">
        <v>2007</v>
      </c>
      <c r="G63" s="1186">
        <v>1</v>
      </c>
      <c r="H63" s="1186"/>
      <c r="I63" s="1186"/>
      <c r="J63" s="1186"/>
      <c r="K63" s="1186"/>
      <c r="L63" s="1186"/>
      <c r="M63" s="1186"/>
      <c r="N63" s="1186"/>
      <c r="O63" s="1186"/>
      <c r="P63" s="1187">
        <f t="shared" ref="P63:P64" si="0">+H63+J63+L63+N63</f>
        <v>0</v>
      </c>
      <c r="Q63" s="1188" t="s">
        <v>2008</v>
      </c>
      <c r="R63" s="1188" t="s">
        <v>2009</v>
      </c>
      <c r="S63" s="1188" t="s">
        <v>2010</v>
      </c>
      <c r="T63" s="1188" t="s">
        <v>1998</v>
      </c>
      <c r="U63" s="1189" t="s">
        <v>2011</v>
      </c>
    </row>
    <row r="64" spans="1:21" ht="111.75" customHeight="1" x14ac:dyDescent="0.25">
      <c r="A64" s="1465"/>
      <c r="B64" s="1465"/>
      <c r="C64" s="592" t="s">
        <v>2006</v>
      </c>
      <c r="D64" s="592" t="s">
        <v>2005</v>
      </c>
      <c r="E64" s="303"/>
      <c r="F64" s="775" t="s">
        <v>2012</v>
      </c>
      <c r="G64" s="1190"/>
      <c r="H64" s="1190"/>
      <c r="I64" s="1190">
        <v>1</v>
      </c>
      <c r="J64" s="1190"/>
      <c r="K64" s="1190"/>
      <c r="L64" s="1190"/>
      <c r="M64" s="1190"/>
      <c r="N64" s="1190"/>
      <c r="O64" s="1190"/>
      <c r="P64" s="1191">
        <f t="shared" si="0"/>
        <v>0</v>
      </c>
      <c r="Q64" s="1192" t="s">
        <v>2008</v>
      </c>
      <c r="R64" s="1193" t="s">
        <v>2013</v>
      </c>
      <c r="S64" s="1193" t="s">
        <v>2014</v>
      </c>
      <c r="T64" s="1192" t="s">
        <v>1998</v>
      </c>
      <c r="U64" s="1193" t="s">
        <v>2011</v>
      </c>
    </row>
    <row r="65" spans="1:22" ht="127.5" customHeight="1" x14ac:dyDescent="0.2">
      <c r="A65" s="1465"/>
      <c r="B65" s="1466"/>
      <c r="C65" s="593" t="s">
        <v>2300</v>
      </c>
      <c r="D65" s="593" t="s">
        <v>2299</v>
      </c>
      <c r="E65" s="588"/>
      <c r="F65" s="760" t="s">
        <v>2301</v>
      </c>
      <c r="G65" s="1109">
        <v>0.25</v>
      </c>
      <c r="H65" s="741">
        <v>15000</v>
      </c>
      <c r="I65" s="1109">
        <v>0.25</v>
      </c>
      <c r="J65" s="741">
        <v>15000</v>
      </c>
      <c r="K65" s="1109">
        <v>0.25</v>
      </c>
      <c r="L65" s="741">
        <v>15000</v>
      </c>
      <c r="M65" s="1109">
        <v>0.25</v>
      </c>
      <c r="N65" s="741">
        <v>15000</v>
      </c>
      <c r="O65" s="790">
        <v>1</v>
      </c>
      <c r="P65" s="1159">
        <f>+H65+J65+L65+N65</f>
        <v>60000</v>
      </c>
      <c r="Q65" s="975"/>
      <c r="R65" s="747" t="s">
        <v>2302</v>
      </c>
      <c r="S65" s="747" t="s">
        <v>2303</v>
      </c>
      <c r="T65" s="1194" t="s">
        <v>2304</v>
      </c>
      <c r="U65" s="1195" t="s">
        <v>2305</v>
      </c>
    </row>
    <row r="66" spans="1:22" ht="110.25" x14ac:dyDescent="0.25">
      <c r="A66" s="1465"/>
      <c r="B66" s="1465"/>
      <c r="C66" s="650" t="s">
        <v>2513</v>
      </c>
      <c r="D66" s="395" t="s">
        <v>2506</v>
      </c>
      <c r="E66" s="303"/>
      <c r="F66" s="1341" t="s">
        <v>2507</v>
      </c>
      <c r="G66" s="939">
        <v>0.33329999999999999</v>
      </c>
      <c r="H66" s="1196">
        <v>6600</v>
      </c>
      <c r="I66" s="939">
        <v>0.33329999999999999</v>
      </c>
      <c r="J66" s="1197">
        <v>6600</v>
      </c>
      <c r="K66" s="939">
        <v>0.34</v>
      </c>
      <c r="L66" s="1197">
        <v>6800</v>
      </c>
      <c r="M66" s="939"/>
      <c r="N66" s="1198"/>
      <c r="O66" s="939">
        <v>1</v>
      </c>
      <c r="P66" s="1342">
        <f>+H66+J66+L66</f>
        <v>20000</v>
      </c>
      <c r="Q66" s="940" t="s">
        <v>2508</v>
      </c>
      <c r="R66" s="940" t="s">
        <v>2509</v>
      </c>
      <c r="S66" s="940" t="s">
        <v>2510</v>
      </c>
      <c r="T66" s="940" t="s">
        <v>2511</v>
      </c>
      <c r="U66" s="940" t="s">
        <v>2512</v>
      </c>
    </row>
    <row r="67" spans="1:22" ht="327.75" customHeight="1" x14ac:dyDescent="0.2">
      <c r="A67" s="1465"/>
      <c r="B67" s="712" t="s">
        <v>1414</v>
      </c>
      <c r="C67" s="675" t="s">
        <v>2633</v>
      </c>
      <c r="D67" s="676" t="s">
        <v>2634</v>
      </c>
      <c r="F67" s="1199" t="s">
        <v>2635</v>
      </c>
      <c r="G67" s="754" t="s">
        <v>2636</v>
      </c>
      <c r="H67" s="754"/>
      <c r="I67" s="754" t="s">
        <v>2637</v>
      </c>
      <c r="J67" s="754"/>
      <c r="K67" s="754" t="s">
        <v>2637</v>
      </c>
      <c r="L67" s="754"/>
      <c r="M67" s="960"/>
      <c r="N67" s="960"/>
      <c r="O67" s="754" t="s">
        <v>2638</v>
      </c>
      <c r="P67" s="753"/>
      <c r="Q67" s="754" t="s">
        <v>2639</v>
      </c>
      <c r="R67" s="740" t="s">
        <v>2640</v>
      </c>
      <c r="S67" s="754" t="s">
        <v>2641</v>
      </c>
      <c r="T67" s="940" t="s">
        <v>2642</v>
      </c>
      <c r="U67" s="1200" t="s">
        <v>2643</v>
      </c>
      <c r="V67" s="252"/>
    </row>
    <row r="68" spans="1:22" s="253" customFormat="1" ht="15.75" x14ac:dyDescent="0.25">
      <c r="A68" s="282"/>
      <c r="B68" s="283"/>
      <c r="C68" s="282" t="s">
        <v>101</v>
      </c>
      <c r="D68" s="283"/>
      <c r="E68" s="283"/>
      <c r="F68" s="284"/>
      <c r="G68" s="256">
        <f t="shared" ref="G68:P68" si="1">SUM(G9:G67)</f>
        <v>18.383300000000002</v>
      </c>
      <c r="H68" s="256">
        <f t="shared" si="1"/>
        <v>881350</v>
      </c>
      <c r="I68" s="256">
        <f t="shared" si="1"/>
        <v>6.7833000000000006</v>
      </c>
      <c r="J68" s="256">
        <f t="shared" si="1"/>
        <v>456850</v>
      </c>
      <c r="K68" s="256">
        <f t="shared" si="1"/>
        <v>4.59</v>
      </c>
      <c r="L68" s="256">
        <f t="shared" si="1"/>
        <v>457050</v>
      </c>
      <c r="M68" s="256">
        <f t="shared" si="1"/>
        <v>2.25</v>
      </c>
      <c r="N68" s="256">
        <f t="shared" si="1"/>
        <v>450250</v>
      </c>
      <c r="O68" s="256">
        <f t="shared" si="1"/>
        <v>29</v>
      </c>
      <c r="P68" s="256">
        <f t="shared" si="1"/>
        <v>2253500</v>
      </c>
      <c r="Q68" s="257"/>
      <c r="R68" s="257"/>
      <c r="S68" s="257"/>
      <c r="T68" s="257"/>
      <c r="U68" s="257"/>
    </row>
    <row r="69" spans="1:22" ht="15.75" x14ac:dyDescent="0.25">
      <c r="A69" s="253"/>
      <c r="B69" s="253"/>
      <c r="C69" s="253"/>
      <c r="D69" s="253"/>
      <c r="E69" s="252"/>
      <c r="F69" s="253"/>
      <c r="G69" s="253"/>
      <c r="S69" s="258"/>
      <c r="T69" s="258"/>
      <c r="U69" s="259"/>
    </row>
    <row r="70" spans="1:22" ht="15.75" x14ac:dyDescent="0.25">
      <c r="E70" s="252"/>
      <c r="S70" s="258"/>
      <c r="T70" s="258"/>
    </row>
    <row r="71" spans="1:22" ht="15.75" x14ac:dyDescent="0.25">
      <c r="E71" s="252"/>
      <c r="S71" s="258"/>
      <c r="T71" s="258"/>
    </row>
    <row r="72" spans="1:22" ht="15.75" x14ac:dyDescent="0.25">
      <c r="E72" s="252"/>
      <c r="S72" s="258"/>
      <c r="T72" s="258"/>
    </row>
    <row r="73" spans="1:22" ht="15.75" x14ac:dyDescent="0.25">
      <c r="E73" s="252"/>
      <c r="S73" s="258"/>
      <c r="T73" s="258"/>
    </row>
    <row r="74" spans="1:22" ht="15.75" x14ac:dyDescent="0.25">
      <c r="E74" s="252"/>
      <c r="S74" s="258"/>
      <c r="T74" s="258"/>
    </row>
    <row r="75" spans="1:22" ht="15.75" x14ac:dyDescent="0.25">
      <c r="E75" s="252"/>
      <c r="S75" s="258"/>
      <c r="T75" s="258"/>
    </row>
    <row r="76" spans="1:22" ht="15.75" x14ac:dyDescent="0.25">
      <c r="E76" s="252"/>
      <c r="S76" s="258"/>
      <c r="T76" s="258"/>
    </row>
    <row r="77" spans="1:22" ht="15.75" x14ac:dyDescent="0.25">
      <c r="E77" s="252"/>
      <c r="S77" s="258"/>
      <c r="T77" s="258"/>
    </row>
    <row r="78" spans="1:22" ht="15.75" x14ac:dyDescent="0.25">
      <c r="E78" s="252"/>
      <c r="S78" s="258"/>
      <c r="T78" s="258"/>
    </row>
    <row r="79" spans="1:22" ht="15.75" x14ac:dyDescent="0.25">
      <c r="E79" s="252"/>
      <c r="S79" s="258"/>
      <c r="T79" s="258"/>
    </row>
    <row r="80" spans="1:22" ht="15.75" x14ac:dyDescent="0.25">
      <c r="E80" s="252"/>
      <c r="S80" s="260"/>
      <c r="T80" s="260"/>
    </row>
    <row r="81" spans="5:20" ht="15.75" x14ac:dyDescent="0.25">
      <c r="E81" s="252"/>
      <c r="S81" s="258"/>
      <c r="T81" s="258"/>
    </row>
    <row r="82" spans="5:20" ht="15.75" x14ac:dyDescent="0.25">
      <c r="E82" s="252"/>
      <c r="S82" s="258"/>
      <c r="T82" s="258"/>
    </row>
    <row r="83" spans="5:20" ht="15.75" x14ac:dyDescent="0.25">
      <c r="E83" s="252"/>
      <c r="S83" s="258"/>
      <c r="T83" s="258"/>
    </row>
    <row r="84" spans="5:20" ht="15.75" x14ac:dyDescent="0.25">
      <c r="E84" s="252"/>
      <c r="S84" s="258"/>
      <c r="T84" s="258"/>
    </row>
    <row r="85" spans="5:20" ht="15.75" x14ac:dyDescent="0.25">
      <c r="E85" s="252"/>
      <c r="S85" s="258"/>
      <c r="T85" s="258"/>
    </row>
    <row r="86" spans="5:20" ht="15.75" x14ac:dyDescent="0.25">
      <c r="E86" s="252"/>
      <c r="S86" s="258"/>
      <c r="T86" s="258"/>
    </row>
    <row r="87" spans="5:20" ht="15.75" x14ac:dyDescent="0.25">
      <c r="E87" s="252"/>
      <c r="S87" s="258"/>
      <c r="T87" s="258"/>
    </row>
    <row r="88" spans="5:20" ht="15.75" x14ac:dyDescent="0.25">
      <c r="E88" s="252"/>
      <c r="S88" s="258"/>
      <c r="T88" s="258"/>
    </row>
    <row r="89" spans="5:20" ht="15.75" x14ac:dyDescent="0.25">
      <c r="E89" s="252"/>
      <c r="S89" s="258"/>
      <c r="T89" s="258"/>
    </row>
    <row r="90" spans="5:20" ht="15.75" x14ac:dyDescent="0.25">
      <c r="E90" s="252"/>
      <c r="S90" s="258"/>
      <c r="T90" s="258"/>
    </row>
    <row r="91" spans="5:20" ht="15.75" x14ac:dyDescent="0.25">
      <c r="E91" s="252"/>
      <c r="S91" s="258"/>
      <c r="T91" s="258"/>
    </row>
    <row r="92" spans="5:20" ht="15.75" x14ac:dyDescent="0.25">
      <c r="E92" s="252"/>
      <c r="S92" s="260"/>
      <c r="T92" s="260"/>
    </row>
    <row r="93" spans="5:20" ht="15.75" x14ac:dyDescent="0.25">
      <c r="E93" s="252"/>
      <c r="S93" s="258"/>
      <c r="T93" s="258"/>
    </row>
    <row r="94" spans="5:20" ht="15.75" x14ac:dyDescent="0.25">
      <c r="E94" s="252"/>
      <c r="S94" s="258"/>
      <c r="T94" s="258"/>
    </row>
    <row r="95" spans="5:20" ht="15.75" x14ac:dyDescent="0.25">
      <c r="E95" s="252"/>
      <c r="S95" s="258"/>
      <c r="T95" s="258"/>
    </row>
    <row r="96" spans="5:20" ht="15.75" x14ac:dyDescent="0.25">
      <c r="E96" s="252"/>
      <c r="S96" s="258"/>
      <c r="T96" s="258"/>
    </row>
    <row r="97" spans="5:20" ht="15.75" x14ac:dyDescent="0.25">
      <c r="E97" s="252"/>
      <c r="S97" s="258"/>
      <c r="T97" s="258"/>
    </row>
    <row r="98" spans="5:20" ht="15.75" x14ac:dyDescent="0.25">
      <c r="E98" s="252"/>
      <c r="S98" s="258"/>
      <c r="T98" s="258"/>
    </row>
    <row r="99" spans="5:20" ht="15.75" x14ac:dyDescent="0.25">
      <c r="E99" s="252"/>
      <c r="S99" s="258"/>
      <c r="T99" s="258"/>
    </row>
    <row r="100" spans="5:20" ht="15.75" x14ac:dyDescent="0.25">
      <c r="E100" s="252"/>
      <c r="S100" s="258"/>
      <c r="T100" s="258"/>
    </row>
    <row r="101" spans="5:20" ht="15.75" x14ac:dyDescent="0.25">
      <c r="E101" s="252"/>
      <c r="S101" s="260"/>
      <c r="T101" s="260"/>
    </row>
    <row r="102" spans="5:20" ht="15.75" x14ac:dyDescent="0.25">
      <c r="E102" s="252"/>
      <c r="S102" s="258"/>
      <c r="T102" s="258"/>
    </row>
    <row r="103" spans="5:20" ht="15.75" x14ac:dyDescent="0.25">
      <c r="E103" s="252"/>
      <c r="S103" s="258"/>
      <c r="T103" s="258"/>
    </row>
    <row r="104" spans="5:20" x14ac:dyDescent="0.25">
      <c r="S104" s="258"/>
      <c r="T104" s="258"/>
    </row>
    <row r="105" spans="5:20" x14ac:dyDescent="0.25">
      <c r="S105" s="258"/>
      <c r="T105" s="258"/>
    </row>
    <row r="106" spans="5:20" x14ac:dyDescent="0.25">
      <c r="S106" s="258"/>
      <c r="T106" s="258"/>
    </row>
    <row r="107" spans="5:20" x14ac:dyDescent="0.25">
      <c r="S107" s="258"/>
      <c r="T107" s="258"/>
    </row>
    <row r="108" spans="5:20" x14ac:dyDescent="0.25">
      <c r="S108" s="258"/>
      <c r="T108" s="258"/>
    </row>
    <row r="109" spans="5:20" ht="15.75" x14ac:dyDescent="0.25">
      <c r="S109" s="260"/>
      <c r="T109" s="260"/>
    </row>
    <row r="110" spans="5:20" x14ac:dyDescent="0.25">
      <c r="S110" s="258"/>
      <c r="T110" s="258"/>
    </row>
    <row r="111" spans="5:20" x14ac:dyDescent="0.25">
      <c r="S111" s="258"/>
      <c r="T111" s="258"/>
    </row>
    <row r="112" spans="5:20" x14ac:dyDescent="0.25">
      <c r="S112" s="258"/>
      <c r="T112" s="258"/>
    </row>
    <row r="113" spans="5:20" x14ac:dyDescent="0.25">
      <c r="S113" s="258"/>
      <c r="T113" s="258"/>
    </row>
    <row r="114" spans="5:20" x14ac:dyDescent="0.25">
      <c r="S114" s="258"/>
      <c r="T114" s="258"/>
    </row>
    <row r="115" spans="5:20" x14ac:dyDescent="0.25">
      <c r="S115" s="258"/>
      <c r="T115" s="258"/>
    </row>
    <row r="119" spans="5:20" x14ac:dyDescent="0.25">
      <c r="E119" s="250"/>
      <c r="S119" s="255"/>
      <c r="T119" s="255"/>
    </row>
    <row r="120" spans="5:20" x14ac:dyDescent="0.25">
      <c r="E120" s="250"/>
      <c r="S120" s="255"/>
      <c r="T120" s="255"/>
    </row>
    <row r="121" spans="5:20" x14ac:dyDescent="0.25">
      <c r="E121" s="250"/>
      <c r="S121" s="255"/>
      <c r="T121" s="255"/>
    </row>
    <row r="122" spans="5:20" x14ac:dyDescent="0.25">
      <c r="E122" s="250"/>
      <c r="S122" s="255"/>
      <c r="T122" s="255"/>
    </row>
    <row r="123" spans="5:20" x14ac:dyDescent="0.25">
      <c r="E123" s="250"/>
      <c r="S123" s="255"/>
      <c r="T123" s="255"/>
    </row>
    <row r="124" spans="5:20" x14ac:dyDescent="0.25">
      <c r="E124" s="250"/>
      <c r="S124" s="255"/>
      <c r="T124" s="255"/>
    </row>
    <row r="125" spans="5:20" x14ac:dyDescent="0.25">
      <c r="E125" s="250"/>
      <c r="S125" s="255"/>
      <c r="T125" s="255"/>
    </row>
    <row r="126" spans="5:20" x14ac:dyDescent="0.25">
      <c r="E126" s="250"/>
      <c r="S126" s="255"/>
      <c r="T126" s="255"/>
    </row>
    <row r="127" spans="5:20" x14ac:dyDescent="0.25">
      <c r="E127" s="250"/>
      <c r="S127" s="255"/>
      <c r="T127" s="255"/>
    </row>
    <row r="128" spans="5:20" x14ac:dyDescent="0.25">
      <c r="E128" s="250"/>
      <c r="S128" s="255"/>
      <c r="T128" s="255"/>
    </row>
    <row r="129" spans="5:20" x14ac:dyDescent="0.25">
      <c r="E129" s="250"/>
      <c r="S129" s="255"/>
      <c r="T129" s="255"/>
    </row>
    <row r="130" spans="5:20" x14ac:dyDescent="0.25">
      <c r="E130" s="250"/>
      <c r="S130" s="255"/>
      <c r="T130" s="255"/>
    </row>
    <row r="131" spans="5:20" x14ac:dyDescent="0.25">
      <c r="E131" s="250"/>
      <c r="S131" s="255"/>
      <c r="T131" s="255"/>
    </row>
    <row r="132" spans="5:20" x14ac:dyDescent="0.25">
      <c r="E132" s="250"/>
      <c r="S132" s="255"/>
      <c r="T132" s="255"/>
    </row>
    <row r="133" spans="5:20" x14ac:dyDescent="0.25">
      <c r="E133" s="250"/>
      <c r="S133" s="255"/>
      <c r="T133" s="255"/>
    </row>
    <row r="134" spans="5:20" x14ac:dyDescent="0.25">
      <c r="E134" s="250"/>
      <c r="S134" s="255"/>
      <c r="T134" s="255"/>
    </row>
    <row r="135" spans="5:20" x14ac:dyDescent="0.25">
      <c r="E135" s="250"/>
      <c r="S135" s="255"/>
      <c r="T135" s="255"/>
    </row>
    <row r="136" spans="5:20" x14ac:dyDescent="0.25">
      <c r="E136" s="250"/>
      <c r="S136" s="255"/>
      <c r="T136" s="255"/>
    </row>
    <row r="137" spans="5:20" x14ac:dyDescent="0.25">
      <c r="E137" s="250"/>
      <c r="S137" s="255"/>
      <c r="T137" s="255"/>
    </row>
    <row r="138" spans="5:20" x14ac:dyDescent="0.25">
      <c r="E138" s="250"/>
      <c r="S138" s="255"/>
      <c r="T138" s="255"/>
    </row>
    <row r="139" spans="5:20" x14ac:dyDescent="0.25">
      <c r="E139" s="250"/>
      <c r="S139" s="255"/>
      <c r="T139" s="255"/>
    </row>
    <row r="140" spans="5:20" x14ac:dyDescent="0.25">
      <c r="E140" s="250"/>
      <c r="S140" s="255"/>
      <c r="T140" s="255"/>
    </row>
    <row r="141" spans="5:20" x14ac:dyDescent="0.25">
      <c r="E141" s="250"/>
      <c r="S141" s="255"/>
      <c r="T141" s="255"/>
    </row>
    <row r="142" spans="5:20" x14ac:dyDescent="0.25">
      <c r="E142" s="250"/>
      <c r="S142" s="255"/>
      <c r="T142" s="255"/>
    </row>
    <row r="143" spans="5:20" x14ac:dyDescent="0.25">
      <c r="E143" s="250"/>
      <c r="S143" s="255"/>
      <c r="T143" s="255"/>
    </row>
    <row r="144" spans="5:20" x14ac:dyDescent="0.25">
      <c r="E144" s="250"/>
      <c r="S144" s="255"/>
      <c r="T144" s="255"/>
    </row>
    <row r="145" spans="5:20" x14ac:dyDescent="0.25">
      <c r="E145" s="250"/>
      <c r="S145" s="255"/>
      <c r="T145" s="255"/>
    </row>
    <row r="146" spans="5:20" x14ac:dyDescent="0.25">
      <c r="E146" s="250"/>
      <c r="S146" s="255"/>
      <c r="T146" s="255"/>
    </row>
    <row r="147" spans="5:20" x14ac:dyDescent="0.25">
      <c r="E147" s="250"/>
      <c r="S147" s="255"/>
      <c r="T147" s="255"/>
    </row>
    <row r="148" spans="5:20" x14ac:dyDescent="0.25">
      <c r="E148" s="250"/>
    </row>
    <row r="149" spans="5:20" x14ac:dyDescent="0.25">
      <c r="E149" s="250"/>
    </row>
    <row r="150" spans="5:20" x14ac:dyDescent="0.25">
      <c r="E150" s="250"/>
    </row>
    <row r="151" spans="5:20" x14ac:dyDescent="0.25">
      <c r="E151" s="250"/>
    </row>
    <row r="152" spans="5:20" x14ac:dyDescent="0.25">
      <c r="E152" s="250"/>
    </row>
    <row r="153" spans="5:20" x14ac:dyDescent="0.25">
      <c r="E153" s="250"/>
    </row>
    <row r="154" spans="5:20" x14ac:dyDescent="0.25">
      <c r="E154" s="250"/>
    </row>
    <row r="155" spans="5:20" x14ac:dyDescent="0.25">
      <c r="E155" s="250"/>
    </row>
    <row r="156" spans="5:20" x14ac:dyDescent="0.25">
      <c r="E156" s="250"/>
    </row>
    <row r="157" spans="5:20" x14ac:dyDescent="0.25">
      <c r="E157" s="250"/>
    </row>
    <row r="158" spans="5:20" x14ac:dyDescent="0.25">
      <c r="E158" s="250"/>
    </row>
    <row r="159" spans="5:20" x14ac:dyDescent="0.25">
      <c r="E159" s="250"/>
    </row>
    <row r="160" spans="5:20" x14ac:dyDescent="0.25">
      <c r="E160" s="250"/>
    </row>
    <row r="161" spans="5:5" x14ac:dyDescent="0.25">
      <c r="E161" s="250"/>
    </row>
    <row r="162" spans="5:5" x14ac:dyDescent="0.25">
      <c r="E162" s="250"/>
    </row>
    <row r="163" spans="5:5" x14ac:dyDescent="0.25">
      <c r="E163" s="250"/>
    </row>
    <row r="164" spans="5:5" x14ac:dyDescent="0.25">
      <c r="E164" s="250"/>
    </row>
    <row r="165" spans="5:5" x14ac:dyDescent="0.25">
      <c r="E165" s="250"/>
    </row>
    <row r="166" spans="5:5" x14ac:dyDescent="0.25">
      <c r="E166" s="250"/>
    </row>
    <row r="167" spans="5:5" x14ac:dyDescent="0.25">
      <c r="E167" s="250"/>
    </row>
    <row r="168" spans="5:5" x14ac:dyDescent="0.25">
      <c r="E168" s="250"/>
    </row>
    <row r="169" spans="5:5" x14ac:dyDescent="0.25">
      <c r="E169" s="250"/>
    </row>
    <row r="170" spans="5:5" x14ac:dyDescent="0.25">
      <c r="E170" s="250"/>
    </row>
    <row r="171" spans="5:5" x14ac:dyDescent="0.25">
      <c r="E171" s="250"/>
    </row>
    <row r="172" spans="5:5" x14ac:dyDescent="0.25">
      <c r="E172" s="250"/>
    </row>
    <row r="173" spans="5:5" x14ac:dyDescent="0.25">
      <c r="E173" s="250"/>
    </row>
    <row r="174" spans="5:5" x14ac:dyDescent="0.25">
      <c r="E174" s="250"/>
    </row>
    <row r="175" spans="5:5" x14ac:dyDescent="0.25">
      <c r="E175" s="250"/>
    </row>
    <row r="176" spans="5:5" x14ac:dyDescent="0.25">
      <c r="E176" s="250"/>
    </row>
    <row r="177" spans="5:5" x14ac:dyDescent="0.25">
      <c r="E177" s="250"/>
    </row>
    <row r="178" spans="5:5" x14ac:dyDescent="0.25">
      <c r="E178" s="250"/>
    </row>
    <row r="179" spans="5:5" x14ac:dyDescent="0.25">
      <c r="E179" s="250"/>
    </row>
    <row r="180" spans="5:5" x14ac:dyDescent="0.25">
      <c r="E180" s="250"/>
    </row>
    <row r="181" spans="5:5" x14ac:dyDescent="0.25">
      <c r="E181" s="250"/>
    </row>
    <row r="182" spans="5:5" x14ac:dyDescent="0.25">
      <c r="E182" s="250"/>
    </row>
    <row r="183" spans="5:5" x14ac:dyDescent="0.25">
      <c r="E183" s="250"/>
    </row>
    <row r="184" spans="5:5" x14ac:dyDescent="0.25">
      <c r="E184" s="250"/>
    </row>
    <row r="185" spans="5:5" x14ac:dyDescent="0.25">
      <c r="E185" s="250"/>
    </row>
    <row r="186" spans="5:5" x14ac:dyDescent="0.25">
      <c r="E186" s="250"/>
    </row>
    <row r="187" spans="5:5" x14ac:dyDescent="0.25">
      <c r="E187" s="250"/>
    </row>
  </sheetData>
  <mergeCells count="52">
    <mergeCell ref="C47:C49"/>
    <mergeCell ref="C50:C52"/>
    <mergeCell ref="D16:D19"/>
    <mergeCell ref="D20:D21"/>
    <mergeCell ref="D22:D24"/>
    <mergeCell ref="D47:D49"/>
    <mergeCell ref="D50:D52"/>
    <mergeCell ref="D25:D26"/>
    <mergeCell ref="D27:D29"/>
    <mergeCell ref="D30:D31"/>
    <mergeCell ref="D32:D34"/>
    <mergeCell ref="D35:D37"/>
    <mergeCell ref="D38:D40"/>
    <mergeCell ref="D41:D43"/>
    <mergeCell ref="D44:D46"/>
    <mergeCell ref="C30:C31"/>
    <mergeCell ref="C32:C34"/>
    <mergeCell ref="C35:C37"/>
    <mergeCell ref="C38:C40"/>
    <mergeCell ref="C41:C43"/>
    <mergeCell ref="C44:C46"/>
    <mergeCell ref="C55:C56"/>
    <mergeCell ref="D55:D56"/>
    <mergeCell ref="A5:A7"/>
    <mergeCell ref="A9:A67"/>
    <mergeCell ref="B63:B66"/>
    <mergeCell ref="B5:B7"/>
    <mergeCell ref="B9:B54"/>
    <mergeCell ref="C9:C12"/>
    <mergeCell ref="C13:C15"/>
    <mergeCell ref="D9:D12"/>
    <mergeCell ref="D13:D15"/>
    <mergeCell ref="C16:C19"/>
    <mergeCell ref="C20:C21"/>
    <mergeCell ref="C22:C24"/>
    <mergeCell ref="C25:C26"/>
    <mergeCell ref="C27:C29"/>
    <mergeCell ref="U5:U7"/>
    <mergeCell ref="O5:P6"/>
    <mergeCell ref="T5:T7"/>
    <mergeCell ref="S5:S7"/>
    <mergeCell ref="C5:C7"/>
    <mergeCell ref="D5:D7"/>
    <mergeCell ref="G6:H6"/>
    <mergeCell ref="I6:J6"/>
    <mergeCell ref="K6:L6"/>
    <mergeCell ref="Q5:Q7"/>
    <mergeCell ref="R5:R7"/>
    <mergeCell ref="F5:F7"/>
    <mergeCell ref="E5:E7"/>
    <mergeCell ref="G5:N5"/>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topLeftCell="F1" zoomScale="60" zoomScaleNormal="60" workbookViewId="0">
      <pane ySplit="6" topLeftCell="A7" activePane="bottomLeft" state="frozen"/>
      <selection activeCell="O6" sqref="O6"/>
      <selection pane="bottomLeft" activeCell="Z8" sqref="Z8"/>
    </sheetView>
  </sheetViews>
  <sheetFormatPr baseColWidth="10" defaultRowHeight="14.25" x14ac:dyDescent="0.2"/>
  <cols>
    <col min="1" max="1" width="40" style="929" customWidth="1"/>
    <col min="2" max="2" width="21.7109375" style="929" customWidth="1"/>
    <col min="3" max="3" width="30.5703125" style="929" customWidth="1"/>
    <col min="4" max="6" width="27.42578125" style="929" customWidth="1"/>
    <col min="7" max="7" width="15.28515625" style="929" customWidth="1"/>
    <col min="8" max="8" width="15.7109375" style="931" customWidth="1"/>
    <col min="9" max="9" width="15.28515625" style="929" customWidth="1"/>
    <col min="10" max="10" width="18.85546875" style="931" customWidth="1"/>
    <col min="11" max="11" width="11.42578125" style="929"/>
    <col min="12" max="12" width="13.7109375" style="931" customWidth="1"/>
    <col min="13" max="13" width="11.42578125" style="929"/>
    <col min="14" max="14" width="13.7109375" style="931" customWidth="1"/>
    <col min="15" max="15" width="15.28515625" style="929" customWidth="1"/>
    <col min="16" max="16" width="18.28515625" style="931" customWidth="1"/>
    <col min="17" max="20" width="14.140625" style="929" customWidth="1"/>
    <col min="21" max="21" width="17" style="929" customWidth="1"/>
    <col min="22" max="16384" width="11.42578125" style="929"/>
  </cols>
  <sheetData>
    <row r="1" spans="1:21" ht="18" x14ac:dyDescent="0.2">
      <c r="B1" s="930"/>
      <c r="C1" s="930"/>
      <c r="D1" s="930"/>
      <c r="E1" s="930"/>
      <c r="F1" s="930"/>
      <c r="G1" s="930" t="s">
        <v>497</v>
      </c>
      <c r="I1" s="930"/>
      <c r="J1" s="930"/>
      <c r="K1" s="930"/>
      <c r="L1" s="930"/>
      <c r="M1" s="930"/>
      <c r="N1" s="930"/>
      <c r="O1" s="930"/>
      <c r="P1" s="930"/>
      <c r="Q1" s="930"/>
      <c r="R1" s="930"/>
      <c r="S1" s="930"/>
      <c r="T1" s="930"/>
      <c r="U1" s="930"/>
    </row>
    <row r="2" spans="1:21" ht="18" x14ac:dyDescent="0.2">
      <c r="A2" s="932" t="s">
        <v>1375</v>
      </c>
      <c r="B2" s="930"/>
      <c r="C2" s="930"/>
      <c r="D2" s="930"/>
      <c r="E2" s="930"/>
      <c r="F2" s="930"/>
      <c r="G2" s="930"/>
      <c r="I2" s="930"/>
      <c r="J2" s="930"/>
      <c r="K2" s="930"/>
      <c r="L2" s="930"/>
      <c r="M2" s="930"/>
      <c r="N2" s="930"/>
      <c r="O2" s="930"/>
      <c r="P2" s="930"/>
      <c r="Q2" s="930"/>
      <c r="R2" s="930"/>
      <c r="S2" s="930"/>
      <c r="T2" s="930"/>
      <c r="U2" s="930"/>
    </row>
    <row r="3" spans="1:21" x14ac:dyDescent="0.2">
      <c r="A3" s="1479" t="s">
        <v>1377</v>
      </c>
      <c r="B3" s="1479"/>
      <c r="C3" s="1479"/>
      <c r="D3" s="1479"/>
      <c r="E3" s="1479"/>
      <c r="F3" s="1479"/>
      <c r="G3" s="1479"/>
      <c r="H3" s="1479"/>
      <c r="I3" s="1479"/>
      <c r="J3" s="1479"/>
      <c r="K3" s="1479"/>
      <c r="L3" s="1479"/>
      <c r="M3" s="1479"/>
      <c r="N3" s="1479"/>
      <c r="O3" s="1479"/>
      <c r="P3" s="1479"/>
      <c r="Q3" s="1479"/>
      <c r="R3" s="1479"/>
      <c r="S3" s="1479"/>
      <c r="T3" s="1479"/>
      <c r="U3" s="1479"/>
    </row>
    <row r="4" spans="1:21" ht="15" customHeight="1" x14ac:dyDescent="0.2">
      <c r="A4" s="1473" t="s">
        <v>100</v>
      </c>
      <c r="B4" s="1398" t="s">
        <v>115</v>
      </c>
      <c r="C4" s="1476" t="s">
        <v>89</v>
      </c>
      <c r="D4" s="1476" t="s">
        <v>90</v>
      </c>
      <c r="E4" s="1483" t="s">
        <v>409</v>
      </c>
      <c r="F4" s="1476" t="s">
        <v>91</v>
      </c>
      <c r="G4" s="1473" t="s">
        <v>103</v>
      </c>
      <c r="H4" s="1473"/>
      <c r="I4" s="1473"/>
      <c r="J4" s="1473"/>
      <c r="K4" s="1473"/>
      <c r="L4" s="1473"/>
      <c r="M4" s="1473"/>
      <c r="N4" s="1473"/>
      <c r="O4" s="1475" t="s">
        <v>104</v>
      </c>
      <c r="P4" s="1475"/>
      <c r="Q4" s="1398" t="s">
        <v>105</v>
      </c>
      <c r="R4" s="1398" t="s">
        <v>106</v>
      </c>
      <c r="S4" s="1398" t="s">
        <v>113</v>
      </c>
      <c r="T4" s="1398" t="s">
        <v>112</v>
      </c>
      <c r="U4" s="1480" t="s">
        <v>92</v>
      </c>
    </row>
    <row r="5" spans="1:21" x14ac:dyDescent="0.2">
      <c r="A5" s="1473"/>
      <c r="B5" s="1396"/>
      <c r="C5" s="1477"/>
      <c r="D5" s="1477"/>
      <c r="E5" s="1484"/>
      <c r="F5" s="1477"/>
      <c r="G5" s="1473" t="s">
        <v>107</v>
      </c>
      <c r="H5" s="1473"/>
      <c r="I5" s="1473" t="s">
        <v>108</v>
      </c>
      <c r="J5" s="1473"/>
      <c r="K5" s="1473" t="s">
        <v>109</v>
      </c>
      <c r="L5" s="1473"/>
      <c r="M5" s="1473" t="s">
        <v>110</v>
      </c>
      <c r="N5" s="1473"/>
      <c r="O5" s="1475"/>
      <c r="P5" s="1475"/>
      <c r="Q5" s="1396"/>
      <c r="R5" s="1396"/>
      <c r="S5" s="1396"/>
      <c r="T5" s="1396"/>
      <c r="U5" s="1481"/>
    </row>
    <row r="6" spans="1:21" ht="38.25" x14ac:dyDescent="0.2">
      <c r="A6" s="1473"/>
      <c r="B6" s="1397"/>
      <c r="C6" s="1478"/>
      <c r="D6" s="1478"/>
      <c r="E6" s="1485"/>
      <c r="F6" s="1478"/>
      <c r="G6" s="933" t="s">
        <v>111</v>
      </c>
      <c r="H6" s="934" t="s">
        <v>12</v>
      </c>
      <c r="I6" s="933" t="s">
        <v>111</v>
      </c>
      <c r="J6" s="934" t="s">
        <v>12</v>
      </c>
      <c r="K6" s="935" t="s">
        <v>111</v>
      </c>
      <c r="L6" s="934" t="s">
        <v>12</v>
      </c>
      <c r="M6" s="933" t="s">
        <v>111</v>
      </c>
      <c r="N6" s="934" t="s">
        <v>12</v>
      </c>
      <c r="O6" s="933" t="s">
        <v>111</v>
      </c>
      <c r="P6" s="934" t="s">
        <v>12</v>
      </c>
      <c r="Q6" s="1397"/>
      <c r="R6" s="1397"/>
      <c r="S6" s="1397"/>
      <c r="T6" s="1397"/>
      <c r="U6" s="1482"/>
    </row>
    <row r="7" spans="1:21" ht="153" x14ac:dyDescent="0.2">
      <c r="A7" s="1471" t="s">
        <v>1522</v>
      </c>
      <c r="B7" s="1471" t="s">
        <v>1415</v>
      </c>
      <c r="C7" s="940" t="s">
        <v>1521</v>
      </c>
      <c r="D7" s="940" t="s">
        <v>1523</v>
      </c>
      <c r="E7" s="940" t="s">
        <v>1524</v>
      </c>
      <c r="F7" s="376" t="s">
        <v>3431</v>
      </c>
      <c r="G7" s="937">
        <v>1</v>
      </c>
      <c r="H7" s="938">
        <v>50000</v>
      </c>
      <c r="I7" s="937">
        <v>1</v>
      </c>
      <c r="J7" s="938">
        <v>50000</v>
      </c>
      <c r="K7" s="939"/>
      <c r="L7" s="938">
        <v>0</v>
      </c>
      <c r="M7" s="939"/>
      <c r="N7" s="938">
        <v>0</v>
      </c>
      <c r="O7" s="940">
        <v>2</v>
      </c>
      <c r="P7" s="1344">
        <f>+H7+J7+L7+N7</f>
        <v>100000</v>
      </c>
      <c r="Q7" s="940" t="s">
        <v>1525</v>
      </c>
      <c r="R7" s="941" t="s">
        <v>1526</v>
      </c>
      <c r="S7" s="740" t="s">
        <v>1527</v>
      </c>
      <c r="T7" s="940" t="s">
        <v>1528</v>
      </c>
      <c r="U7" s="940" t="s">
        <v>1529</v>
      </c>
    </row>
    <row r="8" spans="1:21" ht="141.75" x14ac:dyDescent="0.2">
      <c r="A8" s="1472"/>
      <c r="B8" s="1472"/>
      <c r="C8" s="940" t="s">
        <v>1531</v>
      </c>
      <c r="D8" s="940" t="s">
        <v>1530</v>
      </c>
      <c r="E8" s="940" t="s">
        <v>1532</v>
      </c>
      <c r="F8" s="384" t="s">
        <v>3432</v>
      </c>
      <c r="G8" s="937">
        <v>1</v>
      </c>
      <c r="H8" s="938">
        <v>20000</v>
      </c>
      <c r="I8" s="937">
        <v>1</v>
      </c>
      <c r="J8" s="1206">
        <v>34000</v>
      </c>
      <c r="K8" s="937">
        <v>1</v>
      </c>
      <c r="L8" s="938">
        <v>20000</v>
      </c>
      <c r="M8" s="939"/>
      <c r="N8" s="938">
        <v>0</v>
      </c>
      <c r="O8" s="940">
        <v>2</v>
      </c>
      <c r="P8" s="1344">
        <f>+H8+J8+L8+N8</f>
        <v>74000</v>
      </c>
      <c r="Q8" s="940" t="s">
        <v>1533</v>
      </c>
      <c r="R8" s="940" t="s">
        <v>1534</v>
      </c>
      <c r="S8" s="740" t="s">
        <v>1527</v>
      </c>
      <c r="T8" s="940" t="s">
        <v>1535</v>
      </c>
      <c r="U8" s="940" t="s">
        <v>1536</v>
      </c>
    </row>
    <row r="9" spans="1:21" ht="90" x14ac:dyDescent="0.25">
      <c r="A9" s="1472"/>
      <c r="B9" s="1472"/>
      <c r="C9" s="379" t="s">
        <v>2980</v>
      </c>
      <c r="D9" s="379" t="s">
        <v>2981</v>
      </c>
      <c r="E9" s="946"/>
      <c r="F9" s="379" t="s">
        <v>2982</v>
      </c>
      <c r="G9" s="304" t="s">
        <v>2983</v>
      </c>
      <c r="H9" s="125"/>
      <c r="I9" s="304" t="s">
        <v>2985</v>
      </c>
      <c r="J9" s="1111">
        <v>300</v>
      </c>
      <c r="K9" s="304" t="s">
        <v>2986</v>
      </c>
      <c r="L9" s="1201">
        <v>9000</v>
      </c>
      <c r="M9" s="304" t="s">
        <v>2987</v>
      </c>
      <c r="N9" s="1203">
        <v>200000</v>
      </c>
      <c r="O9" s="416"/>
      <c r="P9" s="1204">
        <f>+J9+L9+N9</f>
        <v>209300</v>
      </c>
      <c r="Q9" s="416"/>
      <c r="R9" s="379" t="s">
        <v>2988</v>
      </c>
      <c r="S9" s="421" t="s">
        <v>2989</v>
      </c>
      <c r="T9" s="416" t="s">
        <v>1502</v>
      </c>
      <c r="U9" s="379" t="s">
        <v>2990</v>
      </c>
    </row>
    <row r="10" spans="1:21" ht="135" x14ac:dyDescent="0.25">
      <c r="A10" s="1472"/>
      <c r="B10" s="1472"/>
      <c r="C10" s="379" t="s">
        <v>2991</v>
      </c>
      <c r="D10" s="379" t="s">
        <v>2992</v>
      </c>
      <c r="E10" s="946"/>
      <c r="F10" s="379" t="s">
        <v>3001</v>
      </c>
      <c r="G10" s="304" t="s">
        <v>2993</v>
      </c>
      <c r="H10" s="125"/>
      <c r="I10" s="304" t="s">
        <v>2994</v>
      </c>
      <c r="J10" s="125"/>
      <c r="K10" s="304" t="s">
        <v>2995</v>
      </c>
      <c r="L10" s="304">
        <v>0</v>
      </c>
      <c r="M10" s="304" t="s">
        <v>2996</v>
      </c>
      <c r="N10" s="125">
        <v>0</v>
      </c>
      <c r="O10" s="416"/>
      <c r="P10" s="535">
        <f>+H10+J10+L10+N10</f>
        <v>0</v>
      </c>
      <c r="Q10" s="416"/>
      <c r="R10" s="379" t="s">
        <v>2997</v>
      </c>
      <c r="S10" s="379" t="s">
        <v>2998</v>
      </c>
      <c r="T10" s="417" t="s">
        <v>1502</v>
      </c>
      <c r="U10" s="379" t="s">
        <v>2999</v>
      </c>
    </row>
    <row r="11" spans="1:21" ht="102" customHeight="1" x14ac:dyDescent="0.2">
      <c r="A11" s="1472"/>
      <c r="B11" s="1472"/>
      <c r="C11" s="942" t="s">
        <v>2539</v>
      </c>
      <c r="D11" s="974" t="s">
        <v>2540</v>
      </c>
      <c r="E11" s="936"/>
      <c r="F11" s="384" t="s">
        <v>2547</v>
      </c>
      <c r="G11" s="943">
        <v>0.35</v>
      </c>
      <c r="H11" s="944">
        <v>350000</v>
      </c>
      <c r="I11" s="945">
        <v>0.35</v>
      </c>
      <c r="J11" s="944">
        <v>350000</v>
      </c>
      <c r="K11" s="945">
        <v>0.3</v>
      </c>
      <c r="L11" s="944">
        <v>300000</v>
      </c>
      <c r="M11" s="946"/>
      <c r="N11" s="947"/>
      <c r="O11" s="939">
        <v>1</v>
      </c>
      <c r="P11" s="948">
        <v>1000000</v>
      </c>
      <c r="Q11" s="949" t="s">
        <v>2541</v>
      </c>
      <c r="R11" s="949" t="s">
        <v>2542</v>
      </c>
      <c r="S11" s="949" t="s">
        <v>2543</v>
      </c>
      <c r="T11" s="950" t="s">
        <v>2544</v>
      </c>
      <c r="U11" s="950" t="s">
        <v>2545</v>
      </c>
    </row>
    <row r="12" spans="1:21" ht="156.75" x14ac:dyDescent="0.2">
      <c r="A12" s="1472"/>
      <c r="B12" s="1472"/>
      <c r="C12" s="384" t="s">
        <v>2593</v>
      </c>
      <c r="D12" s="384" t="s">
        <v>2594</v>
      </c>
      <c r="E12" s="951"/>
      <c r="F12" s="384" t="s">
        <v>2595</v>
      </c>
      <c r="G12" s="746">
        <v>1</v>
      </c>
      <c r="H12" s="746">
        <v>20000</v>
      </c>
      <c r="I12" s="746">
        <v>0</v>
      </c>
      <c r="J12" s="746">
        <v>0</v>
      </c>
      <c r="K12" s="746">
        <v>0</v>
      </c>
      <c r="L12" s="746">
        <v>0</v>
      </c>
      <c r="M12" s="746">
        <v>1</v>
      </c>
      <c r="N12" s="746">
        <v>30000</v>
      </c>
      <c r="O12" s="746">
        <v>2</v>
      </c>
      <c r="P12" s="1205">
        <f>+N12+H12</f>
        <v>50000</v>
      </c>
      <c r="Q12" s="384"/>
      <c r="R12" s="384" t="s">
        <v>2596</v>
      </c>
      <c r="S12" s="384" t="s">
        <v>2597</v>
      </c>
      <c r="T12" s="384" t="s">
        <v>2598</v>
      </c>
      <c r="U12" s="384" t="s">
        <v>2599</v>
      </c>
    </row>
    <row r="13" spans="1:21" ht="128.25" x14ac:dyDescent="0.2">
      <c r="A13" s="1472"/>
      <c r="B13" s="1472"/>
      <c r="C13" s="462" t="s">
        <v>2581</v>
      </c>
      <c r="D13" s="462" t="s">
        <v>1761</v>
      </c>
      <c r="E13" s="393"/>
      <c r="F13" s="462" t="s">
        <v>1755</v>
      </c>
      <c r="G13" s="743" t="s">
        <v>1756</v>
      </c>
      <c r="H13" s="1207">
        <v>80000</v>
      </c>
      <c r="I13" s="743" t="s">
        <v>1756</v>
      </c>
      <c r="J13" s="1207">
        <v>80000</v>
      </c>
      <c r="K13" s="743" t="s">
        <v>1757</v>
      </c>
      <c r="L13" s="1207">
        <v>80000</v>
      </c>
      <c r="M13" s="463"/>
      <c r="N13" s="463"/>
      <c r="O13" s="476">
        <v>12</v>
      </c>
      <c r="P13" s="938">
        <f>+H13+J13+L13+N13</f>
        <v>240000</v>
      </c>
      <c r="Q13" s="393" t="s">
        <v>1758</v>
      </c>
      <c r="R13" s="393" t="s">
        <v>1758</v>
      </c>
      <c r="S13" s="393" t="s">
        <v>1759</v>
      </c>
      <c r="T13" s="393" t="s">
        <v>1752</v>
      </c>
      <c r="U13" s="393" t="s">
        <v>1760</v>
      </c>
    </row>
    <row r="14" spans="1:21" ht="108" x14ac:dyDescent="0.2">
      <c r="A14" s="1472"/>
      <c r="B14" s="1472"/>
      <c r="C14" s="475" t="s">
        <v>2582</v>
      </c>
      <c r="D14" s="378" t="s">
        <v>1785</v>
      </c>
      <c r="E14" s="952"/>
      <c r="F14" s="475" t="s">
        <v>1786</v>
      </c>
      <c r="G14" s="946"/>
      <c r="H14" s="946"/>
      <c r="I14" s="946"/>
      <c r="J14" s="946"/>
      <c r="K14" s="946"/>
      <c r="L14" s="946"/>
      <c r="M14" s="946"/>
      <c r="N14" s="946"/>
      <c r="O14" s="953"/>
      <c r="P14" s="938">
        <f>+H14+J14+L14+N14</f>
        <v>0</v>
      </c>
      <c r="Q14" s="954" t="s">
        <v>1787</v>
      </c>
      <c r="R14" s="954" t="s">
        <v>1788</v>
      </c>
      <c r="S14" s="955" t="s">
        <v>1789</v>
      </c>
      <c r="T14" s="955" t="s">
        <v>1790</v>
      </c>
      <c r="U14" s="956" t="s">
        <v>1791</v>
      </c>
    </row>
    <row r="15" spans="1:21" ht="108" x14ac:dyDescent="0.2">
      <c r="A15" s="1472"/>
      <c r="B15" s="1472"/>
      <c r="C15" s="488" t="s">
        <v>3385</v>
      </c>
      <c r="D15" s="489" t="s">
        <v>1792</v>
      </c>
      <c r="E15" s="952" t="s">
        <v>1797</v>
      </c>
      <c r="F15" s="475" t="s">
        <v>1793</v>
      </c>
      <c r="G15" s="952">
        <v>1</v>
      </c>
      <c r="H15" s="952">
        <v>4000</v>
      </c>
      <c r="I15" s="952">
        <v>1</v>
      </c>
      <c r="J15" s="952">
        <v>4000</v>
      </c>
      <c r="K15" s="952">
        <v>0</v>
      </c>
      <c r="L15" s="952"/>
      <c r="M15" s="952"/>
      <c r="N15" s="952"/>
      <c r="O15" s="957">
        <v>2</v>
      </c>
      <c r="P15" s="1086">
        <f>+H15+J15+L15+N15</f>
        <v>8000</v>
      </c>
      <c r="Q15" s="954" t="s">
        <v>1794</v>
      </c>
      <c r="R15" s="954" t="s">
        <v>1788</v>
      </c>
      <c r="S15" s="955" t="s">
        <v>1795</v>
      </c>
      <c r="T15" s="955" t="s">
        <v>1790</v>
      </c>
      <c r="U15" s="958" t="s">
        <v>1796</v>
      </c>
    </row>
    <row r="16" spans="1:21" ht="285" x14ac:dyDescent="0.2">
      <c r="A16" s="1472"/>
      <c r="B16" s="1474"/>
      <c r="C16" s="377" t="s">
        <v>1878</v>
      </c>
      <c r="D16" s="377" t="s">
        <v>1865</v>
      </c>
      <c r="E16" s="952"/>
      <c r="F16" s="384" t="s">
        <v>1866</v>
      </c>
      <c r="G16" s="946"/>
      <c r="H16" s="959">
        <v>1</v>
      </c>
      <c r="I16" s="946"/>
      <c r="J16" s="946"/>
      <c r="K16" s="946"/>
      <c r="L16" s="946"/>
      <c r="M16" s="946"/>
      <c r="N16" s="946"/>
      <c r="O16" s="946"/>
      <c r="P16" s="946"/>
      <c r="Q16" s="717" t="s">
        <v>1867</v>
      </c>
      <c r="R16" s="717" t="s">
        <v>1868</v>
      </c>
      <c r="S16" s="377" t="s">
        <v>1869</v>
      </c>
      <c r="T16" s="384" t="s">
        <v>1870</v>
      </c>
      <c r="U16" s="377" t="s">
        <v>1871</v>
      </c>
    </row>
    <row r="17" spans="1:21" ht="134.25" customHeight="1" x14ac:dyDescent="0.2">
      <c r="A17" s="1472"/>
      <c r="B17" s="1472"/>
      <c r="C17" s="475"/>
      <c r="D17" s="378"/>
      <c r="E17" s="952"/>
      <c r="F17" s="393" t="s">
        <v>1872</v>
      </c>
      <c r="G17" s="946"/>
      <c r="H17" s="946"/>
      <c r="I17" s="946"/>
      <c r="J17" s="946"/>
      <c r="K17" s="946"/>
      <c r="L17" s="946"/>
      <c r="M17" s="946"/>
      <c r="N17" s="946"/>
      <c r="O17" s="946"/>
      <c r="P17" s="946"/>
      <c r="Q17" s="946"/>
      <c r="R17" s="946"/>
      <c r="S17" s="946"/>
      <c r="T17" s="946"/>
      <c r="U17" s="946"/>
    </row>
    <row r="18" spans="1:21" ht="156.75" x14ac:dyDescent="0.2">
      <c r="A18" s="1472"/>
      <c r="B18" s="1472"/>
      <c r="C18" s="475"/>
      <c r="D18" s="378"/>
      <c r="E18" s="952" t="s">
        <v>1797</v>
      </c>
      <c r="F18" s="384" t="s">
        <v>1873</v>
      </c>
      <c r="G18" s="946"/>
      <c r="H18" s="946"/>
      <c r="I18" s="741">
        <v>1</v>
      </c>
      <c r="J18" s="1209">
        <v>12000</v>
      </c>
      <c r="K18" s="1208"/>
      <c r="L18" s="1208"/>
      <c r="M18" s="741">
        <v>1</v>
      </c>
      <c r="N18" s="1209">
        <v>12000</v>
      </c>
      <c r="O18" s="741">
        <v>2</v>
      </c>
      <c r="P18" s="1161">
        <f>+H18+J18+L18+N18</f>
        <v>24000</v>
      </c>
      <c r="Q18" s="717" t="s">
        <v>1874</v>
      </c>
      <c r="R18" s="717" t="s">
        <v>1875</v>
      </c>
      <c r="S18" s="717" t="s">
        <v>1876</v>
      </c>
      <c r="T18" s="384" t="s">
        <v>1877</v>
      </c>
      <c r="U18" s="377" t="s">
        <v>1871</v>
      </c>
    </row>
    <row r="19" spans="1:21" ht="186" customHeight="1" x14ac:dyDescent="0.2">
      <c r="A19" s="1472"/>
      <c r="B19" s="1472"/>
      <c r="C19" s="509" t="s">
        <v>2015</v>
      </c>
      <c r="D19" s="508" t="s">
        <v>2016</v>
      </c>
      <c r="E19" s="946"/>
      <c r="F19" s="508" t="s">
        <v>2017</v>
      </c>
      <c r="G19" s="792">
        <v>1</v>
      </c>
      <c r="H19" s="1211">
        <v>2345675</v>
      </c>
      <c r="I19" s="1210"/>
      <c r="J19" s="1210"/>
      <c r="K19" s="1210"/>
      <c r="L19" s="1210"/>
      <c r="M19" s="1210"/>
      <c r="N19" s="1210"/>
      <c r="O19" s="1210"/>
      <c r="P19" s="1219">
        <f t="shared" ref="P19" si="0">+H19+J19+L19+N19</f>
        <v>2345675</v>
      </c>
      <c r="Q19" s="940" t="s">
        <v>2018</v>
      </c>
      <c r="R19" s="754" t="s">
        <v>2019</v>
      </c>
      <c r="S19" s="754" t="s">
        <v>2020</v>
      </c>
      <c r="T19" s="754" t="s">
        <v>2021</v>
      </c>
      <c r="U19" s="754" t="s">
        <v>2022</v>
      </c>
    </row>
    <row r="20" spans="1:21" ht="204" x14ac:dyDescent="0.2">
      <c r="A20" s="1472"/>
      <c r="B20" s="1472"/>
      <c r="C20" s="462" t="s">
        <v>2570</v>
      </c>
      <c r="D20" s="976" t="s">
        <v>2563</v>
      </c>
      <c r="E20" s="977"/>
      <c r="F20" s="978" t="s">
        <v>2564</v>
      </c>
      <c r="G20" s="979">
        <v>0.25</v>
      </c>
      <c r="H20" s="1212">
        <v>500000</v>
      </c>
      <c r="I20" s="979">
        <v>0.25</v>
      </c>
      <c r="J20" s="980">
        <v>500000</v>
      </c>
      <c r="K20" s="979">
        <v>0.25</v>
      </c>
      <c r="L20" s="1212">
        <v>500000</v>
      </c>
      <c r="M20" s="979">
        <v>0.25</v>
      </c>
      <c r="N20" s="981">
        <v>500000</v>
      </c>
      <c r="O20" s="979">
        <v>1</v>
      </c>
      <c r="P20" s="1213">
        <f>H20+J20+L20+N20</f>
        <v>2000000</v>
      </c>
      <c r="Q20" s="982" t="s">
        <v>2565</v>
      </c>
      <c r="R20" s="983" t="s">
        <v>2566</v>
      </c>
      <c r="S20" s="983" t="s">
        <v>2567</v>
      </c>
      <c r="T20" s="983" t="s">
        <v>2568</v>
      </c>
      <c r="U20" s="983" t="s">
        <v>2569</v>
      </c>
    </row>
    <row r="21" spans="1:21" ht="135" x14ac:dyDescent="0.2">
      <c r="A21" s="984"/>
      <c r="B21" s="984"/>
      <c r="C21" s="985" t="s">
        <v>3002</v>
      </c>
      <c r="D21" s="986" t="s">
        <v>3003</v>
      </c>
      <c r="E21" s="946"/>
      <c r="F21" s="595" t="s">
        <v>3004</v>
      </c>
      <c r="G21" s="535"/>
      <c r="H21" s="535"/>
      <c r="I21" s="1214">
        <v>0.5</v>
      </c>
      <c r="J21" s="541" t="s">
        <v>3005</v>
      </c>
      <c r="K21" s="535"/>
      <c r="L21" s="535"/>
      <c r="M21" s="535"/>
      <c r="N21" s="535"/>
      <c r="O21" s="1214">
        <v>0.5</v>
      </c>
      <c r="P21" s="946"/>
      <c r="Q21" s="595" t="s">
        <v>3005</v>
      </c>
      <c r="R21" s="595" t="s">
        <v>3006</v>
      </c>
      <c r="S21" s="595" t="s">
        <v>3007</v>
      </c>
      <c r="T21" s="595" t="s">
        <v>3008</v>
      </c>
      <c r="U21" s="740"/>
    </row>
    <row r="22" spans="1:21" ht="75" x14ac:dyDescent="0.2">
      <c r="A22" s="984"/>
      <c r="B22" s="984"/>
      <c r="C22" s="634" t="s">
        <v>3009</v>
      </c>
      <c r="D22" s="634" t="s">
        <v>3010</v>
      </c>
      <c r="E22" s="946"/>
      <c r="F22" s="595" t="s">
        <v>3011</v>
      </c>
      <c r="G22" s="535"/>
      <c r="H22" s="535"/>
      <c r="I22" s="1214">
        <v>0.25</v>
      </c>
      <c r="J22" s="1215">
        <v>5000</v>
      </c>
      <c r="K22" s="1214">
        <v>0.5</v>
      </c>
      <c r="L22" s="1215">
        <v>5000</v>
      </c>
      <c r="M22" s="1214">
        <v>1</v>
      </c>
      <c r="N22" s="1215"/>
      <c r="O22" s="1214">
        <v>1</v>
      </c>
      <c r="P22" s="1216">
        <f>+J22+L22</f>
        <v>10000</v>
      </c>
      <c r="Q22" s="595" t="s">
        <v>3012</v>
      </c>
      <c r="R22" s="595" t="s">
        <v>3013</v>
      </c>
      <c r="S22" s="595" t="s">
        <v>3008</v>
      </c>
      <c r="T22" s="535"/>
      <c r="U22" s="740"/>
    </row>
    <row r="23" spans="1:21" ht="75" x14ac:dyDescent="0.2">
      <c r="A23" s="984"/>
      <c r="B23" s="984"/>
      <c r="C23" s="634" t="s">
        <v>3014</v>
      </c>
      <c r="D23" s="634" t="s">
        <v>3015</v>
      </c>
      <c r="E23" s="946"/>
      <c r="F23" s="595" t="s">
        <v>3011</v>
      </c>
      <c r="G23" s="535"/>
      <c r="H23" s="535"/>
      <c r="I23" s="1214">
        <v>0.25</v>
      </c>
      <c r="J23" s="1215">
        <v>5000</v>
      </c>
      <c r="K23" s="1214">
        <v>0.5</v>
      </c>
      <c r="L23" s="1215">
        <v>5000</v>
      </c>
      <c r="M23" s="1214">
        <v>1</v>
      </c>
      <c r="N23" s="1215">
        <v>10000</v>
      </c>
      <c r="O23" s="1214">
        <v>1</v>
      </c>
      <c r="P23" s="1216">
        <f>+J23+L23+N23</f>
        <v>20000</v>
      </c>
      <c r="Q23" s="595" t="s">
        <v>3012</v>
      </c>
      <c r="R23" s="595" t="s">
        <v>3013</v>
      </c>
      <c r="S23" s="595" t="s">
        <v>3008</v>
      </c>
      <c r="T23" s="535"/>
      <c r="U23" s="740"/>
    </row>
    <row r="24" spans="1:21" ht="15.75" x14ac:dyDescent="0.2">
      <c r="A24" s="984"/>
      <c r="B24" s="984"/>
      <c r="C24" s="393"/>
      <c r="D24" s="962"/>
      <c r="E24" s="975"/>
      <c r="F24" s="963"/>
      <c r="G24" s="964"/>
      <c r="H24" s="965"/>
      <c r="I24" s="964"/>
      <c r="J24" s="966"/>
      <c r="K24" s="964"/>
      <c r="L24" s="965"/>
      <c r="M24" s="964"/>
      <c r="N24" s="967"/>
      <c r="O24" s="964"/>
      <c r="P24" s="961"/>
      <c r="Q24" s="941"/>
      <c r="R24" s="740"/>
      <c r="S24" s="740"/>
      <c r="T24" s="740"/>
      <c r="U24" s="740"/>
    </row>
    <row r="25" spans="1:21" ht="15.75" x14ac:dyDescent="0.2">
      <c r="A25" s="968"/>
      <c r="B25" s="969"/>
      <c r="C25" s="968" t="s">
        <v>1416</v>
      </c>
      <c r="D25" s="969"/>
      <c r="E25" s="969"/>
      <c r="F25" s="970"/>
      <c r="G25" s="971">
        <f t="shared" ref="G25:O25" si="1">SUM(G7:G20)</f>
        <v>5.6</v>
      </c>
      <c r="H25" s="972">
        <f t="shared" si="1"/>
        <v>3369676</v>
      </c>
      <c r="I25" s="971">
        <f t="shared" si="1"/>
        <v>4.5999999999999996</v>
      </c>
      <c r="J25" s="972">
        <f t="shared" si="1"/>
        <v>1030300</v>
      </c>
      <c r="K25" s="971">
        <f t="shared" si="1"/>
        <v>1.55</v>
      </c>
      <c r="L25" s="972">
        <f t="shared" si="1"/>
        <v>909000</v>
      </c>
      <c r="M25" s="971">
        <f t="shared" si="1"/>
        <v>2.25</v>
      </c>
      <c r="N25" s="972">
        <f t="shared" si="1"/>
        <v>742000</v>
      </c>
      <c r="O25" s="972">
        <f t="shared" si="1"/>
        <v>24</v>
      </c>
      <c r="P25" s="972">
        <f>SUM(P7:P23)</f>
        <v>6080975</v>
      </c>
      <c r="Q25" s="973"/>
      <c r="R25" s="973"/>
      <c r="S25" s="973"/>
      <c r="T25" s="973"/>
      <c r="U25" s="973"/>
    </row>
    <row r="30" spans="1:21" x14ac:dyDescent="0.2">
      <c r="H30" s="929"/>
      <c r="J30" s="929"/>
      <c r="L30" s="929"/>
      <c r="N30" s="929"/>
      <c r="P30" s="929"/>
    </row>
    <row r="31" spans="1:21" x14ac:dyDescent="0.2">
      <c r="H31" s="929"/>
      <c r="J31" s="929"/>
      <c r="L31" s="929"/>
      <c r="N31" s="929"/>
      <c r="P31" s="929"/>
    </row>
    <row r="32" spans="1:21" x14ac:dyDescent="0.2">
      <c r="H32" s="929"/>
      <c r="J32" s="929"/>
      <c r="L32" s="929"/>
      <c r="N32" s="929"/>
      <c r="P32" s="929"/>
    </row>
    <row r="33" spans="8:16" x14ac:dyDescent="0.2">
      <c r="H33" s="929"/>
      <c r="J33" s="929"/>
      <c r="L33" s="929"/>
      <c r="N33" s="929"/>
      <c r="P33" s="929"/>
    </row>
    <row r="34" spans="8:16" x14ac:dyDescent="0.2">
      <c r="H34" s="929"/>
      <c r="J34" s="929"/>
      <c r="L34" s="929"/>
      <c r="N34" s="929"/>
      <c r="P34" s="929"/>
    </row>
    <row r="35" spans="8:16" x14ac:dyDescent="0.2">
      <c r="H35" s="929"/>
      <c r="J35" s="929"/>
      <c r="L35" s="929"/>
      <c r="N35" s="929"/>
      <c r="P35" s="929"/>
    </row>
    <row r="36" spans="8:16" x14ac:dyDescent="0.2">
      <c r="H36" s="929"/>
      <c r="J36" s="929"/>
      <c r="L36" s="929"/>
      <c r="N36" s="929"/>
      <c r="P36" s="929"/>
    </row>
    <row r="37" spans="8:16" x14ac:dyDescent="0.2">
      <c r="H37" s="929"/>
      <c r="J37" s="929"/>
      <c r="L37" s="929"/>
      <c r="N37" s="929"/>
      <c r="P37" s="929"/>
    </row>
    <row r="38" spans="8:16" x14ac:dyDescent="0.2">
      <c r="H38" s="929"/>
      <c r="J38" s="929"/>
      <c r="L38" s="929"/>
      <c r="N38" s="929"/>
      <c r="P38" s="929"/>
    </row>
    <row r="39" spans="8:16" x14ac:dyDescent="0.2">
      <c r="H39" s="929"/>
      <c r="J39" s="929"/>
      <c r="L39" s="929"/>
      <c r="N39" s="929"/>
      <c r="P39" s="929"/>
    </row>
    <row r="40" spans="8:16" x14ac:dyDescent="0.2">
      <c r="H40" s="929"/>
      <c r="J40" s="929"/>
      <c r="L40" s="929"/>
      <c r="N40" s="929"/>
      <c r="P40" s="929"/>
    </row>
    <row r="41" spans="8:16" x14ac:dyDescent="0.2">
      <c r="H41" s="929"/>
      <c r="J41" s="929"/>
      <c r="L41" s="929"/>
      <c r="N41" s="929"/>
      <c r="P41" s="929"/>
    </row>
    <row r="42" spans="8:16" x14ac:dyDescent="0.2">
      <c r="H42" s="929"/>
      <c r="J42" s="929"/>
      <c r="L42" s="929"/>
      <c r="N42" s="929"/>
      <c r="P42" s="929"/>
    </row>
    <row r="43" spans="8:16" x14ac:dyDescent="0.2">
      <c r="H43" s="929"/>
      <c r="J43" s="929"/>
      <c r="L43" s="929"/>
      <c r="N43" s="929"/>
      <c r="P43" s="929"/>
    </row>
    <row r="44" spans="8:16" x14ac:dyDescent="0.2">
      <c r="H44" s="929"/>
      <c r="J44" s="929"/>
      <c r="L44" s="929"/>
      <c r="N44" s="929"/>
      <c r="P44" s="929"/>
    </row>
    <row r="45" spans="8:16" x14ac:dyDescent="0.2">
      <c r="H45" s="929"/>
      <c r="J45" s="929"/>
      <c r="L45" s="929"/>
      <c r="N45" s="929"/>
      <c r="P45" s="929"/>
    </row>
    <row r="46" spans="8:16" x14ac:dyDescent="0.2">
      <c r="H46" s="929"/>
      <c r="J46" s="929"/>
      <c r="L46" s="929"/>
      <c r="N46" s="929"/>
      <c r="P46" s="929"/>
    </row>
    <row r="47" spans="8:16" x14ac:dyDescent="0.2">
      <c r="H47" s="929"/>
      <c r="J47" s="929"/>
      <c r="L47" s="929"/>
      <c r="N47" s="929"/>
      <c r="P47" s="929"/>
    </row>
    <row r="48" spans="8:16" x14ac:dyDescent="0.2">
      <c r="H48" s="929"/>
      <c r="J48" s="929"/>
      <c r="L48" s="929"/>
      <c r="N48" s="929"/>
      <c r="P48" s="929"/>
    </row>
    <row r="49" spans="8:16" x14ac:dyDescent="0.2">
      <c r="H49" s="929"/>
      <c r="J49" s="929"/>
      <c r="L49" s="929"/>
      <c r="N49" s="929"/>
      <c r="P49" s="929"/>
    </row>
    <row r="50" spans="8:16" x14ac:dyDescent="0.2">
      <c r="H50" s="929"/>
      <c r="J50" s="929"/>
      <c r="L50" s="929"/>
      <c r="N50" s="929"/>
      <c r="P50" s="929"/>
    </row>
    <row r="51" spans="8:16" x14ac:dyDescent="0.2">
      <c r="H51" s="929"/>
      <c r="J51" s="929"/>
      <c r="L51" s="929"/>
      <c r="N51" s="929"/>
      <c r="P51" s="929"/>
    </row>
    <row r="52" spans="8:16" x14ac:dyDescent="0.2">
      <c r="H52" s="929"/>
      <c r="J52" s="929"/>
      <c r="L52" s="929"/>
      <c r="N52" s="929"/>
      <c r="P52" s="929"/>
    </row>
    <row r="53" spans="8:16" x14ac:dyDescent="0.2">
      <c r="H53" s="929"/>
      <c r="J53" s="929"/>
      <c r="L53" s="929"/>
      <c r="N53" s="929"/>
      <c r="P53" s="929"/>
    </row>
    <row r="54" spans="8:16" x14ac:dyDescent="0.2">
      <c r="H54" s="929"/>
      <c r="J54" s="929"/>
      <c r="L54" s="929"/>
      <c r="N54" s="929"/>
      <c r="P54" s="929"/>
    </row>
    <row r="55" spans="8:16" x14ac:dyDescent="0.2">
      <c r="H55" s="929"/>
      <c r="J55" s="929"/>
      <c r="L55" s="929"/>
      <c r="N55" s="929"/>
      <c r="P55" s="929"/>
    </row>
    <row r="56" spans="8:16" x14ac:dyDescent="0.2">
      <c r="H56" s="929"/>
      <c r="J56" s="929"/>
      <c r="L56" s="929"/>
      <c r="N56" s="929"/>
      <c r="P56" s="929"/>
    </row>
    <row r="57" spans="8:16" x14ac:dyDescent="0.2">
      <c r="H57" s="929"/>
      <c r="J57" s="929"/>
      <c r="L57" s="929"/>
      <c r="N57" s="929"/>
      <c r="P57" s="929"/>
    </row>
    <row r="58" spans="8:16" x14ac:dyDescent="0.2">
      <c r="H58" s="929"/>
      <c r="J58" s="929"/>
      <c r="L58" s="929"/>
      <c r="N58" s="929"/>
      <c r="P58" s="929"/>
    </row>
    <row r="59" spans="8:16" x14ac:dyDescent="0.2">
      <c r="H59" s="929"/>
      <c r="J59" s="929"/>
      <c r="L59" s="929"/>
      <c r="N59" s="929"/>
      <c r="P59" s="929"/>
    </row>
    <row r="60" spans="8:16" ht="15.6" customHeight="1" x14ac:dyDescent="0.2">
      <c r="H60" s="929"/>
      <c r="J60" s="929"/>
      <c r="L60" s="929"/>
      <c r="N60" s="929"/>
      <c r="P60" s="929"/>
    </row>
  </sheetData>
  <mergeCells count="20">
    <mergeCell ref="A3:U3"/>
    <mergeCell ref="R4:R6"/>
    <mergeCell ref="S4:S6"/>
    <mergeCell ref="T4:T6"/>
    <mergeCell ref="U4:U6"/>
    <mergeCell ref="E4:E6"/>
    <mergeCell ref="A4:A6"/>
    <mergeCell ref="B4:B6"/>
    <mergeCell ref="C4:C6"/>
    <mergeCell ref="D4:D6"/>
    <mergeCell ref="Q4:Q6"/>
    <mergeCell ref="A7:A20"/>
    <mergeCell ref="G5:H5"/>
    <mergeCell ref="B7:B20"/>
    <mergeCell ref="G4:N4"/>
    <mergeCell ref="O4:P5"/>
    <mergeCell ref="F4:F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8"/>
  <sheetViews>
    <sheetView topLeftCell="D1" zoomScale="50" zoomScaleNormal="50" workbookViewId="0">
      <pane ySplit="8" topLeftCell="A51" activePane="bottomLeft" state="frozen"/>
      <selection activeCell="A7" sqref="A7"/>
      <selection pane="bottomLeft" activeCell="V11" sqref="V11"/>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85546875" style="234" customWidth="1"/>
    <col min="9" max="9" width="15.28515625" customWidth="1"/>
    <col min="10" max="10" width="18.85546875" style="234" customWidth="1"/>
    <col min="11" max="11" width="16" customWidth="1"/>
    <col min="12" max="12" width="14.85546875" style="234" customWidth="1"/>
    <col min="13" max="13" width="16.28515625" customWidth="1"/>
    <col min="14" max="14" width="15.140625" style="234" customWidth="1"/>
    <col min="15" max="15" width="15.28515625" customWidth="1"/>
    <col min="16" max="16" width="18.28515625" style="234" customWidth="1"/>
    <col min="17" max="20" width="14.140625" customWidth="1"/>
    <col min="21" max="21" width="17" customWidth="1"/>
  </cols>
  <sheetData>
    <row r="1" spans="1:27" ht="18.75" x14ac:dyDescent="0.25">
      <c r="G1" s="274" t="s">
        <v>1417</v>
      </c>
      <c r="I1" s="274"/>
      <c r="J1" s="274"/>
      <c r="K1" s="274"/>
      <c r="L1" s="274"/>
      <c r="M1" s="274"/>
      <c r="N1" s="274"/>
      <c r="O1" s="274"/>
      <c r="P1" s="274"/>
      <c r="Q1" s="274"/>
      <c r="R1" s="274"/>
      <c r="S1" s="274"/>
      <c r="T1" s="274"/>
      <c r="U1" s="274"/>
      <c r="V1" s="274"/>
      <c r="W1" s="274"/>
      <c r="X1" s="274"/>
      <c r="Y1" s="274"/>
      <c r="Z1" s="274"/>
      <c r="AA1" s="274"/>
    </row>
    <row r="2" spans="1:27" ht="18.75" x14ac:dyDescent="0.25">
      <c r="A2" s="309" t="s">
        <v>1375</v>
      </c>
      <c r="G2" s="274"/>
      <c r="I2" s="274"/>
      <c r="J2" s="274"/>
      <c r="K2" s="274"/>
      <c r="L2" s="274"/>
      <c r="M2" s="274"/>
      <c r="N2" s="274"/>
      <c r="O2" s="274"/>
      <c r="P2" s="274"/>
      <c r="Q2" s="274"/>
      <c r="R2" s="274"/>
      <c r="S2" s="274"/>
      <c r="T2" s="274"/>
      <c r="U2" s="274"/>
      <c r="V2" s="274"/>
      <c r="W2" s="274"/>
      <c r="X2" s="274"/>
      <c r="Y2" s="274"/>
      <c r="Z2" s="274"/>
      <c r="AA2" s="274"/>
    </row>
    <row r="3" spans="1:27" ht="18.75" x14ac:dyDescent="0.25">
      <c r="A3" s="310" t="s">
        <v>1422</v>
      </c>
      <c r="G3" s="274"/>
      <c r="I3" s="274"/>
      <c r="J3" s="274"/>
      <c r="K3" s="274"/>
      <c r="L3" s="274"/>
      <c r="M3" s="274"/>
      <c r="N3" s="274"/>
      <c r="O3" s="274"/>
      <c r="P3" s="274"/>
      <c r="Q3" s="274"/>
      <c r="R3" s="274"/>
      <c r="S3" s="274"/>
      <c r="T3" s="274"/>
      <c r="U3" s="274"/>
      <c r="V3" s="274"/>
      <c r="W3" s="274"/>
      <c r="X3" s="274"/>
      <c r="Y3" s="274"/>
      <c r="Z3" s="274"/>
      <c r="AA3" s="274"/>
    </row>
    <row r="4" spans="1:27" ht="18.75" x14ac:dyDescent="0.25">
      <c r="A4" s="310" t="s">
        <v>1421</v>
      </c>
      <c r="G4" s="274"/>
      <c r="I4" s="274"/>
      <c r="J4" s="274"/>
      <c r="K4" s="274"/>
      <c r="L4" s="274"/>
      <c r="M4" s="274"/>
      <c r="N4" s="274"/>
      <c r="O4" s="274"/>
      <c r="P4" s="274"/>
      <c r="Q4" s="274"/>
      <c r="R4" s="274"/>
      <c r="S4" s="274"/>
      <c r="T4" s="274"/>
      <c r="U4" s="274"/>
      <c r="V4" s="274"/>
      <c r="W4" s="274"/>
      <c r="X4" s="274"/>
      <c r="Y4" s="274"/>
      <c r="Z4" s="274"/>
      <c r="AA4" s="274"/>
    </row>
    <row r="5" spans="1:27" x14ac:dyDescent="0.25">
      <c r="A5" s="278" t="s">
        <v>1423</v>
      </c>
      <c r="B5" s="262"/>
      <c r="C5" s="262"/>
      <c r="D5" s="262"/>
      <c r="E5" s="262"/>
      <c r="F5" s="262"/>
      <c r="G5" s="262"/>
      <c r="H5" s="262"/>
      <c r="I5" s="262"/>
      <c r="J5" s="262"/>
      <c r="K5" s="262"/>
      <c r="L5" s="262"/>
      <c r="M5" s="262"/>
      <c r="N5" s="262"/>
      <c r="O5" s="262"/>
      <c r="P5" s="262"/>
      <c r="Q5" s="262"/>
      <c r="R5" s="262"/>
      <c r="S5" s="262"/>
      <c r="T5" s="262"/>
      <c r="U5" s="262"/>
    </row>
    <row r="6" spans="1:27" ht="15" customHeight="1" x14ac:dyDescent="0.25">
      <c r="A6" s="1458" t="s">
        <v>100</v>
      </c>
      <c r="B6" s="1452" t="s">
        <v>115</v>
      </c>
      <c r="C6" s="1455" t="s">
        <v>89</v>
      </c>
      <c r="D6" s="1455" t="s">
        <v>90</v>
      </c>
      <c r="E6" s="1459" t="s">
        <v>409</v>
      </c>
      <c r="F6" s="1455" t="s">
        <v>91</v>
      </c>
      <c r="G6" s="1458" t="s">
        <v>103</v>
      </c>
      <c r="H6" s="1458"/>
      <c r="I6" s="1458"/>
      <c r="J6" s="1458"/>
      <c r="K6" s="1458"/>
      <c r="L6" s="1458"/>
      <c r="M6" s="1458"/>
      <c r="N6" s="1458"/>
      <c r="O6" s="1448" t="s">
        <v>104</v>
      </c>
      <c r="P6" s="1448"/>
      <c r="Q6" s="1452" t="s">
        <v>105</v>
      </c>
      <c r="R6" s="1452" t="s">
        <v>106</v>
      </c>
      <c r="S6" s="1452" t="s">
        <v>113</v>
      </c>
      <c r="T6" s="1452" t="s">
        <v>112</v>
      </c>
      <c r="U6" s="1490" t="s">
        <v>92</v>
      </c>
    </row>
    <row r="7" spans="1:27" x14ac:dyDescent="0.25">
      <c r="A7" s="1458"/>
      <c r="B7" s="1453"/>
      <c r="C7" s="1456"/>
      <c r="D7" s="1456"/>
      <c r="E7" s="1460"/>
      <c r="F7" s="1456"/>
      <c r="G7" s="1458" t="s">
        <v>107</v>
      </c>
      <c r="H7" s="1458"/>
      <c r="I7" s="1458" t="s">
        <v>108</v>
      </c>
      <c r="J7" s="1458"/>
      <c r="K7" s="1458" t="s">
        <v>109</v>
      </c>
      <c r="L7" s="1458"/>
      <c r="M7" s="1458" t="s">
        <v>110</v>
      </c>
      <c r="N7" s="1458"/>
      <c r="O7" s="1448"/>
      <c r="P7" s="1448"/>
      <c r="Q7" s="1453"/>
      <c r="R7" s="1453"/>
      <c r="S7" s="1453"/>
      <c r="T7" s="1453"/>
      <c r="U7" s="1491"/>
    </row>
    <row r="8" spans="1:27" ht="25.5" x14ac:dyDescent="0.25">
      <c r="A8" s="1458"/>
      <c r="B8" s="1454"/>
      <c r="C8" s="1457"/>
      <c r="D8" s="1457"/>
      <c r="E8" s="1461"/>
      <c r="F8" s="1457"/>
      <c r="G8" s="244" t="s">
        <v>111</v>
      </c>
      <c r="H8" s="232" t="s">
        <v>12</v>
      </c>
      <c r="I8" s="244" t="s">
        <v>111</v>
      </c>
      <c r="J8" s="232" t="s">
        <v>12</v>
      </c>
      <c r="K8" s="244" t="s">
        <v>111</v>
      </c>
      <c r="L8" s="232" t="s">
        <v>12</v>
      </c>
      <c r="M8" s="244" t="s">
        <v>111</v>
      </c>
      <c r="N8" s="232" t="s">
        <v>12</v>
      </c>
      <c r="O8" s="244" t="s">
        <v>111</v>
      </c>
      <c r="P8" s="232" t="s">
        <v>12</v>
      </c>
      <c r="Q8" s="1454"/>
      <c r="R8" s="1454"/>
      <c r="S8" s="1454"/>
      <c r="T8" s="1454"/>
      <c r="U8" s="1492"/>
    </row>
    <row r="9" spans="1:27" ht="78.75" customHeight="1" x14ac:dyDescent="0.25">
      <c r="A9" s="1464" t="s">
        <v>1537</v>
      </c>
      <c r="B9" s="1464" t="s">
        <v>1418</v>
      </c>
      <c r="C9" s="1504" t="s">
        <v>1539</v>
      </c>
      <c r="D9" s="385" t="s">
        <v>1546</v>
      </c>
      <c r="E9" s="247" t="s">
        <v>1538</v>
      </c>
      <c r="F9" s="383" t="s">
        <v>1540</v>
      </c>
      <c r="G9" s="251">
        <v>2</v>
      </c>
      <c r="H9" s="1220">
        <v>12000</v>
      </c>
      <c r="I9" s="251">
        <v>2</v>
      </c>
      <c r="J9" s="263">
        <v>12000</v>
      </c>
      <c r="K9" s="251">
        <v>2</v>
      </c>
      <c r="L9" s="263">
        <v>12000</v>
      </c>
      <c r="M9" s="251">
        <v>2</v>
      </c>
      <c r="N9" s="263">
        <v>12000</v>
      </c>
      <c r="O9" s="251">
        <v>8</v>
      </c>
      <c r="P9" s="1345">
        <f>+H9+J9+L9+N9</f>
        <v>48000</v>
      </c>
      <c r="Q9" s="251" t="s">
        <v>1557</v>
      </c>
      <c r="R9" s="251" t="s">
        <v>1553</v>
      </c>
      <c r="S9" s="385" t="s">
        <v>1549</v>
      </c>
      <c r="T9" s="251" t="s">
        <v>1554</v>
      </c>
      <c r="U9" s="385" t="s">
        <v>1552</v>
      </c>
    </row>
    <row r="10" spans="1:27" ht="141.75" x14ac:dyDescent="0.25">
      <c r="A10" s="1465"/>
      <c r="B10" s="1465"/>
      <c r="C10" s="1505"/>
      <c r="D10" s="385" t="s">
        <v>1562</v>
      </c>
      <c r="E10" s="247" t="s">
        <v>1543</v>
      </c>
      <c r="F10" s="383" t="s">
        <v>1541</v>
      </c>
      <c r="G10" s="251">
        <v>2</v>
      </c>
      <c r="H10" s="263">
        <v>12000</v>
      </c>
      <c r="I10" s="251">
        <v>2</v>
      </c>
      <c r="J10" s="263">
        <v>12000</v>
      </c>
      <c r="K10" s="251">
        <v>2</v>
      </c>
      <c r="L10" s="263">
        <v>12000</v>
      </c>
      <c r="M10" s="251">
        <v>2</v>
      </c>
      <c r="N10" s="263">
        <v>12000</v>
      </c>
      <c r="O10" s="251">
        <v>8</v>
      </c>
      <c r="P10" s="1345">
        <f>+H10+J10+L10+N10</f>
        <v>48000</v>
      </c>
      <c r="Q10" s="251" t="s">
        <v>1557</v>
      </c>
      <c r="R10" s="251" t="s">
        <v>1555</v>
      </c>
      <c r="S10" s="387" t="s">
        <v>1550</v>
      </c>
      <c r="T10" s="251" t="s">
        <v>1554</v>
      </c>
      <c r="U10" s="385" t="s">
        <v>1552</v>
      </c>
    </row>
    <row r="11" spans="1:27" ht="142.5" x14ac:dyDescent="0.25">
      <c r="A11" s="1465"/>
      <c r="B11" s="1465"/>
      <c r="C11" s="1506"/>
      <c r="D11" s="385" t="s">
        <v>1561</v>
      </c>
      <c r="E11" s="247" t="s">
        <v>1544</v>
      </c>
      <c r="F11" s="384" t="s">
        <v>1542</v>
      </c>
      <c r="G11" s="251">
        <v>2</v>
      </c>
      <c r="H11" s="263">
        <v>12000</v>
      </c>
      <c r="I11" s="251">
        <v>2</v>
      </c>
      <c r="J11" s="263">
        <v>12000</v>
      </c>
      <c r="K11" s="251">
        <v>2</v>
      </c>
      <c r="L11" s="263">
        <v>12000</v>
      </c>
      <c r="M11" s="251">
        <v>2</v>
      </c>
      <c r="N11" s="263">
        <v>12000</v>
      </c>
      <c r="O11" s="251">
        <v>8</v>
      </c>
      <c r="P11" s="1345">
        <f>+H11+J11+L11+N11</f>
        <v>48000</v>
      </c>
      <c r="Q11" s="251" t="s">
        <v>1557</v>
      </c>
      <c r="R11" s="251" t="s">
        <v>1556</v>
      </c>
      <c r="S11" s="385" t="s">
        <v>1551</v>
      </c>
      <c r="T11" s="251" t="s">
        <v>1554</v>
      </c>
      <c r="U11" s="385" t="s">
        <v>1552</v>
      </c>
    </row>
    <row r="12" spans="1:27" ht="128.25" x14ac:dyDescent="0.25">
      <c r="A12" s="1465"/>
      <c r="B12" s="1465"/>
      <c r="C12" s="386" t="s">
        <v>1548</v>
      </c>
      <c r="D12" s="385" t="s">
        <v>1545</v>
      </c>
      <c r="E12" s="247" t="s">
        <v>1574</v>
      </c>
      <c r="F12" s="384" t="s">
        <v>1575</v>
      </c>
      <c r="G12" s="251">
        <v>6</v>
      </c>
      <c r="H12" s="263">
        <v>120000</v>
      </c>
      <c r="I12" s="251">
        <v>6</v>
      </c>
      <c r="J12" s="263">
        <v>120000</v>
      </c>
      <c r="K12" s="251">
        <v>6</v>
      </c>
      <c r="L12" s="263">
        <v>120000</v>
      </c>
      <c r="M12" s="251">
        <v>6</v>
      </c>
      <c r="N12" s="263">
        <v>120000</v>
      </c>
      <c r="O12" s="251">
        <v>24</v>
      </c>
      <c r="P12" s="1345">
        <f>+H12+J12+L12+N12</f>
        <v>480000</v>
      </c>
      <c r="Q12" s="251" t="s">
        <v>1559</v>
      </c>
      <c r="R12" s="251" t="s">
        <v>1559</v>
      </c>
      <c r="S12" s="385" t="s">
        <v>1558</v>
      </c>
      <c r="T12" s="251" t="s">
        <v>1554</v>
      </c>
      <c r="U12" s="385" t="s">
        <v>1552</v>
      </c>
    </row>
    <row r="13" spans="1:27" s="368" customFormat="1" ht="386.25" customHeight="1" x14ac:dyDescent="0.25">
      <c r="A13" s="1465"/>
      <c r="B13" s="1465"/>
      <c r="C13" s="536" t="s">
        <v>2123</v>
      </c>
      <c r="D13" s="537" t="s">
        <v>2124</v>
      </c>
      <c r="E13" s="247"/>
      <c r="F13" s="1347" t="s">
        <v>2134</v>
      </c>
      <c r="G13" s="538" t="s">
        <v>2129</v>
      </c>
      <c r="H13" s="1222">
        <v>12500</v>
      </c>
      <c r="I13" s="1098" t="s">
        <v>2129</v>
      </c>
      <c r="J13" s="1348">
        <v>14500</v>
      </c>
      <c r="K13" s="1098" t="s">
        <v>2129</v>
      </c>
      <c r="L13" s="1222">
        <v>10500</v>
      </c>
      <c r="M13" s="1098" t="s">
        <v>2130</v>
      </c>
      <c r="N13" s="1222">
        <v>9500</v>
      </c>
      <c r="O13" s="532" t="s">
        <v>2131</v>
      </c>
      <c r="P13" s="1221">
        <f>+H13+J13+L13+N13</f>
        <v>47000</v>
      </c>
      <c r="Q13" s="532"/>
      <c r="R13" s="538" t="s">
        <v>2125</v>
      </c>
      <c r="S13" s="539" t="s">
        <v>2126</v>
      </c>
      <c r="T13" s="539" t="s">
        <v>2127</v>
      </c>
      <c r="U13" s="539" t="s">
        <v>2128</v>
      </c>
    </row>
    <row r="14" spans="1:27" s="368" customFormat="1" ht="90" x14ac:dyDescent="0.25">
      <c r="A14" s="1465"/>
      <c r="B14" s="1465"/>
      <c r="C14" s="481" t="s">
        <v>3017</v>
      </c>
      <c r="D14" s="989" t="s">
        <v>3018</v>
      </c>
      <c r="E14" s="416"/>
      <c r="F14" s="994" t="s">
        <v>3019</v>
      </c>
      <c r="G14" s="990">
        <v>0.25</v>
      </c>
      <c r="H14" s="481"/>
      <c r="I14" s="990">
        <v>0.25</v>
      </c>
      <c r="J14" s="481"/>
      <c r="K14" s="990">
        <v>0.25</v>
      </c>
      <c r="L14" s="481"/>
      <c r="M14" s="990">
        <v>0.25</v>
      </c>
      <c r="N14" s="481"/>
      <c r="O14" s="990">
        <v>1</v>
      </c>
      <c r="P14" s="481"/>
      <c r="Q14" s="481" t="s">
        <v>3020</v>
      </c>
      <c r="R14" s="481" t="s">
        <v>3021</v>
      </c>
      <c r="S14" s="481" t="s">
        <v>3022</v>
      </c>
      <c r="T14" s="481" t="s">
        <v>1735</v>
      </c>
      <c r="U14" s="481" t="s">
        <v>3023</v>
      </c>
    </row>
    <row r="15" spans="1:27" s="368" customFormat="1" ht="90" x14ac:dyDescent="0.25">
      <c r="A15" s="1465"/>
      <c r="B15" s="1465"/>
      <c r="C15" s="991" t="s">
        <v>3024</v>
      </c>
      <c r="D15" s="992" t="s">
        <v>3025</v>
      </c>
      <c r="E15" s="416"/>
      <c r="F15" s="994" t="s">
        <v>3026</v>
      </c>
      <c r="G15" s="990">
        <v>0.1</v>
      </c>
      <c r="H15" s="481"/>
      <c r="I15" s="990">
        <v>0.1</v>
      </c>
      <c r="J15" s="481"/>
      <c r="K15" s="990">
        <v>0.1</v>
      </c>
      <c r="L15" s="481"/>
      <c r="M15" s="990">
        <v>0.1</v>
      </c>
      <c r="N15" s="481"/>
      <c r="O15" s="990">
        <v>0.4</v>
      </c>
      <c r="P15" s="481"/>
      <c r="Q15" s="481" t="s">
        <v>3027</v>
      </c>
      <c r="R15" s="481" t="s">
        <v>3028</v>
      </c>
      <c r="S15" s="993" t="s">
        <v>3029</v>
      </c>
      <c r="T15" s="481" t="s">
        <v>3030</v>
      </c>
      <c r="U15" s="991" t="s">
        <v>3031</v>
      </c>
    </row>
    <row r="16" spans="1:27" ht="150" customHeight="1" x14ac:dyDescent="0.25">
      <c r="A16" s="1465"/>
      <c r="B16" s="1464" t="s">
        <v>1419</v>
      </c>
      <c r="C16" s="542" t="s">
        <v>2147</v>
      </c>
      <c r="D16" s="531" t="s">
        <v>2148</v>
      </c>
      <c r="E16" s="247"/>
      <c r="F16" s="531" t="s">
        <v>2149</v>
      </c>
      <c r="G16" s="1100" t="s">
        <v>2143</v>
      </c>
      <c r="H16" s="1223">
        <v>50000</v>
      </c>
      <c r="I16" s="1100" t="s">
        <v>2144</v>
      </c>
      <c r="J16" s="1223">
        <v>50000</v>
      </c>
      <c r="K16" s="1100" t="s">
        <v>2144</v>
      </c>
      <c r="L16" s="1223">
        <v>50000</v>
      </c>
      <c r="M16" s="1100" t="s">
        <v>2143</v>
      </c>
      <c r="N16" s="1223">
        <v>50000</v>
      </c>
      <c r="O16" s="1100" t="s">
        <v>2145</v>
      </c>
      <c r="P16" s="1224">
        <f>+H16+J16+L16+N16</f>
        <v>200000</v>
      </c>
      <c r="Q16" s="531" t="s">
        <v>2138</v>
      </c>
      <c r="R16" s="543" t="s">
        <v>2139</v>
      </c>
      <c r="S16" s="531" t="s">
        <v>2140</v>
      </c>
      <c r="T16" s="531" t="s">
        <v>2141</v>
      </c>
      <c r="U16" s="531" t="s">
        <v>2142</v>
      </c>
    </row>
    <row r="17" spans="1:21" s="368" customFormat="1" ht="144" customHeight="1" x14ac:dyDescent="0.25">
      <c r="A17" s="1465"/>
      <c r="B17" s="1465"/>
      <c r="C17" s="379" t="s">
        <v>2447</v>
      </c>
      <c r="D17" s="379" t="s">
        <v>2448</v>
      </c>
      <c r="E17" s="416"/>
      <c r="F17" s="379" t="s">
        <v>2449</v>
      </c>
      <c r="G17" s="1099">
        <v>1</v>
      </c>
      <c r="H17" s="1201">
        <v>1500</v>
      </c>
      <c r="I17" s="416"/>
      <c r="J17" s="416"/>
      <c r="K17" s="1096">
        <v>1</v>
      </c>
      <c r="L17" s="1111">
        <v>1500</v>
      </c>
      <c r="M17" s="1096">
        <v>1</v>
      </c>
      <c r="N17" s="1111">
        <v>1500</v>
      </c>
      <c r="O17" s="1096">
        <v>3</v>
      </c>
      <c r="P17" s="1225">
        <v>4500</v>
      </c>
      <c r="Q17" s="379" t="s">
        <v>2450</v>
      </c>
      <c r="R17" s="379" t="s">
        <v>2451</v>
      </c>
      <c r="S17" s="379" t="s">
        <v>2452</v>
      </c>
      <c r="T17" s="379" t="s">
        <v>2453</v>
      </c>
      <c r="U17" s="379" t="s">
        <v>2454</v>
      </c>
    </row>
    <row r="18" spans="1:21" s="368" customFormat="1" ht="62.25" customHeight="1" x14ac:dyDescent="0.25">
      <c r="A18" s="1465"/>
      <c r="B18" s="1465"/>
      <c r="C18" s="545" t="s">
        <v>2165</v>
      </c>
      <c r="D18" s="484" t="s">
        <v>2166</v>
      </c>
      <c r="E18" s="247"/>
      <c r="F18" s="549" t="s">
        <v>2182</v>
      </c>
      <c r="G18" s="248"/>
      <c r="H18" s="352"/>
      <c r="I18" s="248"/>
      <c r="J18" s="352"/>
      <c r="K18" s="248"/>
      <c r="L18" s="231"/>
      <c r="M18" s="247"/>
      <c r="N18" s="231"/>
      <c r="O18" s="248"/>
      <c r="P18" s="352"/>
      <c r="Q18" s="1488" t="s">
        <v>2198</v>
      </c>
      <c r="R18" s="1488" t="s">
        <v>2199</v>
      </c>
      <c r="S18" s="1507" t="s">
        <v>2200</v>
      </c>
      <c r="T18" s="1488" t="s">
        <v>2201</v>
      </c>
      <c r="U18" s="1488" t="s">
        <v>2202</v>
      </c>
    </row>
    <row r="19" spans="1:21" s="368" customFormat="1" ht="76.5" x14ac:dyDescent="0.25">
      <c r="A19" s="1465"/>
      <c r="B19" s="1465"/>
      <c r="C19" s="484" t="s">
        <v>2154</v>
      </c>
      <c r="D19" s="484" t="s">
        <v>2167</v>
      </c>
      <c r="E19" s="247"/>
      <c r="F19" s="549" t="s">
        <v>2190</v>
      </c>
      <c r="G19" s="248"/>
      <c r="H19" s="352"/>
      <c r="I19" s="248"/>
      <c r="J19" s="352"/>
      <c r="K19" s="248"/>
      <c r="L19" s="231"/>
      <c r="M19" s="247"/>
      <c r="N19" s="231"/>
      <c r="O19" s="248"/>
      <c r="P19" s="352"/>
      <c r="Q19" s="1493"/>
      <c r="R19" s="1493"/>
      <c r="S19" s="1508"/>
      <c r="T19" s="1493"/>
      <c r="U19" s="1493"/>
    </row>
    <row r="20" spans="1:21" s="368" customFormat="1" ht="123" customHeight="1" x14ac:dyDescent="0.25">
      <c r="A20" s="1465"/>
      <c r="B20" s="1465"/>
      <c r="C20" s="484" t="s">
        <v>2155</v>
      </c>
      <c r="D20" s="484" t="s">
        <v>2168</v>
      </c>
      <c r="E20" s="247"/>
      <c r="F20" s="421" t="s">
        <v>2191</v>
      </c>
      <c r="G20" s="373"/>
      <c r="H20" s="352"/>
      <c r="I20" s="248"/>
      <c r="J20" s="352"/>
      <c r="K20" s="248"/>
      <c r="L20" s="231"/>
      <c r="M20" s="247"/>
      <c r="N20" s="231"/>
      <c r="O20" s="248"/>
      <c r="P20" s="352"/>
      <c r="Q20" s="1493"/>
      <c r="R20" s="1493"/>
      <c r="S20" s="1508"/>
      <c r="T20" s="1493"/>
      <c r="U20" s="1493"/>
    </row>
    <row r="21" spans="1:21" s="368" customFormat="1" ht="49.5" customHeight="1" x14ac:dyDescent="0.25">
      <c r="A21" s="1465"/>
      <c r="B21" s="1465"/>
      <c r="C21" s="484" t="s">
        <v>2156</v>
      </c>
      <c r="D21" s="484" t="s">
        <v>2169</v>
      </c>
      <c r="E21" s="247"/>
      <c r="F21" s="379" t="s">
        <v>2192</v>
      </c>
      <c r="G21" s="373"/>
      <c r="H21" s="352"/>
      <c r="I21" s="248"/>
      <c r="J21" s="352"/>
      <c r="K21" s="248"/>
      <c r="L21" s="231"/>
      <c r="M21" s="247"/>
      <c r="N21" s="231"/>
      <c r="O21" s="248"/>
      <c r="P21" s="352"/>
      <c r="Q21" s="1493"/>
      <c r="R21" s="1493"/>
      <c r="S21" s="1508"/>
      <c r="T21" s="1493"/>
      <c r="U21" s="1493"/>
    </row>
    <row r="22" spans="1:21" s="368" customFormat="1" ht="42.75" customHeight="1" x14ac:dyDescent="0.25">
      <c r="A22" s="1465"/>
      <c r="B22" s="1465"/>
      <c r="C22" s="484" t="s">
        <v>2157</v>
      </c>
      <c r="D22" s="484" t="s">
        <v>2170</v>
      </c>
      <c r="E22" s="247"/>
      <c r="F22" s="421" t="s">
        <v>2193</v>
      </c>
      <c r="G22" s="248"/>
      <c r="H22" s="352"/>
      <c r="I22" s="248"/>
      <c r="J22" s="352"/>
      <c r="K22" s="248"/>
      <c r="L22" s="231"/>
      <c r="M22" s="247"/>
      <c r="N22" s="231"/>
      <c r="O22" s="248"/>
      <c r="P22" s="352"/>
      <c r="Q22" s="1493"/>
      <c r="R22" s="1493"/>
      <c r="S22" s="1508"/>
      <c r="T22" s="1493"/>
      <c r="U22" s="1493"/>
    </row>
    <row r="23" spans="1:21" s="368" customFormat="1" ht="71.25" customHeight="1" x14ac:dyDescent="0.25">
      <c r="A23" s="1465"/>
      <c r="B23" s="1465"/>
      <c r="C23" s="484" t="s">
        <v>2158</v>
      </c>
      <c r="D23" s="379" t="s">
        <v>2171</v>
      </c>
      <c r="E23" s="247"/>
      <c r="F23" s="421" t="s">
        <v>2194</v>
      </c>
      <c r="G23" s="248"/>
      <c r="H23" s="352"/>
      <c r="I23" s="248"/>
      <c r="J23" s="352"/>
      <c r="K23" s="248"/>
      <c r="L23" s="231"/>
      <c r="M23" s="247"/>
      <c r="N23" s="231"/>
      <c r="O23" s="248"/>
      <c r="P23" s="352"/>
      <c r="Q23" s="1493"/>
      <c r="R23" s="1493"/>
      <c r="S23" s="1508"/>
      <c r="T23" s="1493"/>
      <c r="U23" s="1493"/>
    </row>
    <row r="24" spans="1:21" s="368" customFormat="1" ht="75" customHeight="1" x14ac:dyDescent="0.25">
      <c r="A24" s="1465"/>
      <c r="B24" s="1465"/>
      <c r="C24" s="484" t="s">
        <v>2159</v>
      </c>
      <c r="D24" s="379" t="s">
        <v>2172</v>
      </c>
      <c r="E24" s="247"/>
      <c r="F24" s="379" t="s">
        <v>2195</v>
      </c>
      <c r="G24" s="373"/>
      <c r="H24" s="1226">
        <v>20000</v>
      </c>
      <c r="I24" s="248"/>
      <c r="J24" s="352"/>
      <c r="K24" s="248"/>
      <c r="L24" s="231"/>
      <c r="M24" s="247"/>
      <c r="N24" s="231"/>
      <c r="O24" s="248"/>
      <c r="P24" s="1227">
        <v>20000</v>
      </c>
      <c r="Q24" s="1493"/>
      <c r="R24" s="1493"/>
      <c r="S24" s="1508"/>
      <c r="T24" s="1493"/>
      <c r="U24" s="1493"/>
    </row>
    <row r="25" spans="1:21" s="368" customFormat="1" ht="79.5" customHeight="1" x14ac:dyDescent="0.25">
      <c r="A25" s="1465"/>
      <c r="B25" s="1465"/>
      <c r="C25" s="484" t="s">
        <v>2160</v>
      </c>
      <c r="D25" s="379" t="s">
        <v>2173</v>
      </c>
      <c r="E25" s="247"/>
      <c r="F25" s="421" t="s">
        <v>2196</v>
      </c>
      <c r="G25" s="248"/>
      <c r="H25" s="352"/>
      <c r="I25" s="248"/>
      <c r="J25" s="352"/>
      <c r="K25" s="248"/>
      <c r="L25" s="231"/>
      <c r="M25" s="247"/>
      <c r="N25" s="231"/>
      <c r="O25" s="248"/>
      <c r="P25" s="352"/>
      <c r="Q25" s="1489"/>
      <c r="R25" s="1489"/>
      <c r="S25" s="1509"/>
      <c r="T25" s="1489"/>
      <c r="U25" s="1489"/>
    </row>
    <row r="26" spans="1:21" s="368" customFormat="1" ht="74.25" customHeight="1" x14ac:dyDescent="0.25">
      <c r="A26" s="1465"/>
      <c r="B26" s="1465"/>
      <c r="C26" s="484" t="s">
        <v>2161</v>
      </c>
      <c r="D26" s="379" t="s">
        <v>2174</v>
      </c>
      <c r="E26" s="247"/>
      <c r="F26" s="379" t="s">
        <v>2197</v>
      </c>
      <c r="G26" s="248"/>
      <c r="H26" s="352"/>
      <c r="I26" s="248"/>
      <c r="J26" s="352"/>
      <c r="K26" s="248"/>
      <c r="L26" s="231"/>
      <c r="M26" s="247"/>
      <c r="N26" s="231"/>
      <c r="O26" s="248"/>
      <c r="P26" s="352"/>
      <c r="Q26" s="1488" t="s">
        <v>2198</v>
      </c>
      <c r="R26" s="1488" t="s">
        <v>2199</v>
      </c>
      <c r="S26" s="1507" t="s">
        <v>2200</v>
      </c>
      <c r="T26" s="1488" t="s">
        <v>2201</v>
      </c>
      <c r="U26" s="1488" t="s">
        <v>2202</v>
      </c>
    </row>
    <row r="27" spans="1:21" s="368" customFormat="1" ht="45" x14ac:dyDescent="0.25">
      <c r="A27" s="1465"/>
      <c r="B27" s="1465"/>
      <c r="C27" s="379" t="s">
        <v>2162</v>
      </c>
      <c r="D27" s="379" t="s">
        <v>2175</v>
      </c>
      <c r="E27" s="247"/>
      <c r="F27" s="551" t="s">
        <v>2183</v>
      </c>
      <c r="G27" s="248"/>
      <c r="H27" s="1226">
        <v>20000</v>
      </c>
      <c r="I27" s="248"/>
      <c r="J27" s="352"/>
      <c r="K27" s="248"/>
      <c r="L27" s="231"/>
      <c r="M27" s="247"/>
      <c r="N27" s="231"/>
      <c r="O27" s="248"/>
      <c r="P27" s="1227">
        <v>20000</v>
      </c>
      <c r="Q27" s="1493"/>
      <c r="R27" s="1493"/>
      <c r="S27" s="1508"/>
      <c r="T27" s="1493"/>
      <c r="U27" s="1493"/>
    </row>
    <row r="28" spans="1:21" s="368" customFormat="1" ht="50.25" customHeight="1" x14ac:dyDescent="0.25">
      <c r="A28" s="1465"/>
      <c r="B28" s="1465"/>
      <c r="C28" s="379" t="s">
        <v>2163</v>
      </c>
      <c r="D28" s="379" t="s">
        <v>2176</v>
      </c>
      <c r="E28" s="247"/>
      <c r="F28" s="1346" t="s">
        <v>2184</v>
      </c>
      <c r="G28" s="373"/>
      <c r="H28" s="1226">
        <v>20000</v>
      </c>
      <c r="I28" s="248"/>
      <c r="J28" s="352"/>
      <c r="K28" s="248"/>
      <c r="L28" s="231"/>
      <c r="M28" s="247"/>
      <c r="N28" s="231"/>
      <c r="O28" s="248"/>
      <c r="P28" s="1227">
        <v>20000</v>
      </c>
      <c r="Q28" s="1493"/>
      <c r="R28" s="1493"/>
      <c r="S28" s="1508"/>
      <c r="T28" s="1493"/>
      <c r="U28" s="1493"/>
    </row>
    <row r="29" spans="1:21" s="368" customFormat="1" ht="69.75" customHeight="1" x14ac:dyDescent="0.25">
      <c r="A29" s="1465"/>
      <c r="B29" s="1465"/>
      <c r="C29" s="379" t="s">
        <v>2164</v>
      </c>
      <c r="D29" s="379" t="s">
        <v>2177</v>
      </c>
      <c r="E29" s="247"/>
      <c r="F29" s="550" t="s">
        <v>2185</v>
      </c>
      <c r="G29" s="248"/>
      <c r="H29" s="1228"/>
      <c r="I29" s="248"/>
      <c r="J29" s="352"/>
      <c r="K29" s="248"/>
      <c r="L29" s="231"/>
      <c r="M29" s="247"/>
      <c r="N29" s="231"/>
      <c r="O29" s="248"/>
      <c r="P29" s="1227"/>
      <c r="Q29" s="1493"/>
      <c r="R29" s="1493"/>
      <c r="S29" s="1508"/>
      <c r="T29" s="1493"/>
      <c r="U29" s="1493"/>
    </row>
    <row r="30" spans="1:21" s="368" customFormat="1" ht="68.25" customHeight="1" x14ac:dyDescent="0.25">
      <c r="A30" s="1465"/>
      <c r="B30" s="1465"/>
      <c r="C30" s="379" t="s">
        <v>2153</v>
      </c>
      <c r="D30" s="546" t="s">
        <v>2178</v>
      </c>
      <c r="E30" s="247"/>
      <c r="F30" s="550" t="s">
        <v>2186</v>
      </c>
      <c r="G30" s="248"/>
      <c r="H30" s="1226">
        <v>20000</v>
      </c>
      <c r="I30" s="248"/>
      <c r="J30" s="352"/>
      <c r="K30" s="248"/>
      <c r="L30" s="231"/>
      <c r="M30" s="247"/>
      <c r="N30" s="231"/>
      <c r="O30" s="248"/>
      <c r="P30" s="1227">
        <v>20000</v>
      </c>
      <c r="Q30" s="1493"/>
      <c r="R30" s="1493"/>
      <c r="S30" s="1508"/>
      <c r="T30" s="1493"/>
      <c r="U30" s="1493"/>
    </row>
    <row r="31" spans="1:21" ht="55.5" customHeight="1" x14ac:dyDescent="0.25">
      <c r="A31" s="1465"/>
      <c r="B31" s="1465"/>
      <c r="C31" s="547" t="s">
        <v>2152</v>
      </c>
      <c r="D31" s="546" t="s">
        <v>2179</v>
      </c>
      <c r="E31" s="247"/>
      <c r="F31" s="550" t="s">
        <v>2187</v>
      </c>
      <c r="G31" s="373"/>
      <c r="H31" s="557"/>
      <c r="I31" s="416"/>
      <c r="J31" s="557"/>
      <c r="K31" s="416"/>
      <c r="L31" s="557"/>
      <c r="M31" s="416"/>
      <c r="N31" s="557"/>
      <c r="O31" s="416"/>
      <c r="P31" s="557"/>
      <c r="Q31" s="1493"/>
      <c r="R31" s="1493"/>
      <c r="S31" s="1508"/>
      <c r="T31" s="1493"/>
      <c r="U31" s="1493"/>
    </row>
    <row r="32" spans="1:21" ht="78.75" x14ac:dyDescent="0.25">
      <c r="A32" s="1465"/>
      <c r="B32" s="1465"/>
      <c r="C32" s="544" t="s">
        <v>2151</v>
      </c>
      <c r="D32" s="546" t="s">
        <v>2180</v>
      </c>
      <c r="E32" s="247"/>
      <c r="F32" s="550" t="s">
        <v>2188</v>
      </c>
      <c r="G32" s="248"/>
      <c r="H32" s="352"/>
      <c r="I32" s="248"/>
      <c r="J32" s="352"/>
      <c r="K32" s="248"/>
      <c r="L32" s="231"/>
      <c r="M32" s="247"/>
      <c r="N32" s="231"/>
      <c r="O32" s="248"/>
      <c r="P32" s="352"/>
      <c r="Q32" s="1493"/>
      <c r="R32" s="1493"/>
      <c r="S32" s="1508"/>
      <c r="T32" s="1493"/>
      <c r="U32" s="1493"/>
    </row>
    <row r="33" spans="1:21" ht="72.75" customHeight="1" x14ac:dyDescent="0.25">
      <c r="A33" s="1465"/>
      <c r="B33" s="1503"/>
      <c r="C33" s="552" t="s">
        <v>2150</v>
      </c>
      <c r="D33" s="10" t="s">
        <v>2181</v>
      </c>
      <c r="E33" s="540"/>
      <c r="F33" s="553" t="s">
        <v>2189</v>
      </c>
      <c r="G33" s="373"/>
      <c r="H33" s="557"/>
      <c r="I33" s="416"/>
      <c r="J33" s="557"/>
      <c r="K33" s="416"/>
      <c r="L33" s="557"/>
      <c r="M33" s="416"/>
      <c r="N33" s="557"/>
      <c r="O33" s="416"/>
      <c r="P33" s="557"/>
      <c r="Q33" s="1489"/>
      <c r="R33" s="1489"/>
      <c r="S33" s="1509"/>
      <c r="T33" s="1489"/>
      <c r="U33" s="1489"/>
    </row>
    <row r="34" spans="1:21" ht="95.25" customHeight="1" x14ac:dyDescent="0.25">
      <c r="A34" s="1465"/>
      <c r="B34" s="1497" t="s">
        <v>1420</v>
      </c>
      <c r="C34" s="988" t="s">
        <v>3016</v>
      </c>
      <c r="D34" s="477" t="s">
        <v>1798</v>
      </c>
      <c r="E34" s="555"/>
      <c r="F34" s="555" t="s">
        <v>1799</v>
      </c>
      <c r="G34" s="1229">
        <v>2</v>
      </c>
      <c r="H34" s="1232">
        <v>20000</v>
      </c>
      <c r="I34" s="1230">
        <v>2</v>
      </c>
      <c r="J34" s="1232">
        <v>20000</v>
      </c>
      <c r="K34" s="1230">
        <v>2</v>
      </c>
      <c r="L34" s="1232">
        <v>20000</v>
      </c>
      <c r="M34" s="1230">
        <v>2</v>
      </c>
      <c r="N34" s="1232">
        <v>20000</v>
      </c>
      <c r="O34" s="1096">
        <v>8</v>
      </c>
      <c r="P34" s="1231">
        <f>+H34+J34+L34+N34</f>
        <v>80000</v>
      </c>
      <c r="Q34" s="474" t="s">
        <v>1800</v>
      </c>
      <c r="R34" s="474" t="s">
        <v>1801</v>
      </c>
      <c r="S34" s="995"/>
      <c r="T34" s="421" t="s">
        <v>1802</v>
      </c>
      <c r="U34" s="472"/>
    </row>
    <row r="35" spans="1:21" ht="113.25" customHeight="1" x14ac:dyDescent="0.25">
      <c r="A35" s="1465"/>
      <c r="B35" s="1498"/>
      <c r="C35" s="435" t="s">
        <v>2205</v>
      </c>
      <c r="D35" s="538" t="s">
        <v>2208</v>
      </c>
      <c r="E35" s="554"/>
      <c r="F35" s="538" t="s">
        <v>2213</v>
      </c>
      <c r="G35" s="1510" t="s">
        <v>2218</v>
      </c>
      <c r="H35" s="1511">
        <v>10000</v>
      </c>
      <c r="I35" s="1510" t="s">
        <v>2218</v>
      </c>
      <c r="J35" s="1511">
        <v>10000</v>
      </c>
      <c r="K35" s="1510" t="s">
        <v>2218</v>
      </c>
      <c r="L35" s="1511">
        <v>10000</v>
      </c>
      <c r="M35" s="1510" t="s">
        <v>2218</v>
      </c>
      <c r="N35" s="1511">
        <v>10000</v>
      </c>
      <c r="O35" s="1510" t="s">
        <v>2137</v>
      </c>
      <c r="P35" s="1512">
        <v>40000</v>
      </c>
      <c r="Q35" s="1494" t="s">
        <v>2219</v>
      </c>
      <c r="R35" s="1510" t="s">
        <v>2220</v>
      </c>
      <c r="S35" s="1494" t="s">
        <v>2221</v>
      </c>
      <c r="T35" s="1494" t="s">
        <v>2222</v>
      </c>
      <c r="U35" s="1494" t="s">
        <v>2223</v>
      </c>
    </row>
    <row r="36" spans="1:21" s="368" customFormat="1" ht="65.25" customHeight="1" x14ac:dyDescent="0.25">
      <c r="A36" s="1465"/>
      <c r="B36" s="1498"/>
      <c r="C36" s="548" t="s">
        <v>2207</v>
      </c>
      <c r="D36" s="538" t="s">
        <v>2209</v>
      </c>
      <c r="E36" s="554"/>
      <c r="F36" s="538" t="s">
        <v>2214</v>
      </c>
      <c r="G36" s="1510"/>
      <c r="H36" s="1511"/>
      <c r="I36" s="1510"/>
      <c r="J36" s="1511"/>
      <c r="K36" s="1510"/>
      <c r="L36" s="1511"/>
      <c r="M36" s="1510"/>
      <c r="N36" s="1511"/>
      <c r="O36" s="1510"/>
      <c r="P36" s="1512"/>
      <c r="Q36" s="1494"/>
      <c r="R36" s="1510"/>
      <c r="S36" s="1494"/>
      <c r="T36" s="1494"/>
      <c r="U36" s="1494"/>
    </row>
    <row r="37" spans="1:21" s="368" customFormat="1" ht="97.5" customHeight="1" x14ac:dyDescent="0.25">
      <c r="A37" s="1465"/>
      <c r="B37" s="1498"/>
      <c r="C37" s="435" t="s">
        <v>2203</v>
      </c>
      <c r="D37" s="538" t="s">
        <v>2210</v>
      </c>
      <c r="E37" s="554"/>
      <c r="F37" s="538" t="s">
        <v>2215</v>
      </c>
      <c r="G37" s="1510"/>
      <c r="H37" s="1511"/>
      <c r="I37" s="1510"/>
      <c r="J37" s="1511"/>
      <c r="K37" s="1510"/>
      <c r="L37" s="1511"/>
      <c r="M37" s="1510"/>
      <c r="N37" s="1511"/>
      <c r="O37" s="1510"/>
      <c r="P37" s="1512"/>
      <c r="Q37" s="1494"/>
      <c r="R37" s="1510"/>
      <c r="S37" s="1494"/>
      <c r="T37" s="1494"/>
      <c r="U37" s="1494"/>
    </row>
    <row r="38" spans="1:21" s="368" customFormat="1" ht="87" customHeight="1" x14ac:dyDescent="0.25">
      <c r="A38" s="1465"/>
      <c r="B38" s="1498"/>
      <c r="C38" s="435" t="s">
        <v>2204</v>
      </c>
      <c r="D38" s="538" t="s">
        <v>2211</v>
      </c>
      <c r="E38" s="554"/>
      <c r="F38" s="538" t="s">
        <v>2216</v>
      </c>
      <c r="G38" s="1510"/>
      <c r="H38" s="1511"/>
      <c r="I38" s="1510"/>
      <c r="J38" s="1511"/>
      <c r="K38" s="1510"/>
      <c r="L38" s="1511"/>
      <c r="M38" s="1510"/>
      <c r="N38" s="1511"/>
      <c r="O38" s="1510"/>
      <c r="P38" s="1512"/>
      <c r="Q38" s="1494"/>
      <c r="R38" s="1510"/>
      <c r="S38" s="1494"/>
      <c r="T38" s="1494"/>
      <c r="U38" s="1494"/>
    </row>
    <row r="39" spans="1:21" s="368" customFormat="1" ht="84" customHeight="1" x14ac:dyDescent="0.25">
      <c r="A39" s="1465"/>
      <c r="B39" s="1498"/>
      <c r="C39" s="435" t="s">
        <v>2206</v>
      </c>
      <c r="D39" s="538" t="s">
        <v>2212</v>
      </c>
      <c r="E39" s="554"/>
      <c r="F39" s="538" t="s">
        <v>2217</v>
      </c>
      <c r="G39" s="1510"/>
      <c r="H39" s="1511"/>
      <c r="I39" s="1510"/>
      <c r="J39" s="1511"/>
      <c r="K39" s="1510"/>
      <c r="L39" s="1511"/>
      <c r="M39" s="1510"/>
      <c r="N39" s="1511"/>
      <c r="O39" s="1510"/>
      <c r="P39" s="1512"/>
      <c r="Q39" s="1494"/>
      <c r="R39" s="1510"/>
      <c r="S39" s="1494"/>
      <c r="T39" s="1494"/>
      <c r="U39" s="1494"/>
    </row>
    <row r="40" spans="1:21" ht="15.75" x14ac:dyDescent="0.25">
      <c r="A40" s="1499" t="s">
        <v>498</v>
      </c>
      <c r="B40" s="1500"/>
      <c r="C40" s="1500"/>
      <c r="D40" s="1500"/>
      <c r="E40" s="1500"/>
      <c r="F40" s="1500"/>
      <c r="G40" s="1500"/>
      <c r="H40" s="1500"/>
      <c r="I40" s="1500"/>
      <c r="J40" s="1500"/>
      <c r="K40" s="1500"/>
      <c r="L40" s="1500"/>
      <c r="M40" s="1500"/>
      <c r="N40" s="1500"/>
      <c r="O40" s="1500"/>
      <c r="P40" s="1500"/>
      <c r="Q40" s="1500"/>
      <c r="R40" s="1500"/>
      <c r="S40" s="1500"/>
      <c r="T40" s="1500"/>
      <c r="U40" s="1501"/>
    </row>
    <row r="41" spans="1:21" ht="128.25" customHeight="1" x14ac:dyDescent="0.25">
      <c r="A41" s="1498" t="s">
        <v>1560</v>
      </c>
      <c r="B41" s="1498" t="s">
        <v>1424</v>
      </c>
      <c r="C41" s="1495" t="s">
        <v>1563</v>
      </c>
      <c r="D41" s="1496" t="s">
        <v>1567</v>
      </c>
      <c r="E41" s="319" t="s">
        <v>1547</v>
      </c>
      <c r="F41" s="393" t="s">
        <v>1566</v>
      </c>
      <c r="G41" s="396">
        <v>0.25</v>
      </c>
      <c r="H41" s="397">
        <v>100000</v>
      </c>
      <c r="I41" s="208">
        <v>0.25</v>
      </c>
      <c r="J41" s="231">
        <v>100000</v>
      </c>
      <c r="K41" s="248">
        <v>0.25</v>
      </c>
      <c r="L41" s="231">
        <v>100000</v>
      </c>
      <c r="M41" s="208">
        <v>0.25</v>
      </c>
      <c r="N41" s="231">
        <v>100000</v>
      </c>
      <c r="O41" s="208">
        <v>1</v>
      </c>
      <c r="P41" s="1345">
        <f>H41+J41+L41+N41</f>
        <v>400000</v>
      </c>
      <c r="Q41" s="319" t="s">
        <v>1572</v>
      </c>
      <c r="R41" s="319" t="s">
        <v>1571</v>
      </c>
      <c r="S41" s="392" t="s">
        <v>1568</v>
      </c>
      <c r="T41" s="385" t="s">
        <v>1570</v>
      </c>
      <c r="U41" s="385" t="s">
        <v>1569</v>
      </c>
    </row>
    <row r="42" spans="1:21" ht="79.5" customHeight="1" x14ac:dyDescent="0.25">
      <c r="A42" s="1498"/>
      <c r="B42" s="1498"/>
      <c r="C42" s="1495"/>
      <c r="D42" s="1496"/>
      <c r="E42" s="319" t="s">
        <v>1564</v>
      </c>
      <c r="F42" s="393" t="s">
        <v>1565</v>
      </c>
      <c r="G42" s="396">
        <v>0.25</v>
      </c>
      <c r="H42" s="397">
        <v>100000</v>
      </c>
      <c r="I42" s="208">
        <v>0.25</v>
      </c>
      <c r="J42" s="231">
        <v>100000</v>
      </c>
      <c r="K42" s="248">
        <v>0.25</v>
      </c>
      <c r="L42" s="231">
        <v>100000</v>
      </c>
      <c r="M42" s="208">
        <v>0.25</v>
      </c>
      <c r="N42" s="231">
        <v>100000</v>
      </c>
      <c r="O42" s="208">
        <v>1</v>
      </c>
      <c r="P42" s="1345">
        <f>H42+J42+L42+N42</f>
        <v>400000</v>
      </c>
      <c r="Q42" s="319" t="s">
        <v>1573</v>
      </c>
      <c r="R42" s="380" t="s">
        <v>1571</v>
      </c>
      <c r="S42" s="392" t="s">
        <v>1568</v>
      </c>
      <c r="T42" s="385" t="s">
        <v>1570</v>
      </c>
      <c r="U42" s="385" t="s">
        <v>1569</v>
      </c>
    </row>
    <row r="43" spans="1:21" ht="80.25" customHeight="1" x14ac:dyDescent="0.25">
      <c r="A43" s="1498"/>
      <c r="B43" s="1498"/>
      <c r="C43" s="1502" t="s">
        <v>1576</v>
      </c>
      <c r="D43" s="385" t="s">
        <v>1581</v>
      </c>
      <c r="E43" s="247" t="s">
        <v>1577</v>
      </c>
      <c r="F43" s="384" t="s">
        <v>1579</v>
      </c>
      <c r="G43" s="248">
        <v>1</v>
      </c>
      <c r="H43" s="231">
        <v>0</v>
      </c>
      <c r="I43" s="247"/>
      <c r="J43" s="231">
        <v>0</v>
      </c>
      <c r="K43" s="248"/>
      <c r="L43" s="231">
        <v>0</v>
      </c>
      <c r="M43" s="247"/>
      <c r="N43" s="231">
        <v>0</v>
      </c>
      <c r="O43" s="208">
        <v>1</v>
      </c>
      <c r="P43" s="263">
        <v>0</v>
      </c>
      <c r="Q43" s="247"/>
      <c r="R43" s="247"/>
      <c r="S43" s="392" t="s">
        <v>1583</v>
      </c>
      <c r="T43" s="385"/>
      <c r="U43" s="385" t="s">
        <v>1584</v>
      </c>
    </row>
    <row r="44" spans="1:21" ht="71.25" customHeight="1" x14ac:dyDescent="0.25">
      <c r="A44" s="1498"/>
      <c r="B44" s="1498"/>
      <c r="C44" s="1502"/>
      <c r="D44" s="394" t="s">
        <v>1582</v>
      </c>
      <c r="E44" s="247" t="s">
        <v>1580</v>
      </c>
      <c r="F44" s="395" t="s">
        <v>1578</v>
      </c>
      <c r="G44" s="208">
        <v>0.5</v>
      </c>
      <c r="H44" s="231">
        <v>20000</v>
      </c>
      <c r="I44" s="398">
        <v>0.5</v>
      </c>
      <c r="J44" s="231">
        <v>20000</v>
      </c>
      <c r="K44" s="248"/>
      <c r="L44" s="231"/>
      <c r="M44" s="208"/>
      <c r="N44" s="231"/>
      <c r="O44" s="208">
        <v>1</v>
      </c>
      <c r="P44" s="1345">
        <v>40000</v>
      </c>
      <c r="Q44" s="319" t="s">
        <v>1585</v>
      </c>
      <c r="R44" s="319" t="s">
        <v>1586</v>
      </c>
      <c r="S44" s="392" t="s">
        <v>1587</v>
      </c>
      <c r="T44" s="247" t="s">
        <v>1570</v>
      </c>
      <c r="U44" s="385" t="s">
        <v>1584</v>
      </c>
    </row>
    <row r="45" spans="1:21" s="368" customFormat="1" ht="80.25" customHeight="1" x14ac:dyDescent="0.25">
      <c r="A45" s="1498"/>
      <c r="B45" s="1498"/>
      <c r="C45" s="379" t="s">
        <v>1879</v>
      </c>
      <c r="D45" s="379" t="s">
        <v>1880</v>
      </c>
      <c r="E45" s="247"/>
      <c r="F45" s="490" t="s">
        <v>1881</v>
      </c>
      <c r="G45" s="573">
        <v>0.5</v>
      </c>
      <c r="H45" s="1097"/>
      <c r="I45" s="1096"/>
      <c r="J45" s="1096"/>
      <c r="K45" s="573">
        <v>0.5</v>
      </c>
      <c r="L45" s="1096"/>
      <c r="M45" s="1096"/>
      <c r="N45" s="1096"/>
      <c r="O45" s="578">
        <v>1</v>
      </c>
      <c r="P45" s="417"/>
      <c r="Q45" s="379" t="s">
        <v>1882</v>
      </c>
      <c r="R45" s="379" t="s">
        <v>1883</v>
      </c>
      <c r="S45" s="379" t="s">
        <v>1884</v>
      </c>
      <c r="T45" s="379" t="s">
        <v>1806</v>
      </c>
      <c r="U45" s="379" t="s">
        <v>1885</v>
      </c>
    </row>
    <row r="46" spans="1:21" s="368" customFormat="1" ht="141" customHeight="1" x14ac:dyDescent="0.25">
      <c r="A46" s="1498"/>
      <c r="B46" s="1498"/>
      <c r="C46" s="481" t="s">
        <v>1886</v>
      </c>
      <c r="D46" s="379" t="s">
        <v>1887</v>
      </c>
      <c r="E46" s="247"/>
      <c r="F46" s="379" t="s">
        <v>1888</v>
      </c>
      <c r="G46" s="379"/>
      <c r="H46" s="379"/>
      <c r="I46" s="417"/>
      <c r="J46" s="417"/>
      <c r="K46" s="573">
        <v>0.5</v>
      </c>
      <c r="L46" s="1096"/>
      <c r="M46" s="578">
        <v>0.5</v>
      </c>
      <c r="N46" s="417"/>
      <c r="O46" s="417"/>
      <c r="P46" s="417"/>
      <c r="Q46" s="379" t="s">
        <v>1889</v>
      </c>
      <c r="R46" s="379" t="s">
        <v>1890</v>
      </c>
      <c r="S46" s="379" t="s">
        <v>1891</v>
      </c>
      <c r="T46" s="379" t="s">
        <v>1892</v>
      </c>
      <c r="U46" s="379" t="s">
        <v>1893</v>
      </c>
    </row>
    <row r="47" spans="1:21" ht="153" customHeight="1" x14ac:dyDescent="0.25">
      <c r="A47" s="1498"/>
      <c r="B47" s="1498"/>
      <c r="C47" s="491" t="s">
        <v>2745</v>
      </c>
      <c r="D47" s="481" t="s">
        <v>1894</v>
      </c>
      <c r="E47" s="247" t="s">
        <v>1904</v>
      </c>
      <c r="F47" s="379" t="s">
        <v>1895</v>
      </c>
      <c r="G47" s="573">
        <v>0.2</v>
      </c>
      <c r="H47" s="648">
        <v>0</v>
      </c>
      <c r="I47" s="1096"/>
      <c r="J47" s="1096"/>
      <c r="K47" s="573">
        <v>0.6</v>
      </c>
      <c r="L47" s="1111">
        <v>5000</v>
      </c>
      <c r="M47" s="578">
        <v>0.2</v>
      </c>
      <c r="N47" s="1096"/>
      <c r="O47" s="1156">
        <v>1</v>
      </c>
      <c r="P47" s="1221">
        <f>+H47+L47</f>
        <v>5000</v>
      </c>
      <c r="Q47" s="379" t="s">
        <v>1896</v>
      </c>
      <c r="R47" s="379" t="s">
        <v>1897</v>
      </c>
      <c r="S47" s="379" t="s">
        <v>1898</v>
      </c>
      <c r="T47" s="379" t="s">
        <v>1899</v>
      </c>
      <c r="U47" s="479" t="s">
        <v>1900</v>
      </c>
    </row>
    <row r="48" spans="1:21" s="368" customFormat="1" ht="83.25" customHeight="1" x14ac:dyDescent="0.25">
      <c r="A48" s="1498"/>
      <c r="B48" s="1498"/>
      <c r="C48" s="492"/>
      <c r="D48" s="481" t="s">
        <v>1906</v>
      </c>
      <c r="E48" s="247" t="s">
        <v>1905</v>
      </c>
      <c r="F48" s="379" t="s">
        <v>1907</v>
      </c>
      <c r="G48" s="379"/>
      <c r="H48" s="417"/>
      <c r="I48" s="573">
        <v>0.5</v>
      </c>
      <c r="J48" s="1111">
        <v>3000</v>
      </c>
      <c r="K48" s="578">
        <v>0.5</v>
      </c>
      <c r="L48" s="417"/>
      <c r="M48" s="417"/>
      <c r="N48" s="417"/>
      <c r="O48" s="480">
        <v>1</v>
      </c>
      <c r="P48" s="1221">
        <v>3000</v>
      </c>
      <c r="Q48" s="379" t="s">
        <v>1901</v>
      </c>
      <c r="R48" s="379" t="s">
        <v>1902</v>
      </c>
      <c r="S48" s="379" t="s">
        <v>1903</v>
      </c>
      <c r="T48" s="379" t="s">
        <v>1899</v>
      </c>
      <c r="U48" s="479" t="s">
        <v>1885</v>
      </c>
    </row>
    <row r="49" spans="1:22" s="368" customFormat="1" ht="83.25" customHeight="1" x14ac:dyDescent="0.25">
      <c r="A49" s="1498"/>
      <c r="B49" s="1498"/>
      <c r="C49" s="541" t="s">
        <v>2224</v>
      </c>
      <c r="D49" s="538" t="s">
        <v>2227</v>
      </c>
      <c r="E49" s="247"/>
      <c r="F49" s="538" t="s">
        <v>2230</v>
      </c>
      <c r="G49" s="416"/>
      <c r="H49" s="416"/>
      <c r="I49" s="416"/>
      <c r="J49" s="416"/>
      <c r="K49" s="416"/>
      <c r="L49" s="416"/>
      <c r="M49" s="416"/>
      <c r="N49" s="416"/>
      <c r="O49" s="416"/>
      <c r="P49" s="416"/>
      <c r="Q49" s="1486" t="s">
        <v>2198</v>
      </c>
      <c r="R49" s="1513"/>
      <c r="S49" s="1514" t="s">
        <v>2233</v>
      </c>
      <c r="T49" s="1515" t="s">
        <v>2234</v>
      </c>
      <c r="U49" s="1515" t="s">
        <v>2235</v>
      </c>
    </row>
    <row r="50" spans="1:22" s="368" customFormat="1" ht="100.5" customHeight="1" x14ac:dyDescent="0.25">
      <c r="A50" s="1498"/>
      <c r="B50" s="1498"/>
      <c r="C50" s="541" t="s">
        <v>2225</v>
      </c>
      <c r="D50" s="538" t="s">
        <v>2228</v>
      </c>
      <c r="E50" s="247"/>
      <c r="F50" s="538" t="s">
        <v>2231</v>
      </c>
      <c r="G50" s="558"/>
      <c r="H50" s="559"/>
      <c r="I50" s="558"/>
      <c r="J50" s="559"/>
      <c r="K50" s="558"/>
      <c r="L50" s="559"/>
      <c r="M50" s="558"/>
      <c r="N50" s="559"/>
      <c r="O50" s="558"/>
      <c r="P50" s="559"/>
      <c r="Q50" s="1486"/>
      <c r="R50" s="1513"/>
      <c r="S50" s="1514"/>
      <c r="T50" s="1516"/>
      <c r="U50" s="1516"/>
    </row>
    <row r="51" spans="1:22" s="368" customFormat="1" ht="83.25" customHeight="1" x14ac:dyDescent="0.25">
      <c r="A51" s="1498"/>
      <c r="B51" s="1498"/>
      <c r="C51" s="541" t="s">
        <v>2226</v>
      </c>
      <c r="D51" s="538" t="s">
        <v>2229</v>
      </c>
      <c r="E51" s="247"/>
      <c r="F51" s="538" t="s">
        <v>2232</v>
      </c>
      <c r="G51" s="558">
        <v>0.25</v>
      </c>
      <c r="H51" s="559">
        <v>20000</v>
      </c>
      <c r="I51" s="558">
        <v>0.25</v>
      </c>
      <c r="J51" s="559">
        <v>20000</v>
      </c>
      <c r="K51" s="558">
        <v>0.25</v>
      </c>
      <c r="L51" s="559">
        <v>20000</v>
      </c>
      <c r="M51" s="558">
        <v>0.25</v>
      </c>
      <c r="N51" s="559">
        <v>20000</v>
      </c>
      <c r="O51" s="558">
        <v>1</v>
      </c>
      <c r="P51" s="559">
        <v>80000</v>
      </c>
      <c r="Q51" s="1486"/>
      <c r="R51" s="1513"/>
      <c r="S51" s="1514"/>
      <c r="T51" s="1517"/>
      <c r="U51" s="1517"/>
    </row>
    <row r="52" spans="1:22" s="368" customFormat="1" ht="97.5" customHeight="1" x14ac:dyDescent="0.25">
      <c r="A52" s="1498"/>
      <c r="B52" s="1498"/>
      <c r="C52" s="560" t="s">
        <v>2236</v>
      </c>
      <c r="D52" s="304" t="s">
        <v>2238</v>
      </c>
      <c r="E52" s="247"/>
      <c r="F52" s="538" t="s">
        <v>2240</v>
      </c>
      <c r="G52" s="558">
        <v>0.25</v>
      </c>
      <c r="H52" s="559">
        <v>20000</v>
      </c>
      <c r="I52" s="558">
        <v>0.25</v>
      </c>
      <c r="J52" s="559">
        <v>20000</v>
      </c>
      <c r="K52" s="558">
        <v>0.25</v>
      </c>
      <c r="L52" s="559">
        <v>20000</v>
      </c>
      <c r="M52" s="558">
        <v>0.25</v>
      </c>
      <c r="N52" s="559">
        <v>20000</v>
      </c>
      <c r="O52" s="558">
        <v>1</v>
      </c>
      <c r="P52" s="1221">
        <v>80000</v>
      </c>
      <c r="Q52" s="1486" t="s">
        <v>2198</v>
      </c>
      <c r="R52" s="563"/>
      <c r="S52" s="1487" t="s">
        <v>2242</v>
      </c>
      <c r="T52" s="1488" t="s">
        <v>2243</v>
      </c>
      <c r="U52" s="1488" t="s">
        <v>2244</v>
      </c>
    </row>
    <row r="53" spans="1:22" s="368" customFormat="1" ht="115.5" customHeight="1" x14ac:dyDescent="0.25">
      <c r="A53" s="1498"/>
      <c r="B53" s="1498"/>
      <c r="C53" s="560" t="s">
        <v>2237</v>
      </c>
      <c r="D53" s="304" t="s">
        <v>2239</v>
      </c>
      <c r="E53" s="247"/>
      <c r="F53" s="304" t="s">
        <v>2241</v>
      </c>
      <c r="G53" s="558"/>
      <c r="H53" s="559"/>
      <c r="I53" s="558"/>
      <c r="J53" s="559"/>
      <c r="K53" s="558"/>
      <c r="L53" s="559"/>
      <c r="M53" s="558"/>
      <c r="N53" s="559"/>
      <c r="O53" s="558"/>
      <c r="P53" s="559"/>
      <c r="Q53" s="1486"/>
      <c r="R53" s="563"/>
      <c r="S53" s="1487"/>
      <c r="T53" s="1489"/>
      <c r="U53" s="1489"/>
    </row>
    <row r="54" spans="1:22" s="368" customFormat="1" ht="125.25" customHeight="1" x14ac:dyDescent="0.25">
      <c r="A54" s="1498"/>
      <c r="B54" s="1498"/>
      <c r="C54" s="652" t="s">
        <v>2514</v>
      </c>
      <c r="D54" s="395" t="s">
        <v>2515</v>
      </c>
      <c r="E54" s="247"/>
      <c r="F54" s="304" t="s">
        <v>2516</v>
      </c>
      <c r="G54" s="654">
        <v>0.33329999999999999</v>
      </c>
      <c r="H54" s="1234">
        <v>6600</v>
      </c>
      <c r="I54" s="654">
        <v>0.33329999999999999</v>
      </c>
      <c r="J54" s="655">
        <v>6600</v>
      </c>
      <c r="K54" s="654">
        <v>0.34</v>
      </c>
      <c r="L54" s="655">
        <v>6800</v>
      </c>
      <c r="M54" s="654"/>
      <c r="N54" s="656"/>
      <c r="O54" s="654">
        <v>1</v>
      </c>
      <c r="P54" s="1233">
        <f>+H54+J54+L54</f>
        <v>20000</v>
      </c>
      <c r="Q54" s="657" t="s">
        <v>2517</v>
      </c>
      <c r="R54" s="657" t="s">
        <v>2518</v>
      </c>
      <c r="S54" s="652" t="s">
        <v>2519</v>
      </c>
      <c r="T54" s="657" t="s">
        <v>2520</v>
      </c>
      <c r="U54" s="657" t="s">
        <v>2521</v>
      </c>
    </row>
    <row r="55" spans="1:22" s="368" customFormat="1" ht="139.5" customHeight="1" x14ac:dyDescent="0.25">
      <c r="A55" s="1498"/>
      <c r="B55" s="1498"/>
      <c r="C55" s="652" t="s">
        <v>2522</v>
      </c>
      <c r="D55" s="652" t="s">
        <v>2523</v>
      </c>
      <c r="E55" s="659"/>
      <c r="F55" s="659" t="s">
        <v>2524</v>
      </c>
      <c r="G55" s="654">
        <v>0.31</v>
      </c>
      <c r="H55" s="655">
        <v>24800</v>
      </c>
      <c r="I55" s="654">
        <v>0.31</v>
      </c>
      <c r="J55" s="655">
        <v>24800</v>
      </c>
      <c r="K55" s="654">
        <v>0.38</v>
      </c>
      <c r="L55" s="655">
        <v>30000</v>
      </c>
      <c r="M55" s="654"/>
      <c r="N55" s="656"/>
      <c r="O55" s="654">
        <v>1</v>
      </c>
      <c r="P55" s="1233">
        <f>+H55+J55+L55</f>
        <v>79600</v>
      </c>
      <c r="Q55" s="657" t="s">
        <v>2525</v>
      </c>
      <c r="R55" s="657" t="s">
        <v>2526</v>
      </c>
      <c r="S55" s="319" t="s">
        <v>2527</v>
      </c>
      <c r="T55" s="247" t="s">
        <v>2520</v>
      </c>
      <c r="U55" s="247" t="s">
        <v>2528</v>
      </c>
    </row>
    <row r="56" spans="1:22" s="368" customFormat="1" ht="139.5" customHeight="1" x14ac:dyDescent="0.25">
      <c r="A56" s="1498"/>
      <c r="B56" s="1498"/>
      <c r="C56" s="379" t="s">
        <v>3055</v>
      </c>
      <c r="D56" s="379" t="s">
        <v>3056</v>
      </c>
      <c r="E56" s="421"/>
      <c r="F56" s="379" t="s">
        <v>3057</v>
      </c>
      <c r="G56" s="379" t="s">
        <v>3058</v>
      </c>
      <c r="H56" s="1203">
        <v>50000</v>
      </c>
      <c r="I56" s="379" t="s">
        <v>3059</v>
      </c>
      <c r="J56" s="1157">
        <v>6000</v>
      </c>
      <c r="K56" s="304" t="s">
        <v>3060</v>
      </c>
      <c r="L56" s="1203">
        <v>30000</v>
      </c>
      <c r="M56" s="304" t="s">
        <v>3061</v>
      </c>
      <c r="N56" s="1203">
        <v>5000</v>
      </c>
      <c r="O56" s="421"/>
      <c r="P56" s="1235">
        <f>+H56+J56+L56+N56</f>
        <v>91000</v>
      </c>
      <c r="Q56" s="379"/>
      <c r="R56" s="379" t="s">
        <v>3062</v>
      </c>
      <c r="S56" s="379" t="s">
        <v>3063</v>
      </c>
      <c r="T56" s="379" t="s">
        <v>3064</v>
      </c>
      <c r="U56" s="379" t="s">
        <v>3065</v>
      </c>
    </row>
    <row r="57" spans="1:22" s="368" customFormat="1" ht="139.5" customHeight="1" x14ac:dyDescent="0.25">
      <c r="A57" s="1498"/>
      <c r="B57" s="1498"/>
      <c r="C57" s="379" t="s">
        <v>3066</v>
      </c>
      <c r="D57" s="379" t="s">
        <v>3067</v>
      </c>
      <c r="F57" s="379" t="s">
        <v>3068</v>
      </c>
      <c r="G57" s="379" t="s">
        <v>3069</v>
      </c>
      <c r="H57" s="379"/>
      <c r="I57" s="379" t="s">
        <v>3070</v>
      </c>
      <c r="J57" s="379"/>
      <c r="K57" s="379" t="s">
        <v>3071</v>
      </c>
      <c r="L57" s="379"/>
      <c r="M57" s="379" t="s">
        <v>3072</v>
      </c>
      <c r="N57" s="379"/>
      <c r="O57" s="421"/>
      <c r="P57" s="379">
        <f>+J57+L57+N57</f>
        <v>0</v>
      </c>
      <c r="Q57" s="421"/>
      <c r="R57" s="379" t="s">
        <v>3073</v>
      </c>
      <c r="S57" s="379" t="s">
        <v>3074</v>
      </c>
      <c r="T57" s="379" t="s">
        <v>3075</v>
      </c>
      <c r="U57" s="379" t="s">
        <v>3065</v>
      </c>
    </row>
    <row r="58" spans="1:22" s="368" customFormat="1" ht="111.75" customHeight="1" x14ac:dyDescent="0.25">
      <c r="A58" s="1498"/>
      <c r="B58" s="1498"/>
      <c r="C58" s="560" t="s">
        <v>2531</v>
      </c>
      <c r="D58" s="652" t="s">
        <v>2532</v>
      </c>
      <c r="E58" s="657"/>
      <c r="F58" s="657" t="s">
        <v>2533</v>
      </c>
      <c r="G58" s="654">
        <v>0.35</v>
      </c>
      <c r="H58" s="655">
        <v>70000</v>
      </c>
      <c r="I58" s="654">
        <v>0.35</v>
      </c>
      <c r="J58" s="655">
        <v>70000</v>
      </c>
      <c r="K58" s="654">
        <v>0.3</v>
      </c>
      <c r="L58" s="655">
        <v>60000</v>
      </c>
      <c r="M58" s="654"/>
      <c r="N58" s="656"/>
      <c r="O58" s="654">
        <v>1</v>
      </c>
      <c r="P58" s="656">
        <v>200000</v>
      </c>
      <c r="Q58" s="657" t="s">
        <v>2534</v>
      </c>
      <c r="R58" s="657" t="s">
        <v>2535</v>
      </c>
      <c r="S58" s="652" t="s">
        <v>2536</v>
      </c>
      <c r="T58" s="653" t="s">
        <v>2537</v>
      </c>
      <c r="U58" s="653" t="s">
        <v>2538</v>
      </c>
      <c r="V58" s="304"/>
    </row>
    <row r="59" spans="1:22" ht="15.75" x14ac:dyDescent="0.25">
      <c r="A59" s="282"/>
      <c r="B59" s="283"/>
      <c r="C59" s="283"/>
      <c r="D59" s="652"/>
      <c r="E59" s="657"/>
      <c r="F59" s="284"/>
      <c r="G59" s="264">
        <f t="shared" ref="G59:P59" si="0">SUM(G9:G58)</f>
        <v>19.543300000000002</v>
      </c>
      <c r="H59" s="265">
        <f t="shared" si="0"/>
        <v>741400</v>
      </c>
      <c r="I59" s="264">
        <f t="shared" si="0"/>
        <v>17.343300000000003</v>
      </c>
      <c r="J59" s="265">
        <f t="shared" si="0"/>
        <v>620900</v>
      </c>
      <c r="K59" s="264">
        <f t="shared" si="0"/>
        <v>19.470000000000002</v>
      </c>
      <c r="L59" s="265">
        <f t="shared" si="0"/>
        <v>619800</v>
      </c>
      <c r="M59" s="264">
        <f t="shared" si="0"/>
        <v>17.05</v>
      </c>
      <c r="N59" s="265">
        <f t="shared" si="0"/>
        <v>492000</v>
      </c>
      <c r="O59" s="265">
        <f t="shared" si="0"/>
        <v>72.400000000000006</v>
      </c>
      <c r="P59" s="265">
        <f t="shared" si="0"/>
        <v>2474100</v>
      </c>
      <c r="Q59" s="257"/>
      <c r="R59" s="257"/>
      <c r="S59" s="257"/>
      <c r="T59" s="257"/>
      <c r="U59" s="257"/>
    </row>
    <row r="60" spans="1:22" ht="15" customHeight="1" x14ac:dyDescent="0.25">
      <c r="D60" s="652"/>
      <c r="E60" s="657"/>
    </row>
    <row r="61" spans="1:22" x14ac:dyDescent="0.25">
      <c r="H61"/>
      <c r="J61"/>
      <c r="L61"/>
      <c r="N61"/>
      <c r="P61"/>
    </row>
    <row r="62" spans="1:22" x14ac:dyDescent="0.25">
      <c r="H62"/>
      <c r="J62"/>
      <c r="L62"/>
      <c r="N62"/>
      <c r="P62"/>
    </row>
    <row r="63" spans="1:22" ht="15" customHeight="1" x14ac:dyDescent="0.25">
      <c r="H63"/>
      <c r="J63"/>
      <c r="L63"/>
      <c r="N63"/>
      <c r="P63"/>
    </row>
    <row r="64" spans="1:22" ht="15" customHeight="1" x14ac:dyDescent="0.25">
      <c r="H64"/>
      <c r="J64"/>
      <c r="L64"/>
      <c r="N64"/>
      <c r="P64"/>
    </row>
    <row r="65" spans="8:16" ht="15" customHeight="1" x14ac:dyDescent="0.25">
      <c r="H65"/>
      <c r="J65"/>
      <c r="L65"/>
      <c r="N65"/>
      <c r="P65"/>
    </row>
    <row r="66" spans="8:16" ht="15" customHeight="1" x14ac:dyDescent="0.25">
      <c r="H66"/>
      <c r="J66"/>
      <c r="L66"/>
      <c r="N66"/>
      <c r="P66"/>
    </row>
    <row r="67" spans="8:16" ht="15" customHeight="1"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sheetData>
  <mergeCells count="63">
    <mergeCell ref="R49:R51"/>
    <mergeCell ref="S49:S51"/>
    <mergeCell ref="T49:T51"/>
    <mergeCell ref="U49:U51"/>
    <mergeCell ref="G35:G39"/>
    <mergeCell ref="H35:H39"/>
    <mergeCell ref="Q26:Q33"/>
    <mergeCell ref="R26:R33"/>
    <mergeCell ref="S26:S33"/>
    <mergeCell ref="I35:I39"/>
    <mergeCell ref="J35:J39"/>
    <mergeCell ref="K35:K39"/>
    <mergeCell ref="L35:L39"/>
    <mergeCell ref="M35:M39"/>
    <mergeCell ref="S35:S39"/>
    <mergeCell ref="N35:N39"/>
    <mergeCell ref="O35:O39"/>
    <mergeCell ref="P35:P39"/>
    <mergeCell ref="Q35:Q39"/>
    <mergeCell ref="R35:R39"/>
    <mergeCell ref="C41:C42"/>
    <mergeCell ref="D41:D42"/>
    <mergeCell ref="B34:B39"/>
    <mergeCell ref="A40:U40"/>
    <mergeCell ref="B41:B58"/>
    <mergeCell ref="A41:A58"/>
    <mergeCell ref="A9:A39"/>
    <mergeCell ref="C43:C44"/>
    <mergeCell ref="B9:B15"/>
    <mergeCell ref="B18:B33"/>
    <mergeCell ref="C9:C11"/>
    <mergeCell ref="B16:B17"/>
    <mergeCell ref="T26:T33"/>
    <mergeCell ref="U26:U33"/>
    <mergeCell ref="S18:S25"/>
    <mergeCell ref="Q18:Q25"/>
    <mergeCell ref="K7:L7"/>
    <mergeCell ref="M7:N7"/>
    <mergeCell ref="A6:A8"/>
    <mergeCell ref="B6:B8"/>
    <mergeCell ref="C6:C8"/>
    <mergeCell ref="D6:D8"/>
    <mergeCell ref="G7:H7"/>
    <mergeCell ref="I7:J7"/>
    <mergeCell ref="F6:F8"/>
    <mergeCell ref="G6:N6"/>
    <mergeCell ref="E6:E8"/>
    <mergeCell ref="Q52:Q53"/>
    <mergeCell ref="S52:S53"/>
    <mergeCell ref="T52:T53"/>
    <mergeCell ref="U52:U53"/>
    <mergeCell ref="O6:P7"/>
    <mergeCell ref="R6:R8"/>
    <mergeCell ref="S6:S8"/>
    <mergeCell ref="T6:T8"/>
    <mergeCell ref="U6:U8"/>
    <mergeCell ref="Q6:Q8"/>
    <mergeCell ref="R18:R25"/>
    <mergeCell ref="T18:T25"/>
    <mergeCell ref="U18:U25"/>
    <mergeCell ref="T35:T39"/>
    <mergeCell ref="U35:U39"/>
    <mergeCell ref="Q49:Q5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6"/>
  <sheetViews>
    <sheetView topLeftCell="E1" zoomScale="50" zoomScaleNormal="50" workbookViewId="0">
      <pane ySplit="6" topLeftCell="A31" activePane="bottomLeft" state="frozen"/>
      <selection activeCell="P6" sqref="P6"/>
      <selection pane="bottomLeft" activeCell="Y38" sqref="Y38"/>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8.5703125" style="234" customWidth="1"/>
    <col min="9" max="9" width="15.28515625" customWidth="1"/>
    <col min="10" max="10" width="22.7109375" style="234" customWidth="1"/>
    <col min="11" max="11" width="15.28515625" customWidth="1"/>
    <col min="12" max="12" width="17.5703125" style="234" customWidth="1"/>
    <col min="13" max="13" width="15.28515625" customWidth="1"/>
    <col min="14" max="14" width="14.85546875" style="234" customWidth="1"/>
    <col min="15" max="15" width="15.28515625" customWidth="1"/>
    <col min="16" max="16" width="17.85546875" style="234" customWidth="1"/>
    <col min="17" max="20" width="14.28515625" customWidth="1"/>
    <col min="21" max="21" width="17" customWidth="1"/>
  </cols>
  <sheetData>
    <row r="1" spans="1:21" s="275" customFormat="1" ht="18" customHeight="1" x14ac:dyDescent="0.2">
      <c r="B1" s="274"/>
      <c r="C1" s="274"/>
      <c r="D1" s="274"/>
      <c r="E1" s="274"/>
      <c r="F1" s="274"/>
      <c r="G1" s="274" t="s">
        <v>119</v>
      </c>
      <c r="I1" s="274"/>
      <c r="J1" s="274"/>
      <c r="K1" s="274"/>
      <c r="L1" s="274"/>
      <c r="M1" s="274"/>
      <c r="N1" s="274"/>
      <c r="O1" s="274"/>
      <c r="P1" s="274"/>
      <c r="Q1" s="274"/>
      <c r="R1" s="274"/>
      <c r="S1" s="274"/>
      <c r="T1" s="274"/>
      <c r="U1" s="274"/>
    </row>
    <row r="2" spans="1:21" s="275" customFormat="1" ht="18" customHeight="1" x14ac:dyDescent="0.25">
      <c r="A2" s="313" t="s">
        <v>1378</v>
      </c>
      <c r="B2" s="274"/>
      <c r="C2" s="274"/>
      <c r="D2" s="274"/>
      <c r="E2" s="274"/>
      <c r="F2" s="274"/>
      <c r="G2" s="274"/>
      <c r="I2" s="274"/>
      <c r="J2" s="274"/>
      <c r="K2" s="274"/>
      <c r="L2" s="274"/>
      <c r="M2" s="274"/>
      <c r="N2" s="274"/>
      <c r="O2" s="274"/>
      <c r="P2" s="274"/>
      <c r="Q2" s="274"/>
      <c r="R2" s="274"/>
      <c r="S2" s="274"/>
      <c r="T2" s="274"/>
      <c r="U2" s="274"/>
    </row>
    <row r="3" spans="1:21" s="275" customFormat="1" ht="18.75" x14ac:dyDescent="0.2">
      <c r="A3" s="353" t="s">
        <v>1425</v>
      </c>
      <c r="B3" s="274"/>
      <c r="C3" s="274"/>
      <c r="D3" s="274"/>
      <c r="E3" s="274"/>
      <c r="F3" s="274"/>
      <c r="G3" s="274"/>
      <c r="I3" s="274"/>
      <c r="J3" s="274"/>
      <c r="K3" s="274"/>
      <c r="L3" s="274"/>
      <c r="M3" s="274"/>
      <c r="N3" s="274"/>
      <c r="O3" s="274"/>
      <c r="P3" s="274"/>
      <c r="Q3" s="274"/>
      <c r="R3" s="274"/>
      <c r="S3" s="274"/>
      <c r="T3" s="274"/>
      <c r="U3" s="274"/>
    </row>
    <row r="4" spans="1:21" s="66" customFormat="1" ht="15.75" customHeight="1" x14ac:dyDescent="0.25">
      <c r="A4" s="1523" t="s">
        <v>100</v>
      </c>
      <c r="B4" s="1523" t="s">
        <v>115</v>
      </c>
      <c r="C4" s="1455" t="s">
        <v>89</v>
      </c>
      <c r="D4" s="1455" t="s">
        <v>90</v>
      </c>
      <c r="E4" s="1459" t="s">
        <v>409</v>
      </c>
      <c r="F4" s="1455" t="s">
        <v>91</v>
      </c>
      <c r="G4" s="1518" t="s">
        <v>103</v>
      </c>
      <c r="H4" s="1519"/>
      <c r="I4" s="1519"/>
      <c r="J4" s="1519"/>
      <c r="K4" s="1519"/>
      <c r="L4" s="1519"/>
      <c r="M4" s="1519"/>
      <c r="N4" s="1520"/>
      <c r="O4" s="1527" t="s">
        <v>104</v>
      </c>
      <c r="P4" s="1528"/>
      <c r="Q4" s="1452" t="s">
        <v>105</v>
      </c>
      <c r="R4" s="1452" t="s">
        <v>106</v>
      </c>
      <c r="S4" s="1452" t="s">
        <v>113</v>
      </c>
      <c r="T4" s="1452" t="s">
        <v>112</v>
      </c>
      <c r="U4" s="1490" t="s">
        <v>92</v>
      </c>
    </row>
    <row r="5" spans="1:21" s="66" customFormat="1" ht="15.75" x14ac:dyDescent="0.25">
      <c r="A5" s="1524"/>
      <c r="B5" s="1524"/>
      <c r="C5" s="1456"/>
      <c r="D5" s="1456"/>
      <c r="E5" s="1460"/>
      <c r="F5" s="1456"/>
      <c r="G5" s="1518" t="s">
        <v>107</v>
      </c>
      <c r="H5" s="1520"/>
      <c r="I5" s="1518" t="s">
        <v>108</v>
      </c>
      <c r="J5" s="1520"/>
      <c r="K5" s="1518" t="s">
        <v>109</v>
      </c>
      <c r="L5" s="1520"/>
      <c r="M5" s="1518" t="s">
        <v>110</v>
      </c>
      <c r="N5" s="1520"/>
      <c r="O5" s="1529"/>
      <c r="P5" s="1530"/>
      <c r="Q5" s="1453"/>
      <c r="R5" s="1453"/>
      <c r="S5" s="1453"/>
      <c r="T5" s="1453"/>
      <c r="U5" s="1491"/>
    </row>
    <row r="6" spans="1:21" s="67" customFormat="1" ht="31.5" x14ac:dyDescent="0.25">
      <c r="A6" s="1525"/>
      <c r="B6" s="1525"/>
      <c r="C6" s="1457"/>
      <c r="D6" s="1457"/>
      <c r="E6" s="1461"/>
      <c r="F6" s="1457"/>
      <c r="G6" s="356" t="s">
        <v>111</v>
      </c>
      <c r="H6" s="357" t="s">
        <v>12</v>
      </c>
      <c r="I6" s="356" t="s">
        <v>111</v>
      </c>
      <c r="J6" s="357" t="s">
        <v>12</v>
      </c>
      <c r="K6" s="356" t="s">
        <v>111</v>
      </c>
      <c r="L6" s="357" t="s">
        <v>12</v>
      </c>
      <c r="M6" s="356" t="s">
        <v>111</v>
      </c>
      <c r="N6" s="357" t="s">
        <v>12</v>
      </c>
      <c r="O6" s="356" t="s">
        <v>111</v>
      </c>
      <c r="P6" s="357" t="s">
        <v>12</v>
      </c>
      <c r="Q6" s="1454"/>
      <c r="R6" s="1454"/>
      <c r="S6" s="1454"/>
      <c r="T6" s="1454"/>
      <c r="U6" s="1492"/>
    </row>
    <row r="7" spans="1:21" ht="147.75" customHeight="1" x14ac:dyDescent="0.25">
      <c r="A7" s="1521" t="s">
        <v>1426</v>
      </c>
      <c r="B7" s="1526" t="s">
        <v>116</v>
      </c>
      <c r="C7" s="379" t="s">
        <v>3076</v>
      </c>
      <c r="D7" s="379" t="s">
        <v>3077</v>
      </c>
      <c r="E7" s="379"/>
      <c r="F7" s="379" t="s">
        <v>3104</v>
      </c>
      <c r="G7" s="379" t="s">
        <v>3078</v>
      </c>
      <c r="H7" s="379"/>
      <c r="I7" s="379" t="s">
        <v>3079</v>
      </c>
      <c r="J7" s="379"/>
      <c r="K7" s="379" t="s">
        <v>3080</v>
      </c>
      <c r="L7" s="379"/>
      <c r="M7" s="379" t="s">
        <v>3081</v>
      </c>
      <c r="N7" s="379"/>
      <c r="O7" s="379"/>
      <c r="P7" s="379"/>
      <c r="Q7" s="421"/>
      <c r="R7" s="379" t="s">
        <v>3082</v>
      </c>
      <c r="S7" s="379" t="s">
        <v>3083</v>
      </c>
      <c r="T7" s="379" t="s">
        <v>3084</v>
      </c>
      <c r="U7" s="379" t="s">
        <v>3085</v>
      </c>
    </row>
    <row r="8" spans="1:21" s="368" customFormat="1" ht="144.75" customHeight="1" x14ac:dyDescent="0.25">
      <c r="A8" s="1522"/>
      <c r="B8" s="1526"/>
      <c r="C8" s="379" t="s">
        <v>3086</v>
      </c>
      <c r="D8" s="379" t="s">
        <v>3087</v>
      </c>
      <c r="F8" s="379" t="s">
        <v>3088</v>
      </c>
      <c r="G8" s="379" t="s">
        <v>3089</v>
      </c>
      <c r="H8" s="379"/>
      <c r="I8" s="379" t="s">
        <v>3090</v>
      </c>
      <c r="J8" s="1157">
        <v>9000</v>
      </c>
      <c r="K8" s="379" t="s">
        <v>3091</v>
      </c>
      <c r="L8" s="1203">
        <v>6000</v>
      </c>
      <c r="M8" s="379" t="s">
        <v>3092</v>
      </c>
      <c r="N8" s="304">
        <v>2000000</v>
      </c>
      <c r="O8" s="304"/>
      <c r="P8" s="591">
        <f>+J8+L8+N8</f>
        <v>2015000</v>
      </c>
      <c r="Q8" s="350"/>
      <c r="R8" s="350"/>
      <c r="S8" s="247"/>
      <c r="T8" s="247"/>
      <c r="U8" s="247"/>
    </row>
    <row r="9" spans="1:21" s="368" customFormat="1" ht="99" customHeight="1" x14ac:dyDescent="0.25">
      <c r="A9" s="1522"/>
      <c r="B9" s="1526"/>
      <c r="C9" s="379" t="s">
        <v>3093</v>
      </c>
      <c r="D9" s="379" t="s">
        <v>3094</v>
      </c>
      <c r="E9" s="416"/>
      <c r="F9" s="379" t="s">
        <v>3095</v>
      </c>
      <c r="G9" s="379" t="s">
        <v>3096</v>
      </c>
      <c r="H9" s="379">
        <v>150000</v>
      </c>
      <c r="I9" s="379" t="s">
        <v>3097</v>
      </c>
      <c r="J9" s="379">
        <v>15000</v>
      </c>
      <c r="K9" s="379" t="s">
        <v>3098</v>
      </c>
      <c r="L9" s="379">
        <v>150000</v>
      </c>
      <c r="M9" s="379" t="s">
        <v>3099</v>
      </c>
      <c r="N9" s="379">
        <v>15000</v>
      </c>
      <c r="O9" s="421"/>
      <c r="P9" s="1217">
        <f>+H9+J9+L9+N9</f>
        <v>330000</v>
      </c>
      <c r="Q9" s="421"/>
      <c r="R9" s="379" t="s">
        <v>3100</v>
      </c>
      <c r="S9" s="379" t="s">
        <v>3101</v>
      </c>
      <c r="T9" s="379" t="s">
        <v>3102</v>
      </c>
      <c r="U9" s="379" t="s">
        <v>3103</v>
      </c>
    </row>
    <row r="10" spans="1:21" ht="230.25" customHeight="1" x14ac:dyDescent="0.25">
      <c r="A10" s="1522"/>
      <c r="B10" s="1526"/>
      <c r="C10" s="408" t="s">
        <v>1606</v>
      </c>
      <c r="D10" s="408" t="s">
        <v>1607</v>
      </c>
      <c r="E10" s="408" t="s">
        <v>1608</v>
      </c>
      <c r="F10" s="408" t="s">
        <v>1605</v>
      </c>
      <c r="G10" s="1236">
        <v>0.25</v>
      </c>
      <c r="H10" s="1237">
        <v>0</v>
      </c>
      <c r="I10" s="1236">
        <v>0.25</v>
      </c>
      <c r="J10" s="1237">
        <v>0</v>
      </c>
      <c r="K10" s="1236">
        <v>0.25</v>
      </c>
      <c r="L10" s="1237"/>
      <c r="M10" s="1236">
        <v>0.25</v>
      </c>
      <c r="N10" s="1238"/>
      <c r="O10" s="1239">
        <v>1</v>
      </c>
      <c r="P10" s="410">
        <f>H10+J10+L10+N10</f>
        <v>0</v>
      </c>
      <c r="Q10" s="411" t="s">
        <v>1609</v>
      </c>
      <c r="R10" s="390" t="s">
        <v>1610</v>
      </c>
      <c r="S10" s="390" t="s">
        <v>1611</v>
      </c>
      <c r="T10" s="390" t="s">
        <v>1612</v>
      </c>
      <c r="U10" s="408" t="s">
        <v>1613</v>
      </c>
    </row>
    <row r="11" spans="1:21" ht="258" customHeight="1" x14ac:dyDescent="0.25">
      <c r="A11" s="1522"/>
      <c r="B11" s="1526"/>
      <c r="C11" s="722" t="s">
        <v>2837</v>
      </c>
      <c r="D11" s="722" t="s">
        <v>2838</v>
      </c>
      <c r="F11" s="723" t="s">
        <v>2839</v>
      </c>
      <c r="G11" s="724">
        <v>2</v>
      </c>
      <c r="H11" s="707">
        <v>0</v>
      </c>
      <c r="I11" s="707">
        <v>1</v>
      </c>
      <c r="J11" s="707">
        <v>0</v>
      </c>
      <c r="K11" s="707">
        <v>1</v>
      </c>
      <c r="L11" s="707">
        <v>0</v>
      </c>
      <c r="M11" s="707"/>
      <c r="N11" s="707"/>
      <c r="O11" s="707">
        <f t="shared" ref="O11:P11" si="0">G11+I11+K11+M11</f>
        <v>4</v>
      </c>
      <c r="P11" s="707">
        <f t="shared" si="0"/>
        <v>0</v>
      </c>
      <c r="Q11" s="723" t="s">
        <v>2840</v>
      </c>
      <c r="R11" s="723" t="s">
        <v>2841</v>
      </c>
      <c r="S11" s="722" t="s">
        <v>2842</v>
      </c>
      <c r="T11" s="725" t="s">
        <v>1752</v>
      </c>
      <c r="U11" s="726" t="s">
        <v>2843</v>
      </c>
    </row>
    <row r="12" spans="1:21" ht="63" customHeight="1" x14ac:dyDescent="0.25">
      <c r="A12" s="1522"/>
      <c r="B12" s="1526"/>
      <c r="C12" s="727" t="s">
        <v>2844</v>
      </c>
      <c r="D12" s="727" t="s">
        <v>2845</v>
      </c>
      <c r="E12" s="416"/>
      <c r="F12" s="728" t="s">
        <v>2846</v>
      </c>
      <c r="G12" s="533">
        <v>2</v>
      </c>
      <c r="H12" s="533">
        <v>0</v>
      </c>
      <c r="I12" s="533"/>
      <c r="J12" s="533"/>
      <c r="K12" s="533"/>
      <c r="L12" s="533"/>
      <c r="M12" s="533">
        <v>2</v>
      </c>
      <c r="N12" s="533">
        <v>0</v>
      </c>
      <c r="O12" s="533">
        <v>4</v>
      </c>
      <c r="P12" s="533">
        <v>0</v>
      </c>
      <c r="Q12" s="728" t="s">
        <v>2847</v>
      </c>
      <c r="R12" s="728" t="s">
        <v>2848</v>
      </c>
      <c r="S12" s="727" t="s">
        <v>2849</v>
      </c>
      <c r="T12" s="561" t="s">
        <v>2850</v>
      </c>
      <c r="U12" s="729" t="s">
        <v>2851</v>
      </c>
    </row>
    <row r="13" spans="1:21" ht="299.25" x14ac:dyDescent="0.25">
      <c r="A13" s="1522"/>
      <c r="B13" s="1526"/>
      <c r="C13" s="722" t="s">
        <v>2852</v>
      </c>
      <c r="D13" s="722" t="s">
        <v>2853</v>
      </c>
      <c r="E13" s="726" t="s">
        <v>2854</v>
      </c>
      <c r="F13" s="724">
        <v>1</v>
      </c>
      <c r="G13" s="707"/>
      <c r="H13" s="707">
        <v>1</v>
      </c>
      <c r="I13" s="707"/>
      <c r="J13" s="707">
        <v>1</v>
      </c>
      <c r="K13" s="707"/>
      <c r="L13" s="707">
        <v>1</v>
      </c>
      <c r="M13" s="707"/>
      <c r="N13" s="707">
        <v>4</v>
      </c>
      <c r="O13" s="707"/>
      <c r="P13" s="557"/>
      <c r="Q13" s="726" t="s">
        <v>2855</v>
      </c>
      <c r="R13" s="726" t="s">
        <v>2856</v>
      </c>
      <c r="S13" s="722" t="s">
        <v>2857</v>
      </c>
      <c r="T13" s="725" t="s">
        <v>2858</v>
      </c>
      <c r="U13" s="726" t="s">
        <v>2859</v>
      </c>
    </row>
    <row r="14" spans="1:21" ht="108" customHeight="1" x14ac:dyDescent="0.25">
      <c r="A14" s="1522"/>
      <c r="B14" s="1526" t="s">
        <v>117</v>
      </c>
      <c r="C14" s="595" t="s">
        <v>2348</v>
      </c>
      <c r="D14" s="595" t="s">
        <v>2342</v>
      </c>
      <c r="E14" s="321"/>
      <c r="F14" s="548" t="s">
        <v>2343</v>
      </c>
      <c r="G14" s="1240"/>
      <c r="H14" s="1240"/>
      <c r="I14" s="1214">
        <v>1</v>
      </c>
      <c r="J14" s="1241">
        <v>197500</v>
      </c>
      <c r="K14" s="1240"/>
      <c r="L14" s="1240"/>
      <c r="M14" s="1240"/>
      <c r="N14" s="1240"/>
      <c r="O14" s="624"/>
      <c r="P14" s="1242">
        <v>197500</v>
      </c>
      <c r="Q14" s="548" t="s">
        <v>2344</v>
      </c>
      <c r="R14" s="548" t="s">
        <v>2345</v>
      </c>
      <c r="S14" s="595" t="s">
        <v>2346</v>
      </c>
      <c r="T14" s="595" t="s">
        <v>1735</v>
      </c>
      <c r="U14" s="625" t="s">
        <v>2347</v>
      </c>
    </row>
    <row r="15" spans="1:21" ht="165" customHeight="1" x14ac:dyDescent="0.25">
      <c r="A15" s="1522"/>
      <c r="B15" s="1526"/>
      <c r="C15" s="504" t="s">
        <v>2645</v>
      </c>
      <c r="D15" s="508" t="s">
        <v>2646</v>
      </c>
      <c r="F15" s="523" t="s">
        <v>2649</v>
      </c>
      <c r="G15" s="504">
        <v>1</v>
      </c>
      <c r="H15" s="1243">
        <v>5000</v>
      </c>
      <c r="I15" s="1244">
        <v>1</v>
      </c>
      <c r="J15" s="1243">
        <v>5000</v>
      </c>
      <c r="K15" s="1244">
        <v>1</v>
      </c>
      <c r="L15" s="1243">
        <v>5000</v>
      </c>
      <c r="M15" s="504"/>
      <c r="N15" s="677"/>
      <c r="O15" s="504">
        <v>3</v>
      </c>
      <c r="P15" s="1245">
        <f>+H15+J15+L15</f>
        <v>15000</v>
      </c>
      <c r="Q15" s="504" t="s">
        <v>2651</v>
      </c>
      <c r="R15" s="503" t="s">
        <v>2653</v>
      </c>
      <c r="S15" s="504" t="s">
        <v>2655</v>
      </c>
      <c r="T15" s="504" t="s">
        <v>2647</v>
      </c>
      <c r="U15" s="504" t="s">
        <v>2648</v>
      </c>
    </row>
    <row r="16" spans="1:21" ht="154.5" customHeight="1" x14ac:dyDescent="0.25">
      <c r="A16" s="1522"/>
      <c r="B16" s="1526"/>
      <c r="C16" s="321"/>
      <c r="D16" s="321"/>
      <c r="E16" s="321"/>
      <c r="F16" s="678" t="s">
        <v>2650</v>
      </c>
      <c r="G16" s="351"/>
      <c r="H16" s="354">
        <v>45000</v>
      </c>
      <c r="I16" s="351"/>
      <c r="J16" s="354"/>
      <c r="K16" s="351"/>
      <c r="L16" s="354"/>
      <c r="M16" s="351"/>
      <c r="N16" s="354"/>
      <c r="O16" s="355"/>
      <c r="P16" s="1246">
        <v>45000</v>
      </c>
      <c r="Q16" s="503" t="s">
        <v>2652</v>
      </c>
      <c r="R16" s="503" t="s">
        <v>2654</v>
      </c>
      <c r="S16" s="247" t="s">
        <v>2656</v>
      </c>
      <c r="T16" s="504" t="s">
        <v>2647</v>
      </c>
      <c r="U16" s="504" t="s">
        <v>2648</v>
      </c>
    </row>
    <row r="17" spans="1:23" s="368" customFormat="1" ht="154.5" customHeight="1" x14ac:dyDescent="0.25">
      <c r="A17" s="1522"/>
      <c r="B17" s="1526"/>
      <c r="C17" s="732" t="s">
        <v>2860</v>
      </c>
      <c r="D17" s="732" t="s">
        <v>2861</v>
      </c>
      <c r="E17" s="421" t="s">
        <v>2862</v>
      </c>
      <c r="F17" s="304">
        <v>1</v>
      </c>
      <c r="G17" s="304"/>
      <c r="H17" s="304">
        <v>1</v>
      </c>
      <c r="I17" s="304"/>
      <c r="J17" s="304">
        <v>1</v>
      </c>
      <c r="K17" s="304"/>
      <c r="L17" s="304">
        <v>1</v>
      </c>
      <c r="M17" s="304"/>
      <c r="N17" s="304">
        <f t="shared" ref="N17" si="1">F17+H17+J17+L17</f>
        <v>4</v>
      </c>
      <c r="O17" s="304"/>
      <c r="P17" s="416"/>
      <c r="Q17" s="379" t="s">
        <v>2863</v>
      </c>
      <c r="R17" s="421" t="s">
        <v>2864</v>
      </c>
      <c r="S17" s="451" t="s">
        <v>2865</v>
      </c>
      <c r="T17" s="304" t="s">
        <v>2866</v>
      </c>
      <c r="U17" s="451" t="s">
        <v>2867</v>
      </c>
    </row>
    <row r="18" spans="1:23" s="368" customFormat="1" ht="154.5" customHeight="1" x14ac:dyDescent="0.25">
      <c r="A18" s="1522"/>
      <c r="B18" s="1526"/>
      <c r="C18" s="732"/>
      <c r="D18" s="732"/>
      <c r="E18" s="521" t="s">
        <v>2868</v>
      </c>
      <c r="F18" s="1096">
        <v>2</v>
      </c>
      <c r="G18" s="1096"/>
      <c r="H18" s="1096">
        <v>1</v>
      </c>
      <c r="I18" s="1096"/>
      <c r="J18" s="1096">
        <v>2</v>
      </c>
      <c r="K18" s="1096"/>
      <c r="L18" s="1096">
        <v>1</v>
      </c>
      <c r="M18" s="1096"/>
      <c r="N18" s="1096">
        <v>6</v>
      </c>
      <c r="O18" s="125"/>
      <c r="P18" s="416"/>
      <c r="Q18" s="725" t="s">
        <v>2869</v>
      </c>
      <c r="R18" s="725" t="s">
        <v>2870</v>
      </c>
      <c r="S18" s="451"/>
      <c r="T18" s="725" t="s">
        <v>2871</v>
      </c>
      <c r="U18" s="451"/>
    </row>
    <row r="19" spans="1:23" s="368" customFormat="1" ht="154.5" customHeight="1" x14ac:dyDescent="0.25">
      <c r="A19" s="1522"/>
      <c r="B19" s="1526"/>
      <c r="C19" s="732"/>
      <c r="D19" s="732"/>
      <c r="E19" s="725" t="s">
        <v>2872</v>
      </c>
      <c r="F19" s="707">
        <v>1</v>
      </c>
      <c r="G19" s="707"/>
      <c r="H19" s="707">
        <v>1</v>
      </c>
      <c r="I19" s="707"/>
      <c r="J19" s="707">
        <v>1</v>
      </c>
      <c r="K19" s="707"/>
      <c r="L19" s="707">
        <v>1</v>
      </c>
      <c r="M19" s="707"/>
      <c r="N19" s="707">
        <f>F19+H19+J19+L19</f>
        <v>4</v>
      </c>
      <c r="O19" s="707"/>
      <c r="P19" s="416"/>
      <c r="Q19" s="725" t="s">
        <v>2873</v>
      </c>
      <c r="R19" s="725" t="s">
        <v>2874</v>
      </c>
      <c r="S19" s="734" t="s">
        <v>2875</v>
      </c>
      <c r="T19" s="304" t="s">
        <v>2866</v>
      </c>
      <c r="U19" s="730" t="s">
        <v>2876</v>
      </c>
    </row>
    <row r="20" spans="1:23" s="368" customFormat="1" ht="154.5" customHeight="1" x14ac:dyDescent="0.25">
      <c r="A20" s="1522"/>
      <c r="B20" s="1526"/>
      <c r="C20" s="732"/>
      <c r="D20" s="732"/>
      <c r="E20" s="379" t="s">
        <v>2877</v>
      </c>
      <c r="F20" s="1097">
        <v>2</v>
      </c>
      <c r="G20" s="1097"/>
      <c r="H20" s="1097">
        <v>2</v>
      </c>
      <c r="I20" s="1097"/>
      <c r="J20" s="1097">
        <v>2</v>
      </c>
      <c r="K20" s="1097"/>
      <c r="L20" s="1097">
        <v>2</v>
      </c>
      <c r="M20" s="1097"/>
      <c r="N20" s="1097">
        <v>8</v>
      </c>
      <c r="O20" s="1097"/>
      <c r="P20" s="416"/>
      <c r="Q20" s="304" t="s">
        <v>2869</v>
      </c>
      <c r="R20" s="421" t="s">
        <v>2870</v>
      </c>
      <c r="S20" s="451" t="s">
        <v>2865</v>
      </c>
      <c r="T20" s="304"/>
      <c r="U20" s="735" t="s">
        <v>2867</v>
      </c>
    </row>
    <row r="21" spans="1:23" ht="132.75" customHeight="1" x14ac:dyDescent="0.25">
      <c r="A21" s="1522"/>
      <c r="B21" s="1526" t="s">
        <v>1427</v>
      </c>
      <c r="C21" s="271" t="s">
        <v>1699</v>
      </c>
      <c r="D21" s="271" t="s">
        <v>1700</v>
      </c>
      <c r="E21" s="271"/>
      <c r="F21" s="271" t="s">
        <v>1701</v>
      </c>
      <c r="G21" s="364">
        <v>0.25</v>
      </c>
      <c r="H21" s="424">
        <v>81250</v>
      </c>
      <c r="I21" s="364">
        <v>0.25</v>
      </c>
      <c r="J21" s="424">
        <v>81250</v>
      </c>
      <c r="K21" s="364">
        <v>0.25</v>
      </c>
      <c r="L21" s="424">
        <v>81250</v>
      </c>
      <c r="M21" s="364">
        <v>0.25</v>
      </c>
      <c r="N21" s="424">
        <v>81250</v>
      </c>
      <c r="O21" s="364">
        <v>1</v>
      </c>
      <c r="P21" s="1247">
        <f>H21+J21+L21+N21</f>
        <v>325000</v>
      </c>
      <c r="Q21" s="425" t="s">
        <v>1695</v>
      </c>
      <c r="R21" s="425" t="s">
        <v>1695</v>
      </c>
      <c r="S21" s="425" t="s">
        <v>1696</v>
      </c>
      <c r="T21" s="425" t="s">
        <v>1697</v>
      </c>
      <c r="U21" s="267" t="s">
        <v>1698</v>
      </c>
      <c r="V21" s="425"/>
      <c r="W21" s="267"/>
    </row>
    <row r="22" spans="1:23" ht="204.75" customHeight="1" x14ac:dyDescent="0.25">
      <c r="A22" s="1522"/>
      <c r="B22" s="1526"/>
      <c r="C22" s="267" t="s">
        <v>1703</v>
      </c>
      <c r="D22" s="431" t="s">
        <v>1704</v>
      </c>
      <c r="E22" s="267"/>
      <c r="F22" s="267" t="s">
        <v>1710</v>
      </c>
      <c r="G22" s="426">
        <v>0.25</v>
      </c>
      <c r="H22" s="434">
        <v>615000000</v>
      </c>
      <c r="I22" s="426">
        <v>0.25</v>
      </c>
      <c r="J22" s="427"/>
      <c r="K22" s="426">
        <v>0.25</v>
      </c>
      <c r="L22" s="427"/>
      <c r="M22" s="426">
        <v>0.25</v>
      </c>
      <c r="N22" s="427"/>
      <c r="O22" s="428">
        <v>1</v>
      </c>
      <c r="P22" s="432">
        <f>H22+J22+L22+N22</f>
        <v>615000000</v>
      </c>
      <c r="Q22" s="429" t="s">
        <v>1705</v>
      </c>
      <c r="R22" s="429" t="s">
        <v>1706</v>
      </c>
      <c r="S22" s="425" t="s">
        <v>1707</v>
      </c>
      <c r="T22" s="425" t="s">
        <v>1708</v>
      </c>
      <c r="U22" s="430" t="s">
        <v>1709</v>
      </c>
    </row>
    <row r="23" spans="1:23" ht="176.25" customHeight="1" x14ac:dyDescent="0.25">
      <c r="A23" s="1522"/>
      <c r="B23" s="1526"/>
      <c r="C23" s="435" t="s">
        <v>1716</v>
      </c>
      <c r="D23" s="435" t="s">
        <v>1718</v>
      </c>
      <c r="E23" s="267"/>
      <c r="F23" s="1087" t="s">
        <v>3386</v>
      </c>
      <c r="G23" s="422">
        <v>0.25</v>
      </c>
      <c r="H23" s="436">
        <v>3276740</v>
      </c>
      <c r="I23" s="422">
        <v>0.25</v>
      </c>
      <c r="J23" s="436">
        <v>4500000</v>
      </c>
      <c r="K23" s="422">
        <v>0.25</v>
      </c>
      <c r="L23" s="436">
        <v>861500</v>
      </c>
      <c r="M23" s="437">
        <v>0.25</v>
      </c>
      <c r="N23" s="436">
        <v>3575350</v>
      </c>
      <c r="O23" s="438">
        <v>1</v>
      </c>
      <c r="P23" s="439">
        <f>+H23+J23+L23+N23</f>
        <v>12213590</v>
      </c>
      <c r="Q23" s="429" t="s">
        <v>1711</v>
      </c>
      <c r="R23" s="429" t="s">
        <v>1712</v>
      </c>
      <c r="S23" s="425" t="s">
        <v>1713</v>
      </c>
      <c r="T23" s="425" t="s">
        <v>1708</v>
      </c>
      <c r="U23" s="430" t="s">
        <v>1714</v>
      </c>
    </row>
    <row r="24" spans="1:23" ht="36.75" customHeight="1" x14ac:dyDescent="0.25">
      <c r="A24" s="1522"/>
      <c r="B24" s="1526"/>
      <c r="C24" s="520" t="s">
        <v>1715</v>
      </c>
      <c r="D24" s="520" t="s">
        <v>1717</v>
      </c>
      <c r="E24" s="520"/>
      <c r="F24" s="388" t="s">
        <v>1719</v>
      </c>
      <c r="G24" s="351"/>
      <c r="H24" s="354"/>
      <c r="I24" s="351"/>
      <c r="J24" s="354"/>
      <c r="K24" s="351"/>
      <c r="L24" s="354"/>
      <c r="M24" s="351"/>
      <c r="N24" s="354"/>
      <c r="O24" s="355"/>
      <c r="P24" s="349"/>
      <c r="Q24" s="350"/>
      <c r="R24" s="350"/>
      <c r="S24" s="247"/>
      <c r="T24" s="247"/>
      <c r="U24" s="247"/>
    </row>
    <row r="25" spans="1:23" ht="99.75" x14ac:dyDescent="0.25">
      <c r="A25" s="1522"/>
      <c r="B25" s="1526"/>
      <c r="C25" s="521" t="s">
        <v>2045</v>
      </c>
      <c r="D25" s="522" t="s">
        <v>2046</v>
      </c>
      <c r="E25" s="523"/>
      <c r="F25" s="523" t="s">
        <v>2041</v>
      </c>
      <c r="G25" s="501"/>
      <c r="H25" s="501"/>
      <c r="I25" s="501"/>
      <c r="J25" s="501"/>
      <c r="K25" s="505">
        <v>1</v>
      </c>
      <c r="L25" s="1249">
        <v>50000</v>
      </c>
      <c r="M25" s="1248"/>
      <c r="N25" s="524"/>
      <c r="O25" s="524"/>
      <c r="P25" s="1349">
        <f t="shared" ref="P25:P29" si="2">+H25+J25+L25+N25</f>
        <v>50000</v>
      </c>
      <c r="Q25" s="305" t="s">
        <v>2042</v>
      </c>
      <c r="R25" s="305" t="s">
        <v>2043</v>
      </c>
      <c r="S25" s="505" t="s">
        <v>2044</v>
      </c>
      <c r="T25" s="504" t="s">
        <v>2035</v>
      </c>
      <c r="U25" s="504" t="s">
        <v>2036</v>
      </c>
    </row>
    <row r="26" spans="1:23" s="368" customFormat="1" ht="114" x14ac:dyDescent="0.25">
      <c r="A26" s="1522"/>
      <c r="B26" s="1526"/>
      <c r="C26" s="431" t="s">
        <v>2253</v>
      </c>
      <c r="D26" s="431" t="s">
        <v>2254</v>
      </c>
      <c r="E26" s="523"/>
      <c r="F26" s="435" t="s">
        <v>2255</v>
      </c>
      <c r="G26" s="501"/>
      <c r="H26" s="501"/>
      <c r="I26" s="501"/>
      <c r="J26" s="501"/>
      <c r="K26" s="305"/>
      <c r="L26" s="564"/>
      <c r="M26" s="565">
        <v>1</v>
      </c>
      <c r="N26" s="566">
        <v>96445</v>
      </c>
      <c r="O26" s="501"/>
      <c r="P26" s="1350">
        <f t="shared" si="2"/>
        <v>96445</v>
      </c>
      <c r="Q26" s="565" t="s">
        <v>2256</v>
      </c>
      <c r="R26" s="567" t="s">
        <v>2257</v>
      </c>
      <c r="S26" s="568" t="s">
        <v>2258</v>
      </c>
      <c r="T26" s="568" t="s">
        <v>2259</v>
      </c>
      <c r="U26" s="504" t="s">
        <v>2252</v>
      </c>
    </row>
    <row r="27" spans="1:23" s="368" customFormat="1" ht="80.25" customHeight="1" x14ac:dyDescent="0.25">
      <c r="A27" s="1522"/>
      <c r="B27" s="1526"/>
      <c r="C27" s="541" t="s">
        <v>2355</v>
      </c>
      <c r="D27" s="541" t="s">
        <v>2356</v>
      </c>
      <c r="E27" s="523"/>
      <c r="F27" s="521" t="s">
        <v>2359</v>
      </c>
      <c r="G27" s="182"/>
      <c r="H27" s="305"/>
      <c r="I27" s="182">
        <v>1</v>
      </c>
      <c r="J27" s="1157">
        <v>50000</v>
      </c>
      <c r="K27" s="182"/>
      <c r="L27" s="182"/>
      <c r="M27" s="182"/>
      <c r="N27" s="182"/>
      <c r="O27" s="416"/>
      <c r="P27" s="1350">
        <f t="shared" si="2"/>
        <v>50000</v>
      </c>
      <c r="Q27" s="416"/>
      <c r="R27" s="521" t="s">
        <v>2360</v>
      </c>
      <c r="S27" s="521" t="s">
        <v>2361</v>
      </c>
      <c r="T27" s="416"/>
      <c r="U27" s="416"/>
    </row>
    <row r="28" spans="1:23" s="368" customFormat="1" ht="135" x14ac:dyDescent="0.25">
      <c r="A28" s="1522"/>
      <c r="B28" s="1526"/>
      <c r="C28" s="541" t="s">
        <v>2355</v>
      </c>
      <c r="D28" s="541" t="s">
        <v>2357</v>
      </c>
      <c r="E28" s="523"/>
      <c r="F28" s="521" t="s">
        <v>2362</v>
      </c>
      <c r="G28" s="182">
        <v>1</v>
      </c>
      <c r="H28" s="305">
        <v>50000</v>
      </c>
      <c r="I28" s="182"/>
      <c r="J28" s="182"/>
      <c r="K28" s="182"/>
      <c r="L28" s="182"/>
      <c r="M28" s="182"/>
      <c r="N28" s="182"/>
      <c r="O28" s="416"/>
      <c r="P28" s="1350">
        <f t="shared" si="2"/>
        <v>50000</v>
      </c>
      <c r="Q28" s="416"/>
      <c r="R28" s="521" t="s">
        <v>2363</v>
      </c>
      <c r="S28" s="521" t="s">
        <v>2361</v>
      </c>
      <c r="T28" s="416"/>
      <c r="U28" s="416"/>
    </row>
    <row r="29" spans="1:23" s="368" customFormat="1" ht="135" x14ac:dyDescent="0.25">
      <c r="A29" s="1522"/>
      <c r="B29" s="1526"/>
      <c r="C29" s="541" t="s">
        <v>2355</v>
      </c>
      <c r="D29" s="541" t="s">
        <v>2358</v>
      </c>
      <c r="E29" s="523"/>
      <c r="F29" s="377" t="s">
        <v>2364</v>
      </c>
      <c r="G29" s="182"/>
      <c r="H29" s="305"/>
      <c r="I29" s="182"/>
      <c r="J29" s="182"/>
      <c r="K29" s="182">
        <v>1</v>
      </c>
      <c r="L29" s="305">
        <v>40000</v>
      </c>
      <c r="M29" s="182"/>
      <c r="N29" s="182"/>
      <c r="O29" s="416"/>
      <c r="P29" s="1350">
        <f t="shared" si="2"/>
        <v>40000</v>
      </c>
      <c r="Q29" s="416"/>
      <c r="R29" s="521" t="s">
        <v>2363</v>
      </c>
      <c r="S29" s="521" t="s">
        <v>2361</v>
      </c>
      <c r="T29" s="416"/>
      <c r="U29" s="416"/>
    </row>
    <row r="30" spans="1:23" s="368" customFormat="1" ht="114" x14ac:dyDescent="0.25">
      <c r="A30" s="1522"/>
      <c r="B30" s="1526"/>
      <c r="C30" s="732" t="s">
        <v>2878</v>
      </c>
      <c r="D30" s="732" t="s">
        <v>2879</v>
      </c>
      <c r="E30" s="732"/>
      <c r="F30" s="732" t="s">
        <v>2880</v>
      </c>
      <c r="G30" s="1096">
        <v>2</v>
      </c>
      <c r="H30" s="1096"/>
      <c r="I30" s="1096">
        <v>2</v>
      </c>
      <c r="J30" s="1096"/>
      <c r="K30" s="1096"/>
      <c r="L30" s="1096"/>
      <c r="M30" s="1096"/>
      <c r="N30" s="1096"/>
      <c r="O30" s="1096">
        <v>4</v>
      </c>
      <c r="P30" s="417">
        <v>0</v>
      </c>
      <c r="Q30" s="732" t="s">
        <v>2881</v>
      </c>
      <c r="R30" s="732" t="s">
        <v>2882</v>
      </c>
      <c r="S30" s="732" t="s">
        <v>2875</v>
      </c>
      <c r="T30" s="379" t="s">
        <v>2871</v>
      </c>
      <c r="U30" s="732" t="s">
        <v>2876</v>
      </c>
    </row>
    <row r="31" spans="1:23" s="368" customFormat="1" ht="225" x14ac:dyDescent="0.25">
      <c r="A31" s="1522"/>
      <c r="B31" s="1526"/>
      <c r="C31" s="709"/>
      <c r="D31" s="709"/>
      <c r="E31" s="737"/>
      <c r="F31" s="738" t="s">
        <v>2883</v>
      </c>
      <c r="G31" s="125">
        <v>2</v>
      </c>
      <c r="H31" s="1201">
        <v>6000</v>
      </c>
      <c r="I31" s="125">
        <v>2</v>
      </c>
      <c r="J31" s="1201">
        <v>6000</v>
      </c>
      <c r="K31" s="125">
        <v>1</v>
      </c>
      <c r="L31" s="1201">
        <v>2000</v>
      </c>
      <c r="M31" s="125">
        <v>1</v>
      </c>
      <c r="N31" s="1201">
        <v>2000</v>
      </c>
      <c r="O31" s="1096">
        <v>6</v>
      </c>
      <c r="P31" s="559">
        <v>16000</v>
      </c>
      <c r="Q31" s="738" t="s">
        <v>2884</v>
      </c>
      <c r="R31" s="738" t="s">
        <v>2874</v>
      </c>
      <c r="S31" s="739"/>
      <c r="T31" s="738" t="s">
        <v>2866</v>
      </c>
      <c r="U31" s="739"/>
    </row>
    <row r="32" spans="1:23" s="368" customFormat="1" ht="135" x14ac:dyDescent="0.25">
      <c r="A32" s="1522"/>
      <c r="B32" s="1526"/>
      <c r="C32" s="996" t="s">
        <v>3032</v>
      </c>
      <c r="D32" s="997" t="s">
        <v>3033</v>
      </c>
      <c r="E32" s="548"/>
      <c r="F32" s="548" t="s">
        <v>3034</v>
      </c>
      <c r="G32" s="573">
        <v>0.5</v>
      </c>
      <c r="H32" s="1097"/>
      <c r="I32" s="573">
        <v>0.5</v>
      </c>
      <c r="J32" s="1097"/>
      <c r="K32" s="1097"/>
      <c r="L32" s="1097"/>
      <c r="M32" s="1097"/>
      <c r="N32" s="1097"/>
      <c r="O32" s="573">
        <v>1</v>
      </c>
      <c r="P32" s="481"/>
      <c r="Q32" s="481" t="s">
        <v>3035</v>
      </c>
      <c r="R32" s="481" t="s">
        <v>3036</v>
      </c>
      <c r="S32" s="997" t="s">
        <v>3037</v>
      </c>
      <c r="T32" s="481" t="s">
        <v>3038</v>
      </c>
      <c r="U32" s="991" t="s">
        <v>3039</v>
      </c>
    </row>
    <row r="33" spans="1:21" s="368" customFormat="1" ht="46.5" customHeight="1" x14ac:dyDescent="0.25">
      <c r="A33" s="1522"/>
      <c r="B33" s="1526"/>
      <c r="C33" s="431" t="s">
        <v>3040</v>
      </c>
      <c r="D33" s="431" t="s">
        <v>3041</v>
      </c>
      <c r="E33" s="523"/>
      <c r="F33" s="435" t="s">
        <v>3042</v>
      </c>
      <c r="G33" s="1250">
        <v>0.5</v>
      </c>
      <c r="H33" s="501"/>
      <c r="I33" s="1250">
        <v>0.5</v>
      </c>
      <c r="J33" s="1251">
        <v>300000</v>
      </c>
      <c r="K33" s="305"/>
      <c r="L33" s="564"/>
      <c r="M33" s="565"/>
      <c r="N33" s="566"/>
      <c r="O33" s="501"/>
      <c r="P33" s="1245">
        <f>+J33</f>
        <v>300000</v>
      </c>
      <c r="Q33" s="565"/>
      <c r="R33" s="567"/>
      <c r="S33" s="568"/>
      <c r="T33" s="568"/>
      <c r="U33" s="504"/>
    </row>
    <row r="34" spans="1:21" s="276" customFormat="1" ht="15.75" x14ac:dyDescent="0.2">
      <c r="A34" s="291"/>
      <c r="B34" s="292"/>
      <c r="C34" s="291" t="s">
        <v>118</v>
      </c>
      <c r="D34" s="292"/>
      <c r="E34" s="292"/>
      <c r="F34" s="293"/>
      <c r="G34" s="257">
        <f t="shared" ref="G34:P34" si="3">SUM(G7:G33)</f>
        <v>12</v>
      </c>
      <c r="H34" s="233">
        <f t="shared" si="3"/>
        <v>618613996</v>
      </c>
      <c r="I34" s="257">
        <f t="shared" si="3"/>
        <v>10</v>
      </c>
      <c r="J34" s="233">
        <f t="shared" si="3"/>
        <v>5163757</v>
      </c>
      <c r="K34" s="257">
        <f t="shared" si="3"/>
        <v>6</v>
      </c>
      <c r="L34" s="233">
        <f t="shared" si="3"/>
        <v>1195756</v>
      </c>
      <c r="M34" s="257">
        <f t="shared" si="3"/>
        <v>5</v>
      </c>
      <c r="N34" s="233">
        <f t="shared" si="3"/>
        <v>5770071</v>
      </c>
      <c r="O34" s="233">
        <f t="shared" si="3"/>
        <v>26</v>
      </c>
      <c r="P34" s="233">
        <f t="shared" si="3"/>
        <v>630743535</v>
      </c>
      <c r="Q34" s="257"/>
      <c r="R34" s="257"/>
      <c r="S34" s="257"/>
      <c r="T34" s="257"/>
      <c r="U34" s="257"/>
    </row>
    <row r="35" spans="1:21" x14ac:dyDescent="0.25">
      <c r="H35"/>
      <c r="J35"/>
      <c r="L35"/>
      <c r="N35"/>
      <c r="P35"/>
    </row>
    <row r="36" spans="1:21" x14ac:dyDescent="0.25">
      <c r="H36"/>
      <c r="J36"/>
      <c r="L36"/>
      <c r="N36"/>
      <c r="P36"/>
    </row>
    <row r="37" spans="1:21" x14ac:dyDescent="0.25">
      <c r="H37"/>
      <c r="J37"/>
      <c r="L37"/>
      <c r="N37"/>
      <c r="P37"/>
    </row>
    <row r="38" spans="1:21" x14ac:dyDescent="0.25">
      <c r="G38" s="344"/>
      <c r="H38"/>
      <c r="J38"/>
      <c r="L38"/>
      <c r="N38"/>
      <c r="P38"/>
    </row>
    <row r="39" spans="1:21" x14ac:dyDescent="0.25">
      <c r="G39" s="155"/>
      <c r="H39"/>
      <c r="J39"/>
      <c r="L39"/>
      <c r="N39"/>
      <c r="P39"/>
    </row>
    <row r="40" spans="1:21" x14ac:dyDescent="0.25">
      <c r="G40" s="344"/>
      <c r="H40"/>
      <c r="J40"/>
      <c r="L40"/>
      <c r="N40"/>
      <c r="P40"/>
    </row>
    <row r="41" spans="1:21" x14ac:dyDescent="0.25">
      <c r="G41" s="344"/>
      <c r="H41"/>
      <c r="J41"/>
      <c r="L41"/>
      <c r="N41"/>
      <c r="P41"/>
    </row>
    <row r="42" spans="1:21" x14ac:dyDescent="0.25">
      <c r="G42" s="344"/>
      <c r="H42"/>
      <c r="J42"/>
      <c r="L42"/>
      <c r="N42"/>
      <c r="P42"/>
    </row>
    <row r="43" spans="1:21" x14ac:dyDescent="0.25">
      <c r="G43" s="443"/>
      <c r="H43"/>
      <c r="J43"/>
      <c r="L43"/>
      <c r="N43"/>
      <c r="P43"/>
    </row>
    <row r="44" spans="1:21" x14ac:dyDescent="0.25">
      <c r="G44" s="444"/>
      <c r="H44"/>
      <c r="J44"/>
      <c r="L44"/>
      <c r="N44"/>
      <c r="P44"/>
    </row>
    <row r="45" spans="1:21" x14ac:dyDescent="0.25">
      <c r="G45" s="444"/>
      <c r="H45"/>
      <c r="J45"/>
      <c r="L45"/>
      <c r="N45"/>
      <c r="P45"/>
    </row>
    <row r="46" spans="1:21" x14ac:dyDescent="0.25">
      <c r="G46" s="444"/>
      <c r="H46"/>
      <c r="J46"/>
      <c r="L46"/>
      <c r="N46"/>
      <c r="P46"/>
    </row>
    <row r="47" spans="1:21" x14ac:dyDescent="0.25">
      <c r="G47" s="444"/>
      <c r="H47"/>
      <c r="J47"/>
      <c r="L47"/>
      <c r="N47"/>
      <c r="P47"/>
    </row>
    <row r="48" spans="1:21" x14ac:dyDescent="0.25">
      <c r="G48" s="444"/>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row r="254" spans="8:16" x14ac:dyDescent="0.25">
      <c r="H254"/>
      <c r="J254"/>
      <c r="L254"/>
      <c r="N254"/>
      <c r="P254"/>
    </row>
    <row r="255" spans="8:16" x14ac:dyDescent="0.25">
      <c r="H255"/>
      <c r="J255"/>
      <c r="L255"/>
      <c r="N255"/>
      <c r="P255"/>
    </row>
    <row r="256" spans="8:16" x14ac:dyDescent="0.25">
      <c r="H256"/>
      <c r="J256"/>
      <c r="L256"/>
      <c r="N256"/>
      <c r="P256"/>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33"/>
    <mergeCell ref="A4:A6"/>
    <mergeCell ref="B4:B6"/>
    <mergeCell ref="C4:C6"/>
    <mergeCell ref="B21:B33"/>
    <mergeCell ref="B7:B13"/>
    <mergeCell ref="B14:B2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topLeftCell="C1" zoomScale="40" zoomScaleNormal="40" workbookViewId="0">
      <pane ySplit="5" topLeftCell="A6" activePane="bottomLeft" state="frozen"/>
      <selection activeCell="R5" sqref="R5"/>
      <selection pane="bottomLeft" activeCell="V6" sqref="V6"/>
    </sheetView>
  </sheetViews>
  <sheetFormatPr baseColWidth="10" defaultRowHeight="14.25" x14ac:dyDescent="0.2"/>
  <cols>
    <col min="1" max="2" width="35.7109375" style="929" customWidth="1"/>
    <col min="3" max="6" width="27.42578125" style="929" customWidth="1"/>
    <col min="7" max="7" width="15.28515625" style="929" customWidth="1"/>
    <col min="8" max="8" width="18.85546875" style="931" customWidth="1"/>
    <col min="9" max="9" width="15.28515625" style="929" customWidth="1"/>
    <col min="10" max="10" width="18.85546875" style="931" customWidth="1"/>
    <col min="11" max="11" width="11.42578125" style="929"/>
    <col min="12" max="12" width="15.42578125" style="931" customWidth="1"/>
    <col min="13" max="13" width="14.28515625" style="929" customWidth="1"/>
    <col min="14" max="14" width="19.140625" style="931" customWidth="1"/>
    <col min="15" max="15" width="15.28515625" style="929" customWidth="1"/>
    <col min="16" max="16" width="18.28515625" style="931" customWidth="1"/>
    <col min="17" max="20" width="14.140625" style="929" customWidth="1"/>
    <col min="21" max="21" width="17" style="929" customWidth="1"/>
    <col min="22" max="16384" width="11.42578125" style="929"/>
  </cols>
  <sheetData>
    <row r="1" spans="1:21" ht="18" x14ac:dyDescent="0.2">
      <c r="B1" s="930"/>
      <c r="C1" s="930"/>
      <c r="D1" s="930"/>
      <c r="E1" s="930"/>
      <c r="F1" s="930"/>
      <c r="G1" s="930" t="s">
        <v>499</v>
      </c>
      <c r="I1" s="930"/>
      <c r="J1" s="930"/>
      <c r="K1" s="930"/>
      <c r="L1" s="930"/>
      <c r="M1" s="930"/>
      <c r="N1" s="930"/>
      <c r="O1" s="930"/>
      <c r="P1" s="930"/>
      <c r="Q1" s="930"/>
      <c r="R1" s="930"/>
      <c r="S1" s="930"/>
      <c r="T1" s="930"/>
      <c r="U1" s="930"/>
    </row>
    <row r="2" spans="1:21" x14ac:dyDescent="0.2">
      <c r="A2" s="998" t="s">
        <v>1362</v>
      </c>
      <c r="B2" s="998"/>
      <c r="C2" s="998"/>
      <c r="D2" s="998"/>
      <c r="E2" s="998"/>
      <c r="F2" s="998"/>
      <c r="G2" s="998"/>
      <c r="H2" s="998"/>
      <c r="I2" s="998"/>
      <c r="J2" s="998"/>
      <c r="K2" s="998"/>
      <c r="L2" s="998"/>
      <c r="M2" s="998"/>
      <c r="N2" s="998"/>
      <c r="O2" s="998"/>
      <c r="P2" s="998"/>
      <c r="Q2" s="998"/>
      <c r="R2" s="998"/>
      <c r="S2" s="998"/>
      <c r="T2" s="998"/>
      <c r="U2" s="998"/>
    </row>
    <row r="3" spans="1:21" ht="15" customHeight="1" x14ac:dyDescent="0.2">
      <c r="A3" s="1473" t="s">
        <v>100</v>
      </c>
      <c r="B3" s="1398" t="s">
        <v>115</v>
      </c>
      <c r="C3" s="1476" t="s">
        <v>89</v>
      </c>
      <c r="D3" s="1476" t="s">
        <v>90</v>
      </c>
      <c r="E3" s="1483" t="s">
        <v>409</v>
      </c>
      <c r="F3" s="1476" t="s">
        <v>91</v>
      </c>
      <c r="G3" s="1473" t="s">
        <v>103</v>
      </c>
      <c r="H3" s="1473"/>
      <c r="I3" s="1473"/>
      <c r="J3" s="1473"/>
      <c r="K3" s="1473"/>
      <c r="L3" s="1473"/>
      <c r="M3" s="1473"/>
      <c r="N3" s="1473"/>
      <c r="O3" s="1475" t="s">
        <v>104</v>
      </c>
      <c r="P3" s="1475"/>
      <c r="Q3" s="1398" t="s">
        <v>105</v>
      </c>
      <c r="R3" s="1398" t="s">
        <v>106</v>
      </c>
      <c r="S3" s="1398" t="s">
        <v>113</v>
      </c>
      <c r="T3" s="1398" t="s">
        <v>112</v>
      </c>
      <c r="U3" s="1480" t="s">
        <v>92</v>
      </c>
    </row>
    <row r="4" spans="1:21" ht="15" customHeight="1" x14ac:dyDescent="0.2">
      <c r="A4" s="1473"/>
      <c r="B4" s="1396"/>
      <c r="C4" s="1477"/>
      <c r="D4" s="1477"/>
      <c r="E4" s="1484"/>
      <c r="F4" s="1477"/>
      <c r="G4" s="1473" t="s">
        <v>107</v>
      </c>
      <c r="H4" s="1473"/>
      <c r="I4" s="1473" t="s">
        <v>108</v>
      </c>
      <c r="J4" s="1473"/>
      <c r="K4" s="1473" t="s">
        <v>109</v>
      </c>
      <c r="L4" s="1473"/>
      <c r="M4" s="1473" t="s">
        <v>110</v>
      </c>
      <c r="N4" s="1473"/>
      <c r="O4" s="1475"/>
      <c r="P4" s="1475"/>
      <c r="Q4" s="1396"/>
      <c r="R4" s="1396"/>
      <c r="S4" s="1396"/>
      <c r="T4" s="1396"/>
      <c r="U4" s="1481"/>
    </row>
    <row r="5" spans="1:21" ht="38.25" x14ac:dyDescent="0.2">
      <c r="A5" s="1473"/>
      <c r="B5" s="1397"/>
      <c r="C5" s="1478"/>
      <c r="D5" s="1478"/>
      <c r="E5" s="1485"/>
      <c r="F5" s="1478"/>
      <c r="G5" s="933" t="s">
        <v>111</v>
      </c>
      <c r="H5" s="934" t="s">
        <v>12</v>
      </c>
      <c r="I5" s="933" t="s">
        <v>111</v>
      </c>
      <c r="J5" s="934" t="s">
        <v>12</v>
      </c>
      <c r="K5" s="933" t="s">
        <v>111</v>
      </c>
      <c r="L5" s="934" t="s">
        <v>12</v>
      </c>
      <c r="M5" s="933" t="s">
        <v>111</v>
      </c>
      <c r="N5" s="934" t="s">
        <v>12</v>
      </c>
      <c r="O5" s="933" t="s">
        <v>111</v>
      </c>
      <c r="P5" s="934" t="s">
        <v>12</v>
      </c>
      <c r="Q5" s="1397"/>
      <c r="R5" s="1397"/>
      <c r="S5" s="1397"/>
      <c r="T5" s="1397"/>
      <c r="U5" s="1482"/>
    </row>
    <row r="6" spans="1:21" ht="299.25" x14ac:dyDescent="0.25">
      <c r="A6" s="1534" t="s">
        <v>1467</v>
      </c>
      <c r="B6" s="1531" t="s">
        <v>1363</v>
      </c>
      <c r="C6" s="1535" t="s">
        <v>1634</v>
      </c>
      <c r="D6" s="999" t="s">
        <v>1635</v>
      </c>
      <c r="E6" s="999" t="s">
        <v>1647</v>
      </c>
      <c r="F6" s="1000" t="s">
        <v>1636</v>
      </c>
      <c r="G6" s="1261">
        <v>0.3</v>
      </c>
      <c r="H6" s="1281">
        <v>15000</v>
      </c>
      <c r="I6" s="1261">
        <v>0.3</v>
      </c>
      <c r="J6" s="1282"/>
      <c r="K6" s="1263">
        <v>0.2</v>
      </c>
      <c r="L6" s="1282"/>
      <c r="M6" s="1263">
        <v>0.2</v>
      </c>
      <c r="N6" s="1282"/>
      <c r="O6" s="1266">
        <v>1</v>
      </c>
      <c r="P6" s="1351">
        <f>+H6</f>
        <v>15000</v>
      </c>
      <c r="Q6" s="1004" t="s">
        <v>1637</v>
      </c>
      <c r="R6" s="389" t="s">
        <v>1638</v>
      </c>
      <c r="S6" s="389" t="s">
        <v>1639</v>
      </c>
      <c r="T6" s="389" t="s">
        <v>1640</v>
      </c>
      <c r="U6" s="389" t="s">
        <v>1641</v>
      </c>
    </row>
    <row r="7" spans="1:21" ht="157.5" x14ac:dyDescent="0.25">
      <c r="A7" s="1534"/>
      <c r="B7" s="1532"/>
      <c r="C7" s="1536"/>
      <c r="D7" s="999" t="s">
        <v>1642</v>
      </c>
      <c r="E7" s="999" t="s">
        <v>1648</v>
      </c>
      <c r="F7" s="1000" t="s">
        <v>1643</v>
      </c>
      <c r="G7" s="1264">
        <v>0.3</v>
      </c>
      <c r="H7" s="1270">
        <v>24400</v>
      </c>
      <c r="I7" s="1264">
        <v>0.3</v>
      </c>
      <c r="J7" s="1279">
        <v>50000</v>
      </c>
      <c r="K7" s="1264">
        <v>0.2</v>
      </c>
      <c r="L7" s="1279"/>
      <c r="M7" s="1264">
        <v>0.2</v>
      </c>
      <c r="N7" s="1279"/>
      <c r="O7" s="1280">
        <v>1</v>
      </c>
      <c r="P7" s="1351">
        <f>+H7+J7</f>
        <v>74400</v>
      </c>
      <c r="Q7" s="1004" t="s">
        <v>1644</v>
      </c>
      <c r="R7" s="389" t="s">
        <v>1645</v>
      </c>
      <c r="S7" s="389" t="s">
        <v>1646</v>
      </c>
      <c r="T7" s="1004" t="s">
        <v>1640</v>
      </c>
      <c r="U7" s="1006" t="s">
        <v>1641</v>
      </c>
    </row>
    <row r="8" spans="1:21" ht="99.75" x14ac:dyDescent="0.2">
      <c r="A8" s="1534"/>
      <c r="B8" s="1532"/>
      <c r="C8" s="377" t="s">
        <v>2600</v>
      </c>
      <c r="D8" s="377" t="s">
        <v>2601</v>
      </c>
      <c r="E8" s="946"/>
      <c r="F8" s="377" t="s">
        <v>2602</v>
      </c>
      <c r="G8" s="741"/>
      <c r="H8" s="741">
        <v>0</v>
      </c>
      <c r="I8" s="741">
        <v>0</v>
      </c>
      <c r="J8" s="741">
        <v>0</v>
      </c>
      <c r="K8" s="741">
        <v>0</v>
      </c>
      <c r="L8" s="741">
        <v>1</v>
      </c>
      <c r="M8" s="1108">
        <v>10000</v>
      </c>
      <c r="N8" s="741">
        <v>1</v>
      </c>
      <c r="O8" s="741">
        <v>10000</v>
      </c>
      <c r="P8" s="1159">
        <v>10000</v>
      </c>
      <c r="Q8" s="955"/>
      <c r="R8" s="384" t="s">
        <v>2603</v>
      </c>
      <c r="S8" s="384" t="s">
        <v>2604</v>
      </c>
      <c r="T8" s="384" t="s">
        <v>2276</v>
      </c>
      <c r="U8" s="384" t="s">
        <v>2605</v>
      </c>
    </row>
    <row r="9" spans="1:21" ht="123" customHeight="1" x14ac:dyDescent="0.2">
      <c r="A9" s="1534"/>
      <c r="B9" s="1532"/>
      <c r="C9" s="384" t="s">
        <v>2606</v>
      </c>
      <c r="D9" s="384" t="s">
        <v>2607</v>
      </c>
      <c r="E9" s="955"/>
      <c r="F9" s="384" t="s">
        <v>2608</v>
      </c>
      <c r="G9" s="746">
        <v>2</v>
      </c>
      <c r="H9" s="1108">
        <v>1500</v>
      </c>
      <c r="I9" s="1108">
        <v>2</v>
      </c>
      <c r="J9" s="1108">
        <v>1500</v>
      </c>
      <c r="K9" s="1108">
        <v>2</v>
      </c>
      <c r="L9" s="1108">
        <v>1500</v>
      </c>
      <c r="M9" s="1108">
        <v>2</v>
      </c>
      <c r="N9" s="1108">
        <v>1500</v>
      </c>
      <c r="O9" s="741">
        <v>8</v>
      </c>
      <c r="P9" s="1159">
        <v>6000</v>
      </c>
      <c r="Q9" s="1007"/>
      <c r="R9" s="717" t="s">
        <v>2609</v>
      </c>
      <c r="S9" s="717" t="s">
        <v>2610</v>
      </c>
      <c r="T9" s="717" t="s">
        <v>2611</v>
      </c>
      <c r="U9" s="717" t="s">
        <v>2612</v>
      </c>
    </row>
    <row r="10" spans="1:21" ht="126" x14ac:dyDescent="0.2">
      <c r="A10" s="1532" t="s">
        <v>1468</v>
      </c>
      <c r="B10" s="1531" t="s">
        <v>1469</v>
      </c>
      <c r="C10" s="999" t="s">
        <v>1649</v>
      </c>
      <c r="D10" s="999" t="s">
        <v>1650</v>
      </c>
      <c r="E10" s="999" t="s">
        <v>1657</v>
      </c>
      <c r="F10" s="1000" t="s">
        <v>1651</v>
      </c>
      <c r="G10" s="1001"/>
      <c r="H10" s="1003">
        <v>0</v>
      </c>
      <c r="I10" s="1001"/>
      <c r="J10" s="1003"/>
      <c r="K10" s="1001"/>
      <c r="L10" s="1003"/>
      <c r="M10" s="1261">
        <v>1</v>
      </c>
      <c r="N10" s="1262"/>
      <c r="O10" s="1266">
        <v>1</v>
      </c>
      <c r="P10" s="1253"/>
      <c r="Q10" s="389" t="s">
        <v>1652</v>
      </c>
      <c r="R10" s="389" t="s">
        <v>1653</v>
      </c>
      <c r="S10" s="389" t="s">
        <v>1654</v>
      </c>
      <c r="T10" s="389" t="s">
        <v>1655</v>
      </c>
      <c r="U10" s="389" t="s">
        <v>1656</v>
      </c>
    </row>
    <row r="11" spans="1:21" ht="123" customHeight="1" x14ac:dyDescent="0.2">
      <c r="A11" s="1532"/>
      <c r="B11" s="1532"/>
      <c r="C11" s="383" t="s">
        <v>2613</v>
      </c>
      <c r="D11" s="383" t="s">
        <v>2614</v>
      </c>
      <c r="F11" s="383" t="s">
        <v>2615</v>
      </c>
      <c r="G11" s="463"/>
      <c r="H11" s="463"/>
      <c r="I11" s="463"/>
      <c r="J11" s="463"/>
      <c r="K11" s="462">
        <v>1</v>
      </c>
      <c r="L11" s="1259">
        <v>5000</v>
      </c>
      <c r="M11" s="463"/>
      <c r="N11" s="463"/>
      <c r="O11" s="462">
        <v>1</v>
      </c>
      <c r="P11" s="1254">
        <v>5000</v>
      </c>
      <c r="Q11" s="463"/>
      <c r="R11" s="463" t="s">
        <v>2616</v>
      </c>
      <c r="S11" s="383" t="s">
        <v>2617</v>
      </c>
      <c r="T11" s="383" t="s">
        <v>2618</v>
      </c>
      <c r="U11" s="383" t="s">
        <v>2619</v>
      </c>
    </row>
    <row r="12" spans="1:21" ht="173.25" x14ac:dyDescent="0.25">
      <c r="A12" s="1531" t="s">
        <v>1470</v>
      </c>
      <c r="B12" s="1531" t="s">
        <v>1471</v>
      </c>
      <c r="C12" s="999" t="s">
        <v>1658</v>
      </c>
      <c r="D12" s="999" t="s">
        <v>1659</v>
      </c>
      <c r="E12" s="999"/>
      <c r="F12" s="1000" t="s">
        <v>1660</v>
      </c>
      <c r="G12" s="1261">
        <v>0.3</v>
      </c>
      <c r="H12" s="1262"/>
      <c r="I12" s="1263">
        <v>0.3</v>
      </c>
      <c r="J12" s="1262"/>
      <c r="K12" s="1263">
        <v>0.2</v>
      </c>
      <c r="L12" s="1262"/>
      <c r="M12" s="1263">
        <v>0.2</v>
      </c>
      <c r="N12" s="1262"/>
      <c r="O12" s="1260">
        <v>1</v>
      </c>
      <c r="P12" s="1253"/>
      <c r="Q12" s="1004" t="s">
        <v>1661</v>
      </c>
      <c r="R12" s="389" t="s">
        <v>1662</v>
      </c>
      <c r="S12" s="389" t="s">
        <v>1663</v>
      </c>
      <c r="T12" s="389" t="s">
        <v>1664</v>
      </c>
      <c r="U12" s="389" t="s">
        <v>1641</v>
      </c>
    </row>
    <row r="13" spans="1:21" ht="126" x14ac:dyDescent="0.25">
      <c r="A13" s="1532"/>
      <c r="B13" s="1532"/>
      <c r="C13" s="999"/>
      <c r="D13" s="999" t="s">
        <v>1665</v>
      </c>
      <c r="E13" s="999"/>
      <c r="F13" s="1000" t="s">
        <v>1666</v>
      </c>
      <c r="G13" s="1275">
        <v>0.3</v>
      </c>
      <c r="H13" s="1276">
        <v>150000</v>
      </c>
      <c r="I13" s="1277">
        <v>0.3</v>
      </c>
      <c r="J13" s="1276">
        <v>150000</v>
      </c>
      <c r="K13" s="1277">
        <v>0.2</v>
      </c>
      <c r="L13" s="1276">
        <v>150000</v>
      </c>
      <c r="M13" s="1277">
        <v>0.2</v>
      </c>
      <c r="N13" s="1276">
        <v>150000</v>
      </c>
      <c r="O13" s="1278">
        <v>1</v>
      </c>
      <c r="P13" s="1255">
        <f>+H13+J13+L13+N13</f>
        <v>600000</v>
      </c>
      <c r="Q13" s="389" t="s">
        <v>1667</v>
      </c>
      <c r="R13" s="389" t="s">
        <v>1668</v>
      </c>
      <c r="S13" s="389" t="s">
        <v>1669</v>
      </c>
      <c r="T13" s="1004" t="s">
        <v>1670</v>
      </c>
      <c r="U13" s="1006" t="s">
        <v>1671</v>
      </c>
    </row>
    <row r="14" spans="1:21" ht="173.25" x14ac:dyDescent="0.25">
      <c r="A14" s="1532"/>
      <c r="B14" s="1532"/>
      <c r="C14" s="999"/>
      <c r="D14" s="999" t="s">
        <v>1694</v>
      </c>
      <c r="E14" s="999"/>
      <c r="F14" s="1000" t="s">
        <v>1672</v>
      </c>
      <c r="G14" s="1272">
        <v>0.3</v>
      </c>
      <c r="H14" s="1274">
        <v>100000</v>
      </c>
      <c r="I14" s="1273">
        <v>0.3</v>
      </c>
      <c r="J14" s="1274">
        <v>100000</v>
      </c>
      <c r="K14" s="1273">
        <v>0.2</v>
      </c>
      <c r="L14" s="1274">
        <v>80000</v>
      </c>
      <c r="M14" s="1273">
        <v>0.2</v>
      </c>
      <c r="N14" s="1274">
        <v>80000</v>
      </c>
      <c r="O14" s="1266">
        <v>1</v>
      </c>
      <c r="P14" s="1255">
        <f>+H14+J14+L14+N14</f>
        <v>360000</v>
      </c>
      <c r="Q14" s="1004" t="s">
        <v>1673</v>
      </c>
      <c r="R14" s="389" t="s">
        <v>1674</v>
      </c>
      <c r="S14" s="389" t="s">
        <v>1675</v>
      </c>
      <c r="T14" s="1004" t="s">
        <v>1670</v>
      </c>
      <c r="U14" s="1006" t="s">
        <v>1671</v>
      </c>
    </row>
    <row r="15" spans="1:21" ht="93.75" customHeight="1" x14ac:dyDescent="0.2">
      <c r="A15" s="1532"/>
      <c r="B15" s="1532"/>
      <c r="C15" s="384" t="s">
        <v>2455</v>
      </c>
      <c r="D15" s="384" t="s">
        <v>2456</v>
      </c>
      <c r="E15" s="952"/>
      <c r="F15" s="384" t="s">
        <v>2457</v>
      </c>
      <c r="G15" s="741">
        <v>1</v>
      </c>
      <c r="H15" s="1271">
        <v>1500</v>
      </c>
      <c r="I15" s="741"/>
      <c r="J15" s="741"/>
      <c r="K15" s="741">
        <v>1</v>
      </c>
      <c r="L15" s="1271">
        <v>1500</v>
      </c>
      <c r="M15" s="741">
        <v>1</v>
      </c>
      <c r="N15" s="1271">
        <v>1500</v>
      </c>
      <c r="O15" s="741">
        <v>3</v>
      </c>
      <c r="P15" s="1159">
        <v>4500</v>
      </c>
      <c r="Q15" s="384" t="s">
        <v>2458</v>
      </c>
      <c r="R15" s="384" t="s">
        <v>2459</v>
      </c>
      <c r="S15" s="384" t="s">
        <v>2460</v>
      </c>
      <c r="T15" s="384" t="s">
        <v>1735</v>
      </c>
      <c r="U15" s="384" t="s">
        <v>2461</v>
      </c>
    </row>
    <row r="16" spans="1:21" ht="99.75" customHeight="1" x14ac:dyDescent="0.2">
      <c r="A16" s="1532"/>
      <c r="B16" s="1532"/>
      <c r="C16" s="383" t="s">
        <v>2620</v>
      </c>
      <c r="D16" s="383" t="s">
        <v>2621</v>
      </c>
      <c r="E16" s="383" t="s">
        <v>2622</v>
      </c>
      <c r="F16" s="774">
        <v>1</v>
      </c>
      <c r="G16" s="1259">
        <v>5000</v>
      </c>
      <c r="H16" s="743">
        <v>1</v>
      </c>
      <c r="I16" s="1258">
        <v>5000</v>
      </c>
      <c r="J16" s="462"/>
      <c r="K16" s="462"/>
      <c r="L16" s="463"/>
      <c r="M16" s="1010"/>
      <c r="N16" s="743">
        <v>2</v>
      </c>
      <c r="O16" s="1009"/>
      <c r="P16" s="1254">
        <v>10000</v>
      </c>
      <c r="Q16" s="383" t="s">
        <v>2623</v>
      </c>
      <c r="R16" s="383" t="s">
        <v>2624</v>
      </c>
      <c r="S16" s="383" t="s">
        <v>2276</v>
      </c>
      <c r="T16" s="383" t="s">
        <v>2619</v>
      </c>
      <c r="U16" s="955"/>
    </row>
    <row r="17" spans="1:21" ht="126" x14ac:dyDescent="0.25">
      <c r="A17" s="1531" t="s">
        <v>1472</v>
      </c>
      <c r="B17" s="1531" t="s">
        <v>1473</v>
      </c>
      <c r="C17" s="999" t="s">
        <v>1676</v>
      </c>
      <c r="D17" s="999" t="s">
        <v>1677</v>
      </c>
      <c r="E17" s="999"/>
      <c r="F17" s="1000" t="s">
        <v>1678</v>
      </c>
      <c r="G17" s="1261">
        <v>0.25</v>
      </c>
      <c r="H17" s="1270">
        <v>60000</v>
      </c>
      <c r="I17" s="1269">
        <v>0.25</v>
      </c>
      <c r="J17" s="1270">
        <v>60000</v>
      </c>
      <c r="K17" s="1269">
        <v>0.25</v>
      </c>
      <c r="L17" s="1268"/>
      <c r="M17" s="1269">
        <v>0.25</v>
      </c>
      <c r="N17" s="1005"/>
      <c r="O17" s="1267">
        <v>1</v>
      </c>
      <c r="P17" s="1253">
        <f>+H17+J17</f>
        <v>120000</v>
      </c>
      <c r="Q17" s="389" t="s">
        <v>1679</v>
      </c>
      <c r="R17" s="389" t="s">
        <v>1680</v>
      </c>
      <c r="S17" s="389" t="s">
        <v>1681</v>
      </c>
      <c r="T17" s="1004" t="s">
        <v>1670</v>
      </c>
      <c r="U17" s="1006" t="s">
        <v>1641</v>
      </c>
    </row>
    <row r="18" spans="1:21" ht="126" x14ac:dyDescent="0.25">
      <c r="A18" s="1532"/>
      <c r="B18" s="1532"/>
      <c r="C18" s="999"/>
      <c r="D18" s="999" t="s">
        <v>1682</v>
      </c>
      <c r="E18" s="999"/>
      <c r="F18" s="1000" t="s">
        <v>1683</v>
      </c>
      <c r="G18" s="1001"/>
      <c r="H18" s="1003"/>
      <c r="I18" s="1001"/>
      <c r="J18" s="1008"/>
      <c r="K18" s="1263">
        <v>1</v>
      </c>
      <c r="L18" s="1008"/>
      <c r="M18" s="1002"/>
      <c r="N18" s="1008"/>
      <c r="O18" s="1266">
        <v>1</v>
      </c>
      <c r="P18" s="1253"/>
      <c r="Q18" s="1004" t="s">
        <v>1684</v>
      </c>
      <c r="R18" s="389" t="s">
        <v>1685</v>
      </c>
      <c r="S18" s="389" t="s">
        <v>1686</v>
      </c>
      <c r="T18" s="1004" t="s">
        <v>1687</v>
      </c>
      <c r="U18" s="1006" t="s">
        <v>1641</v>
      </c>
    </row>
    <row r="19" spans="1:21" ht="173.25" x14ac:dyDescent="0.25">
      <c r="A19" s="1532"/>
      <c r="B19" s="1532"/>
      <c r="C19" s="999"/>
      <c r="D19" s="999" t="s">
        <v>1688</v>
      </c>
      <c r="E19" s="999"/>
      <c r="F19" s="1000" t="s">
        <v>1689</v>
      </c>
      <c r="G19" s="1001"/>
      <c r="H19" s="1003"/>
      <c r="I19" s="1264">
        <v>0.5</v>
      </c>
      <c r="J19" s="1262"/>
      <c r="K19" s="1265"/>
      <c r="L19" s="1262"/>
      <c r="M19" s="1265">
        <v>0.5</v>
      </c>
      <c r="N19" s="1008"/>
      <c r="O19" s="1260">
        <v>1</v>
      </c>
      <c r="P19" s="1253"/>
      <c r="Q19" s="1004" t="s">
        <v>1690</v>
      </c>
      <c r="R19" s="389" t="s">
        <v>1691</v>
      </c>
      <c r="S19" s="389" t="s">
        <v>1692</v>
      </c>
      <c r="T19" s="1011" t="s">
        <v>1670</v>
      </c>
      <c r="U19" s="389" t="s">
        <v>1656</v>
      </c>
    </row>
    <row r="20" spans="1:21" ht="128.25" x14ac:dyDescent="0.2">
      <c r="A20" s="1532"/>
      <c r="B20" s="1532"/>
      <c r="C20" s="383" t="s">
        <v>2625</v>
      </c>
      <c r="D20" s="383" t="s">
        <v>2626</v>
      </c>
      <c r="E20" s="1012" t="s">
        <v>2627</v>
      </c>
      <c r="F20" s="774">
        <v>1</v>
      </c>
      <c r="G20" s="1258">
        <v>5000</v>
      </c>
      <c r="H20" s="774">
        <v>1</v>
      </c>
      <c r="I20" s="1259">
        <v>5000</v>
      </c>
      <c r="J20" s="774">
        <v>1</v>
      </c>
      <c r="K20" s="1258">
        <v>5000</v>
      </c>
      <c r="L20" s="1013"/>
      <c r="M20" s="462"/>
      <c r="N20" s="743">
        <v>3</v>
      </c>
      <c r="O20" s="462"/>
      <c r="P20" s="1254">
        <v>15000</v>
      </c>
      <c r="Q20" s="383" t="s">
        <v>2628</v>
      </c>
      <c r="R20" s="383" t="s">
        <v>2629</v>
      </c>
      <c r="S20" s="383" t="s">
        <v>2276</v>
      </c>
      <c r="T20" s="383" t="s">
        <v>2619</v>
      </c>
      <c r="U20" s="999"/>
    </row>
    <row r="21" spans="1:21" ht="313.5" x14ac:dyDescent="0.2">
      <c r="A21" s="1532"/>
      <c r="B21" s="1532"/>
      <c r="C21" s="462" t="s">
        <v>2663</v>
      </c>
      <c r="D21" s="746" t="s">
        <v>2664</v>
      </c>
      <c r="E21" s="946"/>
      <c r="F21" s="716" t="s">
        <v>2665</v>
      </c>
      <c r="G21" s="754" t="s">
        <v>2670</v>
      </c>
      <c r="H21" s="1256">
        <f>7000+7600</f>
        <v>14600</v>
      </c>
      <c r="I21" s="754" t="s">
        <v>2671</v>
      </c>
      <c r="J21" s="1256">
        <f>9000+3000+7000+7600</f>
        <v>26600</v>
      </c>
      <c r="K21" s="746" t="s">
        <v>2672</v>
      </c>
      <c r="L21" s="1257">
        <f>7000+7600</f>
        <v>14600</v>
      </c>
      <c r="M21" s="792"/>
      <c r="N21" s="792"/>
      <c r="O21" s="1014" t="s">
        <v>2666</v>
      </c>
      <c r="P21" s="1252">
        <f>+H21+J21+L21</f>
        <v>55800</v>
      </c>
      <c r="Q21" s="754" t="s">
        <v>2667</v>
      </c>
      <c r="R21" s="740" t="s">
        <v>2668</v>
      </c>
      <c r="S21" s="754" t="s">
        <v>2669</v>
      </c>
      <c r="T21" s="754" t="s">
        <v>2647</v>
      </c>
      <c r="U21" s="754" t="s">
        <v>2648</v>
      </c>
    </row>
    <row r="22" spans="1:21" ht="99.75" x14ac:dyDescent="0.2">
      <c r="A22" s="1532"/>
      <c r="B22" s="1532"/>
      <c r="C22" s="377" t="s">
        <v>3043</v>
      </c>
      <c r="D22" s="377" t="s">
        <v>3044</v>
      </c>
      <c r="E22" s="946"/>
      <c r="F22" s="378" t="s">
        <v>3045</v>
      </c>
      <c r="G22" s="768">
        <v>1</v>
      </c>
      <c r="H22" s="1104">
        <v>10000</v>
      </c>
      <c r="I22" s="377"/>
      <c r="J22" s="377"/>
      <c r="K22" s="377"/>
      <c r="L22" s="377"/>
      <c r="M22" s="377"/>
      <c r="N22" s="377"/>
      <c r="O22" s="768">
        <v>1</v>
      </c>
      <c r="P22" s="1178">
        <f>+H22</f>
        <v>10000</v>
      </c>
      <c r="Q22" s="377" t="s">
        <v>2893</v>
      </c>
      <c r="R22" s="377" t="s">
        <v>3046</v>
      </c>
      <c r="S22" s="377" t="s">
        <v>3047</v>
      </c>
      <c r="T22" s="377" t="s">
        <v>3048</v>
      </c>
      <c r="U22" s="377" t="s">
        <v>3049</v>
      </c>
    </row>
    <row r="23" spans="1:21" ht="171" x14ac:dyDescent="0.2">
      <c r="A23" s="1533"/>
      <c r="B23" s="1533"/>
      <c r="C23" s="377" t="s">
        <v>3050</v>
      </c>
      <c r="D23" s="377" t="s">
        <v>3051</v>
      </c>
      <c r="E23" s="946"/>
      <c r="F23" s="378" t="s">
        <v>3052</v>
      </c>
      <c r="G23" s="746"/>
      <c r="H23" s="746"/>
      <c r="I23" s="768">
        <v>1</v>
      </c>
      <c r="J23" s="1104">
        <v>20000</v>
      </c>
      <c r="K23" s="746"/>
      <c r="L23" s="746"/>
      <c r="M23" s="746"/>
      <c r="N23" s="746"/>
      <c r="O23" s="768">
        <v>1</v>
      </c>
      <c r="P23" s="1178">
        <f>+J23</f>
        <v>20000</v>
      </c>
      <c r="Q23" s="377" t="s">
        <v>3053</v>
      </c>
      <c r="R23" s="377" t="s">
        <v>3054</v>
      </c>
      <c r="S23" s="377" t="s">
        <v>3047</v>
      </c>
      <c r="T23" s="377" t="s">
        <v>3048</v>
      </c>
      <c r="U23" s="377" t="s">
        <v>3049</v>
      </c>
    </row>
    <row r="24" spans="1:21" ht="15.6" customHeight="1" x14ac:dyDescent="0.25">
      <c r="A24" s="968"/>
      <c r="B24" s="969"/>
      <c r="C24" s="968" t="s">
        <v>123</v>
      </c>
      <c r="D24" s="969"/>
      <c r="E24" s="969"/>
      <c r="F24" s="970"/>
      <c r="G24" s="1015">
        <f t="shared" ref="G24:O24" si="0">SUM(G6:G11)</f>
        <v>2.6</v>
      </c>
      <c r="H24" s="1016">
        <f t="shared" si="0"/>
        <v>40900</v>
      </c>
      <c r="I24" s="1015">
        <f t="shared" si="0"/>
        <v>2.6</v>
      </c>
      <c r="J24" s="1016">
        <f t="shared" si="0"/>
        <v>51500</v>
      </c>
      <c r="K24" s="1015">
        <f t="shared" si="0"/>
        <v>3.4</v>
      </c>
      <c r="L24" s="1016">
        <f t="shared" si="0"/>
        <v>6501</v>
      </c>
      <c r="M24" s="1015">
        <f t="shared" si="0"/>
        <v>10003.4</v>
      </c>
      <c r="N24" s="1016">
        <f t="shared" si="0"/>
        <v>1501</v>
      </c>
      <c r="O24" s="1016">
        <f t="shared" si="0"/>
        <v>10012</v>
      </c>
      <c r="P24" s="1016">
        <f>SUM(P6:P23)</f>
        <v>1305700</v>
      </c>
      <c r="Q24" s="973"/>
      <c r="R24" s="973"/>
      <c r="S24" s="973"/>
      <c r="T24" s="973"/>
      <c r="U24" s="973"/>
    </row>
  </sheetData>
  <mergeCells count="26">
    <mergeCell ref="F3:F5"/>
    <mergeCell ref="E3:E5"/>
    <mergeCell ref="U3:U5"/>
    <mergeCell ref="G4:H4"/>
    <mergeCell ref="I4:J4"/>
    <mergeCell ref="K4:L4"/>
    <mergeCell ref="M4:N4"/>
    <mergeCell ref="G3:N3"/>
    <mergeCell ref="O3:P4"/>
    <mergeCell ref="Q3:Q5"/>
    <mergeCell ref="R3:R5"/>
    <mergeCell ref="S3:S5"/>
    <mergeCell ref="T3:T5"/>
    <mergeCell ref="C6:C7"/>
    <mergeCell ref="A3:A5"/>
    <mergeCell ref="B3:B5"/>
    <mergeCell ref="C3:C5"/>
    <mergeCell ref="D3:D5"/>
    <mergeCell ref="B12:B16"/>
    <mergeCell ref="A12:A16"/>
    <mergeCell ref="A17:A23"/>
    <mergeCell ref="B17:B23"/>
    <mergeCell ref="B6:B9"/>
    <mergeCell ref="B10:B11"/>
    <mergeCell ref="A6:A9"/>
    <mergeCell ref="A10:A1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topLeftCell="E1" zoomScale="50" zoomScaleNormal="50" workbookViewId="0">
      <pane ySplit="7" topLeftCell="A8" activePane="bottomLeft" state="frozen"/>
      <selection activeCell="A7" sqref="A7"/>
      <selection pane="bottomLeft" activeCell="X27" sqref="X27"/>
    </sheetView>
  </sheetViews>
  <sheetFormatPr baseColWidth="10" defaultRowHeight="15" x14ac:dyDescent="0.25"/>
  <cols>
    <col min="1" max="2" width="21.7109375" customWidth="1"/>
    <col min="3" max="6" width="27.42578125" customWidth="1"/>
    <col min="7" max="7" width="15.28515625" customWidth="1"/>
    <col min="8" max="8" width="19.28515625" style="234" customWidth="1"/>
    <col min="9" max="9" width="15.28515625" customWidth="1"/>
    <col min="10" max="10" width="18.85546875" style="234" customWidth="1"/>
    <col min="11" max="11" width="16.140625" customWidth="1"/>
    <col min="12" max="12" width="13.7109375" style="234" customWidth="1"/>
    <col min="14" max="14" width="13.7109375" style="234" customWidth="1"/>
    <col min="15" max="15" width="15.28515625" customWidth="1"/>
    <col min="16" max="16" width="18.28515625" style="234" customWidth="1"/>
    <col min="17" max="20" width="14.140625" customWidth="1"/>
    <col min="21" max="21" width="17" customWidth="1"/>
  </cols>
  <sheetData>
    <row r="1" spans="1:21" ht="18.75" x14ac:dyDescent="0.25">
      <c r="B1" s="274"/>
      <c r="C1" s="274"/>
      <c r="D1" s="274"/>
      <c r="E1" s="274"/>
      <c r="F1" s="274"/>
      <c r="G1" s="274" t="s">
        <v>1431</v>
      </c>
      <c r="J1" s="274"/>
      <c r="K1" s="274"/>
      <c r="L1" s="274"/>
      <c r="M1" s="274"/>
      <c r="N1" s="274"/>
      <c r="O1" s="274"/>
      <c r="P1" s="274"/>
      <c r="Q1" s="274"/>
      <c r="R1" s="274"/>
      <c r="S1" s="274"/>
      <c r="T1" s="274"/>
      <c r="U1" s="274"/>
    </row>
    <row r="2" spans="1:21" ht="18.75" x14ac:dyDescent="0.25">
      <c r="A2" s="262" t="s">
        <v>1375</v>
      </c>
      <c r="B2" s="274"/>
      <c r="C2" s="274"/>
      <c r="D2" s="274"/>
      <c r="E2" s="274"/>
      <c r="F2" s="274"/>
      <c r="G2" s="274"/>
      <c r="J2" s="274"/>
      <c r="K2" s="274"/>
      <c r="L2" s="274"/>
      <c r="M2" s="274"/>
      <c r="N2" s="274"/>
      <c r="O2" s="274"/>
      <c r="P2" s="274"/>
      <c r="Q2" s="274"/>
      <c r="R2" s="274"/>
      <c r="S2" s="274"/>
      <c r="T2" s="274"/>
      <c r="U2" s="274"/>
    </row>
    <row r="3" spans="1:21" x14ac:dyDescent="0.25">
      <c r="A3" s="1540" t="s">
        <v>1429</v>
      </c>
      <c r="B3" s="1540"/>
      <c r="C3" s="1540"/>
      <c r="D3" s="1540"/>
      <c r="E3" s="1540"/>
      <c r="F3" s="1540"/>
      <c r="G3" s="1540"/>
      <c r="H3" s="1540"/>
      <c r="I3" s="1540"/>
      <c r="J3" s="1540"/>
      <c r="K3" s="1540"/>
      <c r="L3" s="1540"/>
      <c r="M3" s="1540"/>
      <c r="N3" s="1540"/>
      <c r="O3" s="1540"/>
      <c r="P3" s="1540"/>
      <c r="Q3" s="1540"/>
      <c r="R3" s="1540"/>
      <c r="S3" s="1540"/>
      <c r="T3" s="1540"/>
      <c r="U3" s="1540"/>
    </row>
    <row r="4" spans="1:21" x14ac:dyDescent="0.25">
      <c r="A4" s="310" t="s">
        <v>1428</v>
      </c>
      <c r="B4" s="262"/>
      <c r="C4" s="262"/>
      <c r="D4" s="262"/>
      <c r="E4" s="262"/>
      <c r="F4" s="262"/>
      <c r="G4" s="262"/>
      <c r="H4" s="262"/>
      <c r="I4" s="262"/>
      <c r="J4" s="262"/>
      <c r="K4" s="262"/>
      <c r="L4" s="262"/>
      <c r="M4" s="262"/>
      <c r="N4" s="262"/>
      <c r="O4" s="262"/>
      <c r="P4" s="262"/>
      <c r="Q4" s="262"/>
      <c r="R4" s="262"/>
      <c r="S4" s="262"/>
      <c r="T4" s="262"/>
      <c r="U4" s="262"/>
    </row>
    <row r="5" spans="1:21" ht="15" customHeight="1" x14ac:dyDescent="0.25">
      <c r="A5" s="1458" t="s">
        <v>100</v>
      </c>
      <c r="B5" s="1452" t="s">
        <v>115</v>
      </c>
      <c r="C5" s="1455" t="s">
        <v>89</v>
      </c>
      <c r="D5" s="1455" t="s">
        <v>90</v>
      </c>
      <c r="E5" s="1459" t="s">
        <v>409</v>
      </c>
      <c r="F5" s="1455" t="s">
        <v>91</v>
      </c>
      <c r="G5" s="1458" t="s">
        <v>103</v>
      </c>
      <c r="H5" s="1458"/>
      <c r="I5" s="1458"/>
      <c r="J5" s="1458"/>
      <c r="K5" s="1458"/>
      <c r="L5" s="1458"/>
      <c r="M5" s="1458"/>
      <c r="N5" s="1458"/>
      <c r="O5" s="1448" t="s">
        <v>104</v>
      </c>
      <c r="P5" s="1448"/>
      <c r="Q5" s="1452" t="s">
        <v>105</v>
      </c>
      <c r="R5" s="1452" t="s">
        <v>106</v>
      </c>
      <c r="S5" s="1452" t="s">
        <v>113</v>
      </c>
      <c r="T5" s="1452" t="s">
        <v>112</v>
      </c>
      <c r="U5" s="1490" t="s">
        <v>92</v>
      </c>
    </row>
    <row r="6" spans="1:21" ht="15" customHeight="1" x14ac:dyDescent="0.25">
      <c r="A6" s="1458"/>
      <c r="B6" s="1453"/>
      <c r="C6" s="1456"/>
      <c r="D6" s="1456"/>
      <c r="E6" s="1460"/>
      <c r="F6" s="1456"/>
      <c r="G6" s="1458" t="s">
        <v>107</v>
      </c>
      <c r="H6" s="1458"/>
      <c r="I6" s="1458" t="s">
        <v>108</v>
      </c>
      <c r="J6" s="1458"/>
      <c r="K6" s="1458" t="s">
        <v>109</v>
      </c>
      <c r="L6" s="1458"/>
      <c r="M6" s="1458" t="s">
        <v>110</v>
      </c>
      <c r="N6" s="1458"/>
      <c r="O6" s="1448"/>
      <c r="P6" s="1448"/>
      <c r="Q6" s="1453"/>
      <c r="R6" s="1453"/>
      <c r="S6" s="1453"/>
      <c r="T6" s="1453"/>
      <c r="U6" s="1491"/>
    </row>
    <row r="7" spans="1:21" ht="25.5" x14ac:dyDescent="0.25">
      <c r="A7" s="1458"/>
      <c r="B7" s="1454"/>
      <c r="C7" s="1457"/>
      <c r="D7" s="1457"/>
      <c r="E7" s="1461"/>
      <c r="F7" s="1457"/>
      <c r="G7" s="244" t="s">
        <v>111</v>
      </c>
      <c r="H7" s="232" t="s">
        <v>12</v>
      </c>
      <c r="I7" s="244" t="s">
        <v>111</v>
      </c>
      <c r="J7" s="232" t="s">
        <v>12</v>
      </c>
      <c r="K7" s="244" t="s">
        <v>111</v>
      </c>
      <c r="L7" s="232" t="s">
        <v>12</v>
      </c>
      <c r="M7" s="244" t="s">
        <v>111</v>
      </c>
      <c r="N7" s="232" t="s">
        <v>12</v>
      </c>
      <c r="O7" s="244" t="s">
        <v>111</v>
      </c>
      <c r="P7" s="232" t="s">
        <v>12</v>
      </c>
      <c r="Q7" s="1454"/>
      <c r="R7" s="1454"/>
      <c r="S7" s="1454"/>
      <c r="T7" s="1454"/>
      <c r="U7" s="1492"/>
    </row>
    <row r="8" spans="1:21" ht="150" customHeight="1" x14ac:dyDescent="0.25">
      <c r="A8" s="720" t="s">
        <v>1429</v>
      </c>
      <c r="B8" s="720" t="s">
        <v>1432</v>
      </c>
      <c r="C8" s="379" t="s">
        <v>3106</v>
      </c>
      <c r="D8" s="379" t="s">
        <v>3107</v>
      </c>
      <c r="F8" s="379" t="s">
        <v>3108</v>
      </c>
      <c r="G8" s="379" t="s">
        <v>3109</v>
      </c>
      <c r="H8" s="379" t="s">
        <v>2984</v>
      </c>
      <c r="I8" s="379" t="s">
        <v>3110</v>
      </c>
      <c r="J8" s="1202">
        <v>4000</v>
      </c>
      <c r="K8" s="379" t="s">
        <v>3111</v>
      </c>
      <c r="L8" s="1202">
        <v>4000</v>
      </c>
      <c r="M8" s="379" t="s">
        <v>3112</v>
      </c>
      <c r="N8" s="1202">
        <v>5000</v>
      </c>
      <c r="O8" s="416"/>
      <c r="P8" s="1217">
        <f>+J8+L8+N8</f>
        <v>13000</v>
      </c>
      <c r="Q8" s="416"/>
      <c r="R8" s="379" t="s">
        <v>3113</v>
      </c>
      <c r="S8" s="379" t="s">
        <v>3114</v>
      </c>
      <c r="T8" s="379" t="s">
        <v>3115</v>
      </c>
      <c r="U8" s="379" t="s">
        <v>3116</v>
      </c>
    </row>
    <row r="9" spans="1:21" s="368" customFormat="1" ht="150" customHeight="1" x14ac:dyDescent="0.25">
      <c r="A9" s="1537" t="s">
        <v>1428</v>
      </c>
      <c r="B9" s="1537" t="s">
        <v>1433</v>
      </c>
      <c r="C9" s="379" t="s">
        <v>3330</v>
      </c>
      <c r="D9" s="379" t="s">
        <v>3331</v>
      </c>
      <c r="E9" s="417"/>
      <c r="F9" s="379" t="s">
        <v>3332</v>
      </c>
      <c r="G9" s="379" t="s">
        <v>3333</v>
      </c>
      <c r="H9" s="1055">
        <v>30000</v>
      </c>
      <c r="I9" s="379" t="s">
        <v>3333</v>
      </c>
      <c r="J9" s="1055">
        <v>30000</v>
      </c>
      <c r="K9" s="379" t="s">
        <v>3333</v>
      </c>
      <c r="L9" s="1055">
        <v>30000</v>
      </c>
      <c r="M9" s="417"/>
      <c r="N9" s="417"/>
      <c r="O9" s="379" t="s">
        <v>3334</v>
      </c>
      <c r="P9" s="1060">
        <v>90000</v>
      </c>
      <c r="Q9" s="416"/>
      <c r="R9" s="421" t="s">
        <v>3335</v>
      </c>
      <c r="S9" s="421" t="s">
        <v>3336</v>
      </c>
      <c r="T9" s="421" t="s">
        <v>3318</v>
      </c>
      <c r="U9" s="379"/>
    </row>
    <row r="10" spans="1:21" s="368" customFormat="1" ht="150" customHeight="1" x14ac:dyDescent="0.25">
      <c r="A10" s="1538"/>
      <c r="B10" s="1538"/>
      <c r="C10" s="379" t="s">
        <v>3330</v>
      </c>
      <c r="D10" s="379" t="s">
        <v>3337</v>
      </c>
      <c r="E10" s="417"/>
      <c r="F10" s="607"/>
      <c r="G10" s="379" t="s">
        <v>3338</v>
      </c>
      <c r="H10" s="1055">
        <v>3000</v>
      </c>
      <c r="I10" s="379" t="s">
        <v>3338</v>
      </c>
      <c r="J10" s="1055">
        <v>3000</v>
      </c>
      <c r="K10" s="379" t="s">
        <v>3338</v>
      </c>
      <c r="L10" s="1055">
        <v>3000</v>
      </c>
      <c r="M10" s="417"/>
      <c r="N10" s="417"/>
      <c r="O10" s="379" t="s">
        <v>3339</v>
      </c>
      <c r="P10" s="1055">
        <v>9000</v>
      </c>
      <c r="Q10" s="416"/>
      <c r="R10" s="416" t="s">
        <v>3340</v>
      </c>
      <c r="S10" s="421" t="s">
        <v>3341</v>
      </c>
      <c r="T10" s="421" t="s">
        <v>3318</v>
      </c>
      <c r="U10" s="379"/>
    </row>
    <row r="11" spans="1:21" s="368" customFormat="1" ht="150" customHeight="1" x14ac:dyDescent="0.25">
      <c r="A11" s="1538"/>
      <c r="B11" s="1538"/>
      <c r="C11" s="561" t="s">
        <v>3330</v>
      </c>
      <c r="D11" s="561" t="s">
        <v>3342</v>
      </c>
      <c r="E11" s="416"/>
      <c r="F11" s="561" t="s">
        <v>3343</v>
      </c>
      <c r="G11" s="533" t="s">
        <v>3344</v>
      </c>
      <c r="H11" s="1283">
        <v>20900</v>
      </c>
      <c r="I11" s="673"/>
      <c r="J11" s="673"/>
      <c r="K11" s="673"/>
      <c r="L11" s="673"/>
      <c r="M11" s="673"/>
      <c r="N11" s="673"/>
      <c r="O11" s="533" t="s">
        <v>3344</v>
      </c>
      <c r="P11" s="1283">
        <v>20900</v>
      </c>
      <c r="Q11" s="673"/>
      <c r="R11" s="673"/>
      <c r="S11" s="534" t="s">
        <v>3345</v>
      </c>
      <c r="T11" s="534" t="s">
        <v>3346</v>
      </c>
      <c r="U11" s="534" t="s">
        <v>3347</v>
      </c>
    </row>
    <row r="12" spans="1:21" s="368" customFormat="1" ht="150" customHeight="1" x14ac:dyDescent="0.25">
      <c r="A12" s="1538"/>
      <c r="B12" s="1538"/>
      <c r="C12" s="421" t="s">
        <v>3348</v>
      </c>
      <c r="D12" s="379" t="s">
        <v>3349</v>
      </c>
      <c r="E12" s="417"/>
      <c r="F12" s="379" t="s">
        <v>3350</v>
      </c>
      <c r="G12" s="558">
        <v>1</v>
      </c>
      <c r="H12" s="1284">
        <v>120000</v>
      </c>
      <c r="I12" s="416"/>
      <c r="J12" s="416"/>
      <c r="K12" s="416"/>
      <c r="L12" s="416"/>
      <c r="M12" s="416"/>
      <c r="N12" s="416"/>
      <c r="O12" s="421" t="s">
        <v>3349</v>
      </c>
      <c r="P12" s="1284">
        <v>120000</v>
      </c>
      <c r="Q12" s="416"/>
      <c r="R12" s="416"/>
      <c r="S12" s="421" t="s">
        <v>3351</v>
      </c>
      <c r="T12" s="421" t="s">
        <v>3352</v>
      </c>
      <c r="U12" s="421" t="s">
        <v>3353</v>
      </c>
    </row>
    <row r="13" spans="1:21" ht="150" customHeight="1" x14ac:dyDescent="0.25">
      <c r="A13" s="1539"/>
      <c r="B13" s="1539"/>
      <c r="C13" s="481" t="s">
        <v>3117</v>
      </c>
      <c r="D13" s="481" t="s">
        <v>3118</v>
      </c>
      <c r="E13" s="481" t="s">
        <v>3119</v>
      </c>
      <c r="F13" s="379" t="s">
        <v>3120</v>
      </c>
      <c r="G13" s="417">
        <v>0</v>
      </c>
      <c r="H13" s="379" t="s">
        <v>3121</v>
      </c>
      <c r="I13" s="379">
        <v>0</v>
      </c>
      <c r="J13" s="379" t="s">
        <v>3122</v>
      </c>
      <c r="K13" s="379">
        <v>0</v>
      </c>
      <c r="L13" s="379" t="s">
        <v>3123</v>
      </c>
      <c r="M13" s="417">
        <v>0</v>
      </c>
      <c r="N13" s="416"/>
      <c r="O13" s="379">
        <v>0</v>
      </c>
      <c r="P13" s="416"/>
      <c r="Q13" s="379" t="s">
        <v>3124</v>
      </c>
      <c r="R13" s="379" t="s">
        <v>3125</v>
      </c>
      <c r="S13" s="379" t="s">
        <v>3126</v>
      </c>
      <c r="T13" s="379" t="s">
        <v>3127</v>
      </c>
      <c r="U13" s="271"/>
    </row>
    <row r="14" spans="1:21" ht="15.75" x14ac:dyDescent="0.25">
      <c r="A14" s="282"/>
      <c r="B14" s="283"/>
      <c r="C14" s="282" t="s">
        <v>1430</v>
      </c>
      <c r="D14" s="283"/>
      <c r="E14" s="283"/>
      <c r="F14" s="284"/>
      <c r="G14" s="272">
        <f t="shared" ref="G14:P14" si="0">SUM(G8:G13)</f>
        <v>1</v>
      </c>
      <c r="H14" s="273">
        <f t="shared" si="0"/>
        <v>173900</v>
      </c>
      <c r="I14" s="272">
        <f t="shared" si="0"/>
        <v>0</v>
      </c>
      <c r="J14" s="273">
        <f t="shared" si="0"/>
        <v>37000</v>
      </c>
      <c r="K14" s="272">
        <f t="shared" si="0"/>
        <v>0</v>
      </c>
      <c r="L14" s="273">
        <f t="shared" si="0"/>
        <v>37000</v>
      </c>
      <c r="M14" s="272">
        <f t="shared" si="0"/>
        <v>0</v>
      </c>
      <c r="N14" s="273">
        <f t="shared" si="0"/>
        <v>5000</v>
      </c>
      <c r="O14" s="273">
        <f t="shared" si="0"/>
        <v>0</v>
      </c>
      <c r="P14" s="273">
        <f t="shared" si="0"/>
        <v>252900</v>
      </c>
      <c r="Q14" s="256"/>
      <c r="R14" s="256"/>
      <c r="S14" s="256"/>
      <c r="T14" s="256"/>
      <c r="U14" s="256"/>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sheetData>
  <mergeCells count="20">
    <mergeCell ref="D5:D7"/>
    <mergeCell ref="F5:F7"/>
    <mergeCell ref="E5:E7"/>
    <mergeCell ref="A5:A7"/>
    <mergeCell ref="A9:A13"/>
    <mergeCell ref="B9:B13"/>
    <mergeCell ref="A3:U3"/>
    <mergeCell ref="U5:U7"/>
    <mergeCell ref="G6:H6"/>
    <mergeCell ref="I6:J6"/>
    <mergeCell ref="K6:L6"/>
    <mergeCell ref="R5:R7"/>
    <mergeCell ref="M6:N6"/>
    <mergeCell ref="Q5:Q7"/>
    <mergeCell ref="G5:N5"/>
    <mergeCell ref="O5:P6"/>
    <mergeCell ref="S5:S7"/>
    <mergeCell ref="T5:T7"/>
    <mergeCell ref="B5:B7"/>
    <mergeCell ref="C5:C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abSelected="1" topLeftCell="B1" zoomScale="120" zoomScaleNormal="120" workbookViewId="0">
      <selection activeCell="E18" sqref="E18"/>
    </sheetView>
  </sheetViews>
  <sheetFormatPr baseColWidth="10" defaultColWidth="11.5703125" defaultRowHeight="15" x14ac:dyDescent="0.25"/>
  <cols>
    <col min="1" max="1" width="7.85546875" style="85" customWidth="1"/>
    <col min="2" max="2" width="35" style="85" customWidth="1"/>
    <col min="3" max="3" width="24" style="85" customWidth="1"/>
    <col min="4" max="4" width="18.42578125" style="85" customWidth="1"/>
    <col min="5" max="5" width="16.7109375" style="85" customWidth="1"/>
    <col min="6" max="6" width="18.28515625" style="85" customWidth="1"/>
    <col min="7" max="7" width="11.5703125" style="85"/>
    <col min="8" max="8" width="50.85546875" style="85" customWidth="1"/>
    <col min="9" max="9" width="20.28515625" style="197" customWidth="1"/>
    <col min="10" max="10" width="15.85546875" style="85" customWidth="1"/>
    <col min="11" max="16384" width="11.5703125" style="85"/>
  </cols>
  <sheetData>
    <row r="2" spans="2:9" ht="15.75" x14ac:dyDescent="0.25">
      <c r="H2" s="1365" t="s">
        <v>1397</v>
      </c>
      <c r="I2" s="1365"/>
    </row>
    <row r="3" spans="2:9" ht="18.75" x14ac:dyDescent="0.25">
      <c r="B3" s="80" t="s">
        <v>21</v>
      </c>
      <c r="C3" s="80" t="s">
        <v>408</v>
      </c>
      <c r="H3" s="516" t="s">
        <v>407</v>
      </c>
      <c r="I3" s="517" t="s">
        <v>408</v>
      </c>
    </row>
    <row r="4" spans="2:9" ht="18.75" x14ac:dyDescent="0.25">
      <c r="B4" s="81" t="s">
        <v>134</v>
      </c>
      <c r="C4" s="202">
        <f>'1. TALLERES SEMINARIOS'!D5</f>
        <v>6584070.0010000002</v>
      </c>
      <c r="H4" s="125" t="s">
        <v>1385</v>
      </c>
      <c r="I4" s="518">
        <f>'Desarrollo e Innov. Curricular'!P41</f>
        <v>6392921</v>
      </c>
    </row>
    <row r="5" spans="2:9" ht="18.75" x14ac:dyDescent="0.25">
      <c r="B5" s="81" t="s">
        <v>435</v>
      </c>
      <c r="C5" s="202">
        <f>'2. CONTRATACION DE PERSONAL'!D5</f>
        <v>21821033.419999994</v>
      </c>
      <c r="H5" s="125" t="s">
        <v>1387</v>
      </c>
      <c r="I5" s="518">
        <f>'Investigación Científica'!P61</f>
        <v>3391000</v>
      </c>
    </row>
    <row r="6" spans="2:9" ht="18.75" x14ac:dyDescent="0.25">
      <c r="B6" s="81" t="s">
        <v>142</v>
      </c>
      <c r="C6" s="202">
        <f>'3. EQUIPO DE OFICINA'!D5</f>
        <v>232600</v>
      </c>
      <c r="H6" s="125" t="s">
        <v>491</v>
      </c>
      <c r="I6" s="518">
        <f>'Vinculación Univ. Sociedad'!P68</f>
        <v>2253500</v>
      </c>
    </row>
    <row r="7" spans="2:9" ht="18.75" x14ac:dyDescent="0.25">
      <c r="B7" s="81" t="s">
        <v>436</v>
      </c>
      <c r="C7" s="202">
        <f>'4. EQUIPO TECNOLÓGICOS'!D5</f>
        <v>5187900</v>
      </c>
      <c r="H7" s="125" t="s">
        <v>1386</v>
      </c>
      <c r="I7" s="518">
        <f>'Docencia y Profesorado Universi'!P25</f>
        <v>6080975</v>
      </c>
    </row>
    <row r="8" spans="2:9" ht="18.75" x14ac:dyDescent="0.25">
      <c r="B8" s="81" t="s">
        <v>143</v>
      </c>
      <c r="C8" s="202">
        <f>'5. ACTIVIDADES ESPECIALES'!D5</f>
        <v>830457970.13600004</v>
      </c>
      <c r="E8" s="125" t="s">
        <v>3433</v>
      </c>
      <c r="F8" s="1312">
        <f>+Presupuesto!E566</f>
        <v>914203655.55699992</v>
      </c>
      <c r="H8" s="125" t="s">
        <v>1388</v>
      </c>
      <c r="I8" s="518">
        <f>'Estudiantes y Graduados'!P59</f>
        <v>2474100</v>
      </c>
    </row>
    <row r="9" spans="2:9" ht="18.75" x14ac:dyDescent="0.25">
      <c r="B9" s="92" t="s">
        <v>403</v>
      </c>
      <c r="C9" s="82">
        <f>'6. Becas'!D5</f>
        <v>7622875</v>
      </c>
      <c r="E9" s="125" t="s">
        <v>3434</v>
      </c>
      <c r="F9" s="1312">
        <f>+Presupuesto!D566</f>
        <v>0</v>
      </c>
      <c r="H9" s="125" t="s">
        <v>492</v>
      </c>
      <c r="I9" s="518">
        <f>'Gestión del Conocimiento'!P34</f>
        <v>630743535</v>
      </c>
    </row>
    <row r="10" spans="2:9" ht="18.75" x14ac:dyDescent="0.25">
      <c r="B10" s="92" t="s">
        <v>404</v>
      </c>
      <c r="C10" s="82">
        <f>'7. Infraestructura'!D5</f>
        <v>42297207</v>
      </c>
      <c r="E10" s="182" t="s">
        <v>124</v>
      </c>
      <c r="F10" s="205">
        <f>Presupuesto!F566</f>
        <v>914203655.55699992</v>
      </c>
      <c r="G10" s="111"/>
      <c r="H10" s="125" t="s">
        <v>1389</v>
      </c>
      <c r="I10" s="405">
        <f>'Lo Esencial de la Reforma Univ.'!P24</f>
        <v>1305700</v>
      </c>
    </row>
    <row r="11" spans="2:9" ht="18.75" x14ac:dyDescent="0.25">
      <c r="B11" s="81" t="s">
        <v>438</v>
      </c>
      <c r="C11" s="82">
        <f>'8. Venta de Servicios'!D5</f>
        <v>0</v>
      </c>
      <c r="F11" s="111"/>
      <c r="G11" s="111"/>
      <c r="H11" s="125" t="s">
        <v>1390</v>
      </c>
      <c r="I11" s="405">
        <f>'Aseguramiento de la Calidad'!P14</f>
        <v>252900</v>
      </c>
    </row>
    <row r="12" spans="2:9" ht="18.75" x14ac:dyDescent="0.25">
      <c r="B12" s="92"/>
      <c r="C12" s="82"/>
      <c r="F12" s="381"/>
      <c r="G12" s="111"/>
      <c r="H12" s="125" t="s">
        <v>1391</v>
      </c>
      <c r="I12" s="405">
        <f>'Cultura de Innovación Insti...'!P19</f>
        <v>1144000</v>
      </c>
    </row>
    <row r="13" spans="2:9" ht="18.75" x14ac:dyDescent="0.25">
      <c r="B13" s="92"/>
      <c r="C13" s="82"/>
      <c r="F13" s="381"/>
      <c r="G13" s="111"/>
      <c r="H13" s="519" t="s">
        <v>1485</v>
      </c>
      <c r="I13" s="405">
        <f>Posgrado!P38</f>
        <v>3572200</v>
      </c>
    </row>
    <row r="14" spans="2:9" ht="23.25" x14ac:dyDescent="0.25">
      <c r="B14" s="83"/>
      <c r="C14" s="84"/>
      <c r="E14" s="1091"/>
      <c r="F14" s="111"/>
      <c r="G14" s="111"/>
      <c r="H14" s="519" t="s">
        <v>141</v>
      </c>
      <c r="I14" s="405">
        <f>SUM(I4:I13)</f>
        <v>657610831</v>
      </c>
    </row>
    <row r="15" spans="2:9" ht="27" thickBot="1" x14ac:dyDescent="0.3">
      <c r="B15" s="203" t="s">
        <v>141</v>
      </c>
      <c r="C15" s="204">
        <f>SUBTOTAL(109,C4:C14)</f>
        <v>914203655.55700004</v>
      </c>
      <c r="E15" s="197"/>
      <c r="F15" s="111"/>
      <c r="G15" s="111"/>
      <c r="H15" s="1366"/>
      <c r="I15" s="1366"/>
    </row>
    <row r="16" spans="2:9" ht="16.5" thickBot="1" x14ac:dyDescent="0.3">
      <c r="E16" s="1332"/>
      <c r="F16" s="111"/>
      <c r="G16" s="111"/>
      <c r="H16" s="1366" t="s">
        <v>1399</v>
      </c>
      <c r="I16" s="1366"/>
    </row>
    <row r="17" spans="2:15" ht="15.75" thickBot="1" x14ac:dyDescent="0.3">
      <c r="C17" s="197"/>
      <c r="F17" s="111"/>
      <c r="G17" s="111"/>
      <c r="H17" s="335" t="s">
        <v>407</v>
      </c>
      <c r="I17" s="336" t="s">
        <v>408</v>
      </c>
      <c r="J17" s="197"/>
    </row>
    <row r="18" spans="2:15" x14ac:dyDescent="0.25">
      <c r="C18" s="197"/>
      <c r="H18" s="332" t="s">
        <v>1392</v>
      </c>
      <c r="I18" s="340">
        <f>'Gestion Administrativa'!P71</f>
        <v>234564489</v>
      </c>
      <c r="J18" s="197"/>
    </row>
    <row r="19" spans="2:15" x14ac:dyDescent="0.25">
      <c r="H19" s="333" t="s">
        <v>1393</v>
      </c>
      <c r="I19" s="337">
        <f>'Gestión del Talento Humano'!P47</f>
        <v>20961033.619999997</v>
      </c>
      <c r="J19" s="197"/>
    </row>
    <row r="20" spans="2:15" x14ac:dyDescent="0.25">
      <c r="H20" s="333" t="s">
        <v>1394</v>
      </c>
      <c r="I20" s="337">
        <f>'Gestión Académica'!P21</f>
        <v>530000</v>
      </c>
      <c r="J20" s="197"/>
    </row>
    <row r="21" spans="2:15" x14ac:dyDescent="0.25">
      <c r="H21" s="333" t="s">
        <v>1395</v>
      </c>
      <c r="I21" s="337">
        <f>'Internacionalización de la E.S.'!P50</f>
        <v>537301.91999999993</v>
      </c>
      <c r="J21" s="197"/>
    </row>
    <row r="22" spans="2:15" ht="15.75" thickBot="1" x14ac:dyDescent="0.3">
      <c r="H22" s="334" t="s">
        <v>1396</v>
      </c>
      <c r="I22" s="341">
        <f>'Gobernabilidad y Procesos...'!P29</f>
        <v>0</v>
      </c>
      <c r="J22" s="197"/>
    </row>
    <row r="23" spans="2:15" ht="15.75" thickBot="1" x14ac:dyDescent="0.3">
      <c r="H23" s="338" t="s">
        <v>141</v>
      </c>
      <c r="I23" s="339">
        <f>SUM(I18:I22)</f>
        <v>256592824.53999999</v>
      </c>
    </row>
    <row r="24" spans="2:15" ht="15.75" thickBot="1" x14ac:dyDescent="0.3"/>
    <row r="25" spans="2:15" ht="15.75" thickBot="1" x14ac:dyDescent="0.3">
      <c r="H25" s="342" t="s">
        <v>1398</v>
      </c>
      <c r="I25" s="343">
        <f>I14+I23</f>
        <v>914203655.53999996</v>
      </c>
    </row>
    <row r="26" spans="2:15" x14ac:dyDescent="0.25">
      <c r="H26" s="347"/>
      <c r="I26" s="348"/>
    </row>
    <row r="27" spans="2:15" x14ac:dyDescent="0.25">
      <c r="H27" s="347"/>
      <c r="I27" s="348"/>
    </row>
    <row r="28" spans="2:15" x14ac:dyDescent="0.25">
      <c r="H28" s="197"/>
    </row>
    <row r="29" spans="2:15" x14ac:dyDescent="0.25">
      <c r="B29" s="85" t="s">
        <v>503</v>
      </c>
      <c r="C29" s="85" t="s">
        <v>504</v>
      </c>
      <c r="D29" s="85" t="s">
        <v>505</v>
      </c>
      <c r="E29" s="85" t="s">
        <v>506</v>
      </c>
      <c r="F29" s="85" t="s">
        <v>507</v>
      </c>
      <c r="G29" s="85" t="s">
        <v>508</v>
      </c>
      <c r="H29" s="85" t="s">
        <v>509</v>
      </c>
      <c r="I29" s="197" t="s">
        <v>510</v>
      </c>
      <c r="J29" s="85" t="s">
        <v>511</v>
      </c>
      <c r="K29" s="85" t="s">
        <v>512</v>
      </c>
      <c r="L29" s="85" t="s">
        <v>513</v>
      </c>
      <c r="M29" s="85" t="s">
        <v>514</v>
      </c>
      <c r="N29" s="85" t="s">
        <v>515</v>
      </c>
      <c r="O29" s="85" t="s">
        <v>516</v>
      </c>
    </row>
    <row r="31" spans="2:15" x14ac:dyDescent="0.25">
      <c r="H31" s="156"/>
    </row>
    <row r="33" spans="2:4" ht="18.75" x14ac:dyDescent="0.25">
      <c r="B33" s="81"/>
      <c r="C33" s="82"/>
    </row>
    <row r="34" spans="2:4" ht="18.75" x14ac:dyDescent="0.25">
      <c r="B34" s="81"/>
      <c r="C34" s="82"/>
    </row>
    <row r="35" spans="2:4" x14ac:dyDescent="0.25">
      <c r="B35" s="198" t="s">
        <v>431</v>
      </c>
    </row>
    <row r="37" spans="2:4" ht="18.75" x14ac:dyDescent="0.25">
      <c r="B37" s="80" t="s">
        <v>21</v>
      </c>
      <c r="C37" s="80" t="s">
        <v>55</v>
      </c>
      <c r="D37" s="237" t="s">
        <v>495</v>
      </c>
    </row>
    <row r="38" spans="2:4" ht="18.75" x14ac:dyDescent="0.25">
      <c r="B38" s="85" t="s">
        <v>503</v>
      </c>
      <c r="C38" s="167">
        <f>SUMIF('2. CONTRATACION DE PERSONAL'!C:C,'Cuadro resumen'!$B$38:$B$54,'2. CONTRATACION DE PERSONAL'!D:D)</f>
        <v>0</v>
      </c>
      <c r="D38" s="238">
        <f>SUMIF('2. CONTRATACION DE PERSONAL'!$C:$C,'Cuadro resumen'!$B$38:$B$54,'2. CONTRATACION DE PERSONAL'!$G:$G)</f>
        <v>0</v>
      </c>
    </row>
    <row r="39" spans="2:4" ht="18.75" x14ac:dyDescent="0.25">
      <c r="B39" s="85" t="s">
        <v>504</v>
      </c>
      <c r="C39" s="167">
        <f>SUMIF('2. CONTRATACION DE PERSONAL'!C:C,'Cuadro resumen'!$B$38:$B$54,'2. CONTRATACION DE PERSONAL'!D:D)</f>
        <v>0</v>
      </c>
      <c r="D39" s="238">
        <f>SUMIF('2. CONTRATACION DE PERSONAL'!$C:$C,'Cuadro resumen'!$B$38:$B$54,'2. CONTRATACION DE PERSONAL'!$G:$G)</f>
        <v>0</v>
      </c>
    </row>
    <row r="40" spans="2:4" ht="18.75" x14ac:dyDescent="0.25">
      <c r="B40" s="85" t="s">
        <v>505</v>
      </c>
      <c r="C40" s="167">
        <f>SUMIF('2. CONTRATACION DE PERSONAL'!C:C,'Cuadro resumen'!$B$38:$B$54,'2. CONTRATACION DE PERSONAL'!D:D)</f>
        <v>0</v>
      </c>
      <c r="D40" s="238">
        <f>SUMIF('2. CONTRATACION DE PERSONAL'!$C:$C,'Cuadro resumen'!$B$38:$B$54,'2. CONTRATACION DE PERSONAL'!$G:$G)</f>
        <v>0</v>
      </c>
    </row>
    <row r="41" spans="2:4" ht="18.75" x14ac:dyDescent="0.25">
      <c r="B41" s="85" t="s">
        <v>506</v>
      </c>
      <c r="C41" s="167">
        <f>SUMIF('2. CONTRATACION DE PERSONAL'!C:C,'Cuadro resumen'!$B$38:$B$54,'2. CONTRATACION DE PERSONAL'!D:D)</f>
        <v>0</v>
      </c>
      <c r="D41" s="238">
        <f>SUMIF('2. CONTRATACION DE PERSONAL'!$C:$C,'Cuadro resumen'!$B$38:$B$54,'2. CONTRATACION DE PERSONAL'!$G:$G)</f>
        <v>0</v>
      </c>
    </row>
    <row r="42" spans="2:4" ht="18.75" x14ac:dyDescent="0.25">
      <c r="B42" s="85" t="s">
        <v>507</v>
      </c>
      <c r="C42" s="167">
        <f>SUMIF('2. CONTRATACION DE PERSONAL'!C:C,'Cuadro resumen'!$B$38:$B$54,'2. CONTRATACION DE PERSONAL'!D:D)</f>
        <v>27</v>
      </c>
      <c r="D42" s="238">
        <f>SUMIF('2. CONTRATACION DE PERSONAL'!$C:$C,'Cuadro resumen'!$B$38:$B$54,'2. CONTRATACION DE PERSONAL'!$G:$G)</f>
        <v>9153764.6400000006</v>
      </c>
    </row>
    <row r="43" spans="2:4" ht="18.75" x14ac:dyDescent="0.25">
      <c r="B43" s="85" t="s">
        <v>508</v>
      </c>
      <c r="C43" s="167">
        <f>SUMIF('2. CONTRATACION DE PERSONAL'!C:C,'Cuadro resumen'!$B$38:$B$54,'2. CONTRATACION DE PERSONAL'!D:D)</f>
        <v>0</v>
      </c>
      <c r="D43" s="238">
        <f>SUMIF('2. CONTRATACION DE PERSONAL'!$C:$C,'Cuadro resumen'!$B$38:$B$54,'2. CONTRATACION DE PERSONAL'!$G:$G)</f>
        <v>0</v>
      </c>
    </row>
    <row r="44" spans="2:4" ht="18.75" x14ac:dyDescent="0.25">
      <c r="B44" s="85" t="s">
        <v>509</v>
      </c>
      <c r="C44" s="167">
        <f>SUMIF('2. CONTRATACION DE PERSONAL'!C:C,'Cuadro resumen'!$B$38:$B$54,'2. CONTRATACION DE PERSONAL'!D:D)</f>
        <v>0</v>
      </c>
      <c r="D44" s="238">
        <f>SUMIF('2. CONTRATACION DE PERSONAL'!$C:$C,'Cuadro resumen'!$B$38:$B$54,'2. CONTRATACION DE PERSONAL'!$G:$G)</f>
        <v>0</v>
      </c>
    </row>
    <row r="45" spans="2:4" ht="18.75" x14ac:dyDescent="0.25">
      <c r="B45" s="85" t="s">
        <v>510</v>
      </c>
      <c r="C45" s="167">
        <f>SUMIF('2. CONTRATACION DE PERSONAL'!C:C,'Cuadro resumen'!$B$38:$B$54,'2. CONTRATACION DE PERSONAL'!D:D)</f>
        <v>10</v>
      </c>
      <c r="D45" s="238">
        <f>SUMIF('2. CONTRATACION DE PERSONAL'!$C:$C,'Cuadro resumen'!$B$38:$B$54,'2. CONTRATACION DE PERSONAL'!$G:$G)</f>
        <v>2034170.3999999997</v>
      </c>
    </row>
    <row r="46" spans="2:4" ht="18.75" x14ac:dyDescent="0.25">
      <c r="B46" s="85" t="s">
        <v>511</v>
      </c>
      <c r="C46" s="167">
        <f>SUMIF('2. CONTRATACION DE PERSONAL'!C:C,'Cuadro resumen'!$B$38:$B$54,'2. CONTRATACION DE PERSONAL'!D:D)</f>
        <v>0</v>
      </c>
      <c r="D46" s="238">
        <f>SUMIF('2. CONTRATACION DE PERSONAL'!$C:$C,'Cuadro resumen'!$B$38:$B$54,'2. CONTRATACION DE PERSONAL'!$G:$G)</f>
        <v>0</v>
      </c>
    </row>
    <row r="47" spans="2:4" ht="18.75" x14ac:dyDescent="0.25">
      <c r="B47" s="85" t="s">
        <v>512</v>
      </c>
      <c r="C47" s="167">
        <f>SUMIF('2. CONTRATACION DE PERSONAL'!C:C,'Cuadro resumen'!$B$38:$B$54,'2. CONTRATACION DE PERSONAL'!D:D)</f>
        <v>0</v>
      </c>
      <c r="D47" s="238">
        <f>SUMIF('2. CONTRATACION DE PERSONAL'!$C:$C,'Cuadro resumen'!$B$38:$B$54,'2. CONTRATACION DE PERSONAL'!$G:$G)</f>
        <v>0</v>
      </c>
    </row>
    <row r="48" spans="2:4" ht="18.75" x14ac:dyDescent="0.25">
      <c r="B48" s="85" t="s">
        <v>513</v>
      </c>
      <c r="C48" s="167">
        <f>SUMIF('2. CONTRATACION DE PERSONAL'!C:C,'Cuadro resumen'!$B$38:$B$54,'2. CONTRATACION DE PERSONAL'!D:D)</f>
        <v>0</v>
      </c>
      <c r="D48" s="238">
        <f>SUMIF('2. CONTRATACION DE PERSONAL'!$C:$C,'Cuadro resumen'!$B$38:$B$54,'2. CONTRATACION DE PERSONAL'!$G:$G)</f>
        <v>0</v>
      </c>
    </row>
    <row r="49" spans="2:4" ht="18.75" x14ac:dyDescent="0.25">
      <c r="B49" s="85" t="s">
        <v>514</v>
      </c>
      <c r="C49" s="167">
        <f>SUMIF('2. CONTRATACION DE PERSONAL'!C:C,'Cuadro resumen'!$B$38:$B$54,'2. CONTRATACION DE PERSONAL'!D:D)</f>
        <v>4</v>
      </c>
      <c r="D49" s="238">
        <f>SUMIF('2. CONTRATACION DE PERSONAL'!$C:$C,'Cuadro resumen'!$B$38:$B$54,'2. CONTRATACION DE PERSONAL'!$G:$G)</f>
        <v>594228</v>
      </c>
    </row>
    <row r="50" spans="2:4" ht="18.75" x14ac:dyDescent="0.25">
      <c r="B50" s="85" t="s">
        <v>515</v>
      </c>
      <c r="C50" s="167">
        <f>SUMIF('2. CONTRATACION DE PERSONAL'!C:C,'Cuadro resumen'!$B$38:$B$54,'2. CONTRATACION DE PERSONAL'!D:D)</f>
        <v>0</v>
      </c>
      <c r="D50" s="238">
        <f>SUMIF('2. CONTRATACION DE PERSONAL'!$C:$C,'Cuadro resumen'!$B$38:$B$54,'2. CONTRATACION DE PERSONAL'!$G:$G)</f>
        <v>0</v>
      </c>
    </row>
    <row r="51" spans="2:4" ht="18.75" x14ac:dyDescent="0.25">
      <c r="B51" s="85" t="s">
        <v>516</v>
      </c>
      <c r="C51" s="167">
        <f>SUMIF('2. CONTRATACION DE PERSONAL'!C:C,'Cuadro resumen'!$B$38:$B$54,'2. CONTRATACION DE PERSONAL'!D:D)</f>
        <v>0</v>
      </c>
      <c r="D51" s="238">
        <f>SUMIF('2. CONTRATACION DE PERSONAL'!$C:$C,'Cuadro resumen'!$B$38:$B$54,'2. CONTRATACION DE PERSONAL'!$G:$G)</f>
        <v>0</v>
      </c>
    </row>
    <row r="52" spans="2:4" ht="18.75" x14ac:dyDescent="0.25">
      <c r="B52" s="81" t="s">
        <v>84</v>
      </c>
      <c r="C52" s="167">
        <f>SUMIF('2. CONTRATACION DE PERSONAL'!C:C,'Cuadro resumen'!$B$38:$B$54,'2. CONTRATACION DE PERSONAL'!D:D)</f>
        <v>0</v>
      </c>
      <c r="D52" s="238">
        <f>SUMIF('2. CONTRATACION DE PERSONAL'!$C:$C,'Cuadro resumen'!$B$38:$B$54,'2. CONTRATACION DE PERSONAL'!$G:$G)</f>
        <v>0</v>
      </c>
    </row>
    <row r="53" spans="2:4" ht="18.75" x14ac:dyDescent="0.25">
      <c r="B53" s="81" t="s">
        <v>60</v>
      </c>
      <c r="C53" s="167">
        <f>SUMIF('2. CONTRATACION DE PERSONAL'!C:C,'Cuadro resumen'!$B$38:$B$54,'2. CONTRATACION DE PERSONAL'!D:D)</f>
        <v>0</v>
      </c>
      <c r="D53" s="238">
        <f>SUMIF('2. CONTRATACION DE PERSONAL'!$C:$C,'Cuadro resumen'!$B$38:$B$54,'2. CONTRATACION DE PERSONAL'!$G:$G)</f>
        <v>0</v>
      </c>
    </row>
    <row r="54" spans="2:4" ht="18.75" x14ac:dyDescent="0.25">
      <c r="B54" s="81" t="s">
        <v>61</v>
      </c>
      <c r="C54" s="167">
        <f>SUMIF('2. CONTRATACION DE PERSONAL'!C:C,'Cuadro resumen'!$B$38:$B$54,'2. CONTRATACION DE PERSONAL'!D:D)</f>
        <v>68</v>
      </c>
      <c r="D54" s="238">
        <f>SUMIF('2. CONTRATACION DE PERSONAL'!$C:$C,'Cuadro resumen'!$B$38:$B$54,'2. CONTRATACION DE PERSONAL'!$G:$G)</f>
        <v>8039136</v>
      </c>
    </row>
    <row r="55" spans="2:4" ht="23.25" x14ac:dyDescent="0.25">
      <c r="B55" s="83" t="s">
        <v>141</v>
      </c>
      <c r="C55" s="168">
        <f>SUBTOTAL(109,C38:C54)</f>
        <v>109</v>
      </c>
      <c r="D55" s="238">
        <f>SUM(D38:D54)</f>
        <v>19821299.039999999</v>
      </c>
    </row>
    <row r="64" spans="2:4" x14ac:dyDescent="0.25">
      <c r="B64" s="198" t="s">
        <v>397</v>
      </c>
    </row>
    <row r="66" spans="2:4" ht="18.75" x14ac:dyDescent="0.25">
      <c r="B66" s="80" t="s">
        <v>21</v>
      </c>
      <c r="C66" s="80" t="s">
        <v>55</v>
      </c>
      <c r="D66" s="237" t="s">
        <v>495</v>
      </c>
    </row>
    <row r="67" spans="2:4" ht="18.75" x14ac:dyDescent="0.25">
      <c r="B67" s="81" t="s">
        <v>63</v>
      </c>
      <c r="C67" s="82">
        <f>SUMIF('3. EQUIPO DE OFICINA'!C:C,'Cuadro resumen'!$B$67:$B$76,'3. EQUIPO DE OFICINA'!D:D)</f>
        <v>9</v>
      </c>
      <c r="D67" s="239">
        <f>SUMIF('3. EQUIPO DE OFICINA'!$C:$C,'Cuadro resumen'!$B$67:$B$76,'3. EQUIPO DE OFICINA'!$F:$F)</f>
        <v>25200</v>
      </c>
    </row>
    <row r="68" spans="2:4" ht="18.75" x14ac:dyDescent="0.25">
      <c r="B68" s="92" t="s">
        <v>64</v>
      </c>
      <c r="C68" s="82">
        <f>SUMIF('3. EQUIPO DE OFICINA'!C:C,'Cuadro resumen'!$B$67:$B$76,'3. EQUIPO DE OFICINA'!D:D)</f>
        <v>35</v>
      </c>
      <c r="D68" s="239">
        <f>SUMIF('3. EQUIPO DE OFICINA'!$C:$C,'Cuadro resumen'!$B$67:$B$76,'3. EQUIPO DE OFICINA'!$F:$F)</f>
        <v>84000</v>
      </c>
    </row>
    <row r="69" spans="2:4" ht="18.75" x14ac:dyDescent="0.25">
      <c r="B69" s="92" t="s">
        <v>65</v>
      </c>
      <c r="C69" s="82">
        <f>SUMIF('3. EQUIPO DE OFICINA'!C:C,'Cuadro resumen'!$B$67:$B$76,'3. EQUIPO DE OFICINA'!D:D)</f>
        <v>25</v>
      </c>
      <c r="D69" s="239">
        <f>SUMIF('3. EQUIPO DE OFICINA'!$C:$C,'Cuadro resumen'!$B$67:$B$76,'3. EQUIPO DE OFICINA'!$F:$F)</f>
        <v>25000</v>
      </c>
    </row>
    <row r="70" spans="2:4" ht="18.75" x14ac:dyDescent="0.25">
      <c r="B70" s="92" t="s">
        <v>66</v>
      </c>
      <c r="C70" s="82">
        <f>SUMIF('3. EQUIPO DE OFICINA'!C:C,'Cuadro resumen'!$B$67:$B$76,'3. EQUIPO DE OFICINA'!D:D)</f>
        <v>5</v>
      </c>
      <c r="D70" s="239">
        <f>SUMIF('3. EQUIPO DE OFICINA'!$C:$C,'Cuadro resumen'!$B$67:$B$76,'3. EQUIPO DE OFICINA'!$F:$F)</f>
        <v>30000</v>
      </c>
    </row>
    <row r="71" spans="2:4" ht="18.75" x14ac:dyDescent="0.25">
      <c r="B71" s="92" t="s">
        <v>67</v>
      </c>
      <c r="C71" s="82">
        <f>SUMIF('3. EQUIPO DE OFICINA'!C:C,'Cuadro resumen'!$B$67:$B$76,'3. EQUIPO DE OFICINA'!D:D)</f>
        <v>4</v>
      </c>
      <c r="D71" s="239">
        <f>SUMIF('3. EQUIPO DE OFICINA'!$C:$C,'Cuadro resumen'!$B$67:$B$76,'3. EQUIPO DE OFICINA'!$F:$F)</f>
        <v>12000</v>
      </c>
    </row>
    <row r="72" spans="2:4" ht="18.75" x14ac:dyDescent="0.25">
      <c r="B72" s="92" t="s">
        <v>68</v>
      </c>
      <c r="C72" s="82">
        <f>SUMIF('3. EQUIPO DE OFICINA'!C:C,'Cuadro resumen'!$B$67:$B$76,'3. EQUIPO DE OFICINA'!D:D)</f>
        <v>0</v>
      </c>
      <c r="D72" s="239">
        <f>SUMIF('3. EQUIPO DE OFICINA'!$C:$C,'Cuadro resumen'!$B$67:$B$76,'3. EQUIPO DE OFICINA'!$F:$F)</f>
        <v>0</v>
      </c>
    </row>
    <row r="73" spans="2:4" ht="18.75" x14ac:dyDescent="0.25">
      <c r="B73" s="92" t="s">
        <v>69</v>
      </c>
      <c r="C73" s="82">
        <f>SUMIF('3. EQUIPO DE OFICINA'!C:C,'Cuadro resumen'!$B$67:$B$76,'3. EQUIPO DE OFICINA'!D:D)</f>
        <v>6</v>
      </c>
      <c r="D73" s="239">
        <f>SUMIF('3. EQUIPO DE OFICINA'!$C:$C,'Cuadro resumen'!$B$67:$B$76,'3. EQUIPO DE OFICINA'!$F:$F)</f>
        <v>33000</v>
      </c>
    </row>
    <row r="74" spans="2:4" ht="18.75" x14ac:dyDescent="0.25">
      <c r="B74" s="81" t="s">
        <v>70</v>
      </c>
      <c r="C74" s="82">
        <f>SUMIF('3. EQUIPO DE OFICINA'!C:C,'Cuadro resumen'!$B$67:$B$76,'3. EQUIPO DE OFICINA'!D:D)</f>
        <v>0</v>
      </c>
      <c r="D74" s="239">
        <f>SUMIF('3. EQUIPO DE OFICINA'!$C:$C,'Cuadro resumen'!$B$67:$B$76,'3. EQUIPO DE OFICINA'!$F:$F)</f>
        <v>0</v>
      </c>
    </row>
    <row r="75" spans="2:4" ht="18.75" x14ac:dyDescent="0.25">
      <c r="B75" s="81" t="s">
        <v>71</v>
      </c>
      <c r="C75" s="82">
        <f>SUMIF('3. EQUIPO DE OFICINA'!C:C,'Cuadro resumen'!$B$67:$B$76,'3. EQUIPO DE OFICINA'!D:D)</f>
        <v>1</v>
      </c>
      <c r="D75" s="239">
        <f>SUMIF('3. EQUIPO DE OFICINA'!$C:$C,'Cuadro resumen'!$B$67:$B$76,'3. EQUIPO DE OFICINA'!$F:$F)</f>
        <v>5400</v>
      </c>
    </row>
    <row r="76" spans="2:4" ht="18.75" x14ac:dyDescent="0.25">
      <c r="B76" s="81" t="s">
        <v>72</v>
      </c>
      <c r="C76" s="82">
        <f>SUMIF('3. EQUIPO DE OFICINA'!C:C,'Cuadro resumen'!$B$67:$B$76,'3. EQUIPO DE OFICINA'!D:D)</f>
        <v>0</v>
      </c>
      <c r="D76" s="239">
        <f>SUMIF('3. EQUIPO DE OFICINA'!$C:$C,'Cuadro resumen'!$B$67:$B$76,'3. EQUIPO DE OFICINA'!$F:$F)</f>
        <v>0</v>
      </c>
    </row>
    <row r="77" spans="2:4" ht="18.75" x14ac:dyDescent="0.25">
      <c r="B77" s="81"/>
      <c r="C77" s="82">
        <f>SUMIF('3. EQUIPO DE OFICINA'!C:C,'Cuadro resumen'!$B$67:$B$76,'3. EQUIPO DE OFICINA'!D:D)</f>
        <v>0</v>
      </c>
      <c r="D77" s="239">
        <f>SUMIF('3. EQUIPO DE OFICINA'!$C:$C,'Cuadro resumen'!$B$67:$B$76,'3. EQUIPO DE OFICINA'!$F:$F)</f>
        <v>0</v>
      </c>
    </row>
    <row r="78" spans="2:4" ht="23.25" x14ac:dyDescent="0.25">
      <c r="B78" s="83" t="s">
        <v>141</v>
      </c>
      <c r="C78" s="84">
        <f>SUM(C67:C77)</f>
        <v>85</v>
      </c>
      <c r="D78" s="240">
        <f>SUM(D67:D77)</f>
        <v>214600</v>
      </c>
    </row>
    <row r="81" spans="2:4" x14ac:dyDescent="0.25">
      <c r="B81" s="198" t="s">
        <v>398</v>
      </c>
    </row>
    <row r="83" spans="2:4" ht="18.75" x14ac:dyDescent="0.25">
      <c r="B83" s="80" t="s">
        <v>399</v>
      </c>
      <c r="C83" s="80" t="s">
        <v>55</v>
      </c>
      <c r="D83" s="237" t="s">
        <v>495</v>
      </c>
    </row>
    <row r="84" spans="2:4" ht="37.5" x14ac:dyDescent="0.25">
      <c r="B84" s="302" t="s">
        <v>1356</v>
      </c>
      <c r="C84" s="82">
        <f>SUMIF('4. EQUIPO TECNOLÓGICOS'!C:C,'Cuadro resumen'!$B$84:$B$100,'4. EQUIPO TECNOLÓGICOS'!D:D)</f>
        <v>6</v>
      </c>
      <c r="D84" s="82">
        <f>SUMIF('4. EQUIPO TECNOLÓGICOS'!$C:$C,'Cuadro resumen'!$B$84:$B$100,'4. EQUIPO TECNOLÓGICOS'!F:F)</f>
        <v>204000</v>
      </c>
    </row>
    <row r="85" spans="2:4" ht="18.75" x14ac:dyDescent="0.25">
      <c r="B85" s="302" t="s">
        <v>1357</v>
      </c>
      <c r="C85" s="82">
        <f>SUMIF('4. EQUIPO TECNOLÓGICOS'!C:C,'Cuadro resumen'!$B$84:$B$100,'4. EQUIPO TECNOLÓGICOS'!D:D)</f>
        <v>0</v>
      </c>
      <c r="D85" s="82">
        <f>SUMIF('4. EQUIPO TECNOLÓGICOS'!$C:$C,'Cuadro resumen'!$B$84:$B$100,'4. EQUIPO TECNOLÓGICOS'!F:F)</f>
        <v>0</v>
      </c>
    </row>
    <row r="86" spans="2:4" ht="37.5" x14ac:dyDescent="0.25">
      <c r="B86" s="302" t="s">
        <v>1355</v>
      </c>
      <c r="C86" s="82">
        <f>SUMIF('4. EQUIPO TECNOLÓGICOS'!C:C,'Cuadro resumen'!$B$84:$B$100,'4. EQUIPO TECNOLÓGICOS'!D:D)</f>
        <v>0</v>
      </c>
      <c r="D86" s="82">
        <f>SUMIF('4. EQUIPO TECNOLÓGICOS'!$C:$C,'Cuadro resumen'!$B$84:$B$100,'4. EQUIPO TECNOLÓGICOS'!F:F)</f>
        <v>0</v>
      </c>
    </row>
    <row r="87" spans="2:4" ht="37.5" x14ac:dyDescent="0.25">
      <c r="B87" s="302" t="s">
        <v>1358</v>
      </c>
      <c r="C87" s="82">
        <f>SUMIF('4. EQUIPO TECNOLÓGICOS'!C:C,'Cuadro resumen'!$B$84:$B$100,'4. EQUIPO TECNOLÓGICOS'!D:D)</f>
        <v>82</v>
      </c>
      <c r="D87" s="82">
        <f>SUMIF('4. EQUIPO TECNOLÓGICOS'!$C:$C,'Cuadro resumen'!$B$84:$B$100,'4. EQUIPO TECNOLÓGICOS'!F:F)</f>
        <v>1230000</v>
      </c>
    </row>
    <row r="88" spans="2:4" ht="18.75" x14ac:dyDescent="0.25">
      <c r="B88" s="81" t="s">
        <v>432</v>
      </c>
      <c r="C88" s="82">
        <f>SUMIF('4. EQUIPO TECNOLÓGICOS'!C:C,'Cuadro resumen'!$B$84:$B$100,'4. EQUIPO TECNOLÓGICOS'!D:D)</f>
        <v>0</v>
      </c>
      <c r="D88" s="82">
        <f>SUMIF('4. EQUIPO TECNOLÓGICOS'!$C:$C,'Cuadro resumen'!$B$84:$B$100,'4. EQUIPO TECNOLÓGICOS'!F:F)</f>
        <v>0</v>
      </c>
    </row>
    <row r="89" spans="2:4" ht="18.75" x14ac:dyDescent="0.25">
      <c r="B89" s="92" t="s">
        <v>73</v>
      </c>
      <c r="C89" s="82">
        <f>SUMIF('4. EQUIPO TECNOLÓGICOS'!C:C,'Cuadro resumen'!$B$84:$B$100,'4. EQUIPO TECNOLÓGICOS'!D:D)</f>
        <v>0</v>
      </c>
      <c r="D89" s="82">
        <f>SUMIF('4. EQUIPO TECNOLÓGICOS'!$C:$C,'Cuadro resumen'!$B$84:$B$100,'4. EQUIPO TECNOLÓGICOS'!F:F)</f>
        <v>0</v>
      </c>
    </row>
    <row r="90" spans="2:4" ht="18.75" x14ac:dyDescent="0.25">
      <c r="B90" s="92" t="s">
        <v>74</v>
      </c>
      <c r="C90" s="82">
        <f>SUMIF('4. EQUIPO TECNOLÓGICOS'!C:C,'Cuadro resumen'!$B$84:$B$100,'4. EQUIPO TECNOLÓGICOS'!D:D)</f>
        <v>62</v>
      </c>
      <c r="D90" s="82">
        <f>SUMIF('4. EQUIPO TECNOLÓGICOS'!$C:$C,'Cuadro resumen'!$B$84:$B$100,'4. EQUIPO TECNOLÓGICOS'!F:F)</f>
        <v>496000</v>
      </c>
    </row>
    <row r="91" spans="2:4" ht="18.75" x14ac:dyDescent="0.25">
      <c r="B91" s="92" t="s">
        <v>75</v>
      </c>
      <c r="C91" s="82">
        <f>SUMIF('4. EQUIPO TECNOLÓGICOS'!C:C,'Cuadro resumen'!$B$84:$B$100,'4. EQUIPO TECNOLÓGICOS'!D:D)</f>
        <v>0</v>
      </c>
      <c r="D91" s="82">
        <f>SUMIF('4. EQUIPO TECNOLÓGICOS'!$C:$C,'Cuadro resumen'!$B$84:$B$100,'4. EQUIPO TECNOLÓGICOS'!F:F)</f>
        <v>0</v>
      </c>
    </row>
    <row r="92" spans="2:4" ht="18.75" x14ac:dyDescent="0.25">
      <c r="B92" s="81" t="s">
        <v>433</v>
      </c>
      <c r="C92" s="82">
        <f>SUMIF('4. EQUIPO TECNOLÓGICOS'!C:C,'Cuadro resumen'!$B$84:$B$100,'4. EQUIPO TECNOLÓGICOS'!D:D)</f>
        <v>0</v>
      </c>
      <c r="D92" s="82">
        <f>SUMIF('4. EQUIPO TECNOLÓGICOS'!$C:$C,'Cuadro resumen'!$B$84:$B$100,'4. EQUIPO TECNOLÓGICOS'!F:F)</f>
        <v>0</v>
      </c>
    </row>
    <row r="93" spans="2:4" ht="18.75" x14ac:dyDescent="0.25">
      <c r="B93" s="92" t="s">
        <v>76</v>
      </c>
      <c r="C93" s="82">
        <f>SUMIF('4. EQUIPO TECNOLÓGICOS'!C:C,'Cuadro resumen'!$B$84:$B$100,'4. EQUIPO TECNOLÓGICOS'!D:D)</f>
        <v>10</v>
      </c>
      <c r="D93" s="82">
        <f>SUMIF('4. EQUIPO TECNOLÓGICOS'!$C:$C,'Cuadro resumen'!$B$84:$B$100,'4. EQUIPO TECNOLÓGICOS'!F:F)</f>
        <v>150000</v>
      </c>
    </row>
    <row r="94" spans="2:4" ht="18.75" x14ac:dyDescent="0.25">
      <c r="B94" s="81" t="s">
        <v>77</v>
      </c>
      <c r="C94" s="82">
        <f>SUMIF('4. EQUIPO TECNOLÓGICOS'!C:C,'Cuadro resumen'!$B$84:$B$100,'4. EQUIPO TECNOLÓGICOS'!D:D)</f>
        <v>0</v>
      </c>
      <c r="D94" s="82">
        <f>SUMIF('4. EQUIPO TECNOLÓGICOS'!$C:$C,'Cuadro resumen'!$B$84:$B$100,'4. EQUIPO TECNOLÓGICOS'!F:F)</f>
        <v>0</v>
      </c>
    </row>
    <row r="95" spans="2:4" ht="18.75" x14ac:dyDescent="0.25">
      <c r="B95" s="92" t="s">
        <v>78</v>
      </c>
      <c r="C95" s="82">
        <f>SUMIF('4. EQUIPO TECNOLÓGICOS'!C:C,'Cuadro resumen'!$B$84:$B$100,'4. EQUIPO TECNOLÓGICOS'!D:D)</f>
        <v>4</v>
      </c>
      <c r="D95" s="82">
        <f>SUMIF('4. EQUIPO TECNOLÓGICOS'!$C:$C,'Cuadro resumen'!$B$84:$B$100,'4. EQUIPO TECNOLÓGICOS'!F:F)</f>
        <v>100000</v>
      </c>
    </row>
    <row r="96" spans="2:4" ht="18.75" x14ac:dyDescent="0.25">
      <c r="B96" s="92" t="s">
        <v>79</v>
      </c>
      <c r="C96" s="82">
        <f>SUMIF('4. EQUIPO TECNOLÓGICOS'!C:C,'Cuadro resumen'!$B$84:$B$100,'4. EQUIPO TECNOLÓGICOS'!D:D)</f>
        <v>0</v>
      </c>
      <c r="D96" s="82">
        <f>SUMIF('4. EQUIPO TECNOLÓGICOS'!$C:$C,'Cuadro resumen'!$B$84:$B$100,'4. EQUIPO TECNOLÓGICOS'!F:F)</f>
        <v>0</v>
      </c>
    </row>
    <row r="97" spans="2:4" ht="18.75" x14ac:dyDescent="0.25">
      <c r="B97" s="81" t="s">
        <v>434</v>
      </c>
      <c r="C97" s="82">
        <f>SUMIF('4. EQUIPO TECNOLÓGICOS'!C:C,'Cuadro resumen'!$B$84:$B$100,'4. EQUIPO TECNOLÓGICOS'!D:D)</f>
        <v>0</v>
      </c>
      <c r="D97" s="82">
        <f>SUMIF('4. EQUIPO TECNOLÓGICOS'!$C:$C,'Cuadro resumen'!$B$84:$B$100,'4. EQUIPO TECNOLÓGICOS'!F:F)</f>
        <v>0</v>
      </c>
    </row>
    <row r="98" spans="2:4" ht="18.75" x14ac:dyDescent="0.25">
      <c r="B98" s="92" t="s">
        <v>81</v>
      </c>
      <c r="C98" s="82">
        <f>SUMIF('4. EQUIPO TECNOLÓGICOS'!C:C,'Cuadro resumen'!$B$84:$B$100,'4. EQUIPO TECNOLÓGICOS'!D:D)</f>
        <v>1</v>
      </c>
      <c r="D98" s="82">
        <f>SUMIF('4. EQUIPO TECNOLÓGICOS'!$C:$C,'Cuadro resumen'!$B$84:$B$100,'4. EQUIPO TECNOLÓGICOS'!F:F)</f>
        <v>1500</v>
      </c>
    </row>
    <row r="99" spans="2:4" ht="18.75" x14ac:dyDescent="0.25">
      <c r="B99" s="92" t="s">
        <v>82</v>
      </c>
      <c r="C99" s="82">
        <f>SUMIF('4. EQUIPO TECNOLÓGICOS'!C:C,'Cuadro resumen'!$B$84:$B$100,'4. EQUIPO TECNOLÓGICOS'!D:D)</f>
        <v>0</v>
      </c>
      <c r="D99" s="82">
        <f>SUMIF('4. EQUIPO TECNOLÓGICOS'!$C:$C,'Cuadro resumen'!$B$84:$B$100,'4. EQUIPO TECNOLÓGICOS'!F:F)</f>
        <v>0</v>
      </c>
    </row>
    <row r="100" spans="2:4" ht="18.75" x14ac:dyDescent="0.25">
      <c r="B100" s="92" t="s">
        <v>83</v>
      </c>
      <c r="C100" s="82">
        <f>SUMIF('4. EQUIPO TECNOLÓGICOS'!C:C,'Cuadro resumen'!$B$84:$B$100,'4. EQUIPO TECNOLÓGICOS'!D:D)</f>
        <v>0</v>
      </c>
      <c r="D100" s="82">
        <f>SUMIF('4. EQUIPO TECNOLÓGICOS'!$C:$C,'Cuadro resumen'!$B$84:$B$100,'4. EQUIPO TECNOLÓGICOS'!F:F)</f>
        <v>0</v>
      </c>
    </row>
    <row r="101" spans="2:4" ht="23.25" x14ac:dyDescent="0.25">
      <c r="B101" s="83" t="s">
        <v>141</v>
      </c>
      <c r="C101" s="84">
        <f>SUM(C84:C100)</f>
        <v>165</v>
      </c>
      <c r="D101" s="84">
        <f>SUM(D84:D100)</f>
        <v>2181500</v>
      </c>
    </row>
    <row r="105" spans="2:4" x14ac:dyDescent="0.25">
      <c r="B105" s="198" t="s">
        <v>493</v>
      </c>
    </row>
    <row r="126" spans="2:4" x14ac:dyDescent="0.25">
      <c r="B126" s="198" t="s">
        <v>494</v>
      </c>
    </row>
    <row r="127" spans="2:4" x14ac:dyDescent="0.25">
      <c r="B127" s="85" t="s">
        <v>125</v>
      </c>
      <c r="C127" s="85" t="s">
        <v>55</v>
      </c>
      <c r="D127" s="85" t="s">
        <v>495</v>
      </c>
    </row>
    <row r="128" spans="2:4" x14ac:dyDescent="0.25">
      <c r="B128" s="85" t="s">
        <v>496</v>
      </c>
    </row>
    <row r="129" spans="2:2" x14ac:dyDescent="0.25">
      <c r="B129" s="85" t="s">
        <v>486</v>
      </c>
    </row>
    <row r="130" spans="2:2" x14ac:dyDescent="0.25">
      <c r="B130" s="85" t="s">
        <v>501</v>
      </c>
    </row>
    <row r="143" spans="2:2" x14ac:dyDescent="0.25">
      <c r="B143" s="198" t="s">
        <v>502</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
  <sheetViews>
    <sheetView topLeftCell="B1" zoomScale="40" zoomScaleNormal="40" workbookViewId="0">
      <pane ySplit="6" topLeftCell="A7" activePane="bottomLeft" state="frozen"/>
      <selection activeCell="A7" sqref="A7"/>
      <selection pane="bottomLeft" activeCell="X36" sqref="X35:X36"/>
    </sheetView>
  </sheetViews>
  <sheetFormatPr baseColWidth="10" defaultRowHeight="15" x14ac:dyDescent="0.25"/>
  <cols>
    <col min="1" max="2" width="21.7109375" customWidth="1"/>
    <col min="3" max="6" width="27.42578125" customWidth="1"/>
    <col min="7" max="7" width="15.28515625" customWidth="1"/>
    <col min="8" max="8" width="13.7109375" style="234" customWidth="1"/>
    <col min="9" max="9" width="15.28515625" customWidth="1"/>
    <col min="10" max="10" width="18.85546875" style="234" customWidth="1"/>
    <col min="12" max="12" width="13.7109375" style="234" customWidth="1"/>
    <col min="14" max="14" width="13.7109375" style="234" customWidth="1"/>
    <col min="15" max="15" width="15.28515625" customWidth="1"/>
    <col min="16" max="16" width="18.28515625" style="234" customWidth="1"/>
    <col min="17" max="20" width="14.140625" customWidth="1"/>
    <col min="21" max="21" width="17" customWidth="1"/>
  </cols>
  <sheetData>
    <row r="1" spans="1:22" ht="18.75" x14ac:dyDescent="0.25">
      <c r="B1" s="274"/>
      <c r="C1" s="274"/>
      <c r="D1" s="274"/>
      <c r="E1" s="274"/>
      <c r="F1" s="274"/>
      <c r="G1" s="274" t="s">
        <v>1435</v>
      </c>
      <c r="J1" s="274"/>
      <c r="K1" s="274"/>
      <c r="L1" s="274"/>
      <c r="M1" s="274"/>
      <c r="N1" s="274"/>
      <c r="O1" s="274"/>
      <c r="P1" s="274"/>
      <c r="Q1" s="274"/>
      <c r="R1" s="274"/>
      <c r="S1" s="274"/>
      <c r="T1" s="274"/>
      <c r="U1" s="274"/>
    </row>
    <row r="2" spans="1:22" ht="18.75" x14ac:dyDescent="0.25">
      <c r="A2" s="262" t="s">
        <v>1375</v>
      </c>
      <c r="B2" s="274"/>
      <c r="C2" s="274"/>
      <c r="D2" s="274"/>
      <c r="E2" s="274"/>
      <c r="F2" s="274"/>
      <c r="G2" s="274"/>
      <c r="J2" s="274"/>
      <c r="K2" s="274"/>
      <c r="L2" s="274"/>
      <c r="M2" s="274"/>
      <c r="N2" s="274"/>
      <c r="O2" s="274"/>
      <c r="P2" s="274"/>
      <c r="Q2" s="274"/>
      <c r="R2" s="274"/>
      <c r="S2" s="274"/>
      <c r="T2" s="274"/>
      <c r="U2" s="274"/>
    </row>
    <row r="3" spans="1:22" x14ac:dyDescent="0.25">
      <c r="A3" s="1540" t="s">
        <v>1436</v>
      </c>
      <c r="B3" s="1540"/>
      <c r="C3" s="1540"/>
      <c r="D3" s="1540"/>
      <c r="E3" s="1540"/>
      <c r="F3" s="1540"/>
      <c r="G3" s="1540"/>
      <c r="H3" s="1540"/>
      <c r="I3" s="1540"/>
      <c r="J3" s="1540"/>
      <c r="K3" s="1540"/>
      <c r="L3" s="1540"/>
      <c r="M3" s="1540"/>
      <c r="N3" s="1540"/>
      <c r="O3" s="1540"/>
      <c r="P3" s="1540"/>
      <c r="Q3" s="1540"/>
      <c r="R3" s="1540"/>
      <c r="S3" s="1540"/>
      <c r="T3" s="1540"/>
      <c r="U3" s="1540"/>
    </row>
    <row r="4" spans="1:22" ht="15" customHeight="1" x14ac:dyDescent="0.25">
      <c r="A4" s="1458" t="s">
        <v>100</v>
      </c>
      <c r="B4" s="1452" t="s">
        <v>115</v>
      </c>
      <c r="C4" s="1455" t="s">
        <v>89</v>
      </c>
      <c r="D4" s="1455" t="s">
        <v>90</v>
      </c>
      <c r="E4" s="1459" t="s">
        <v>409</v>
      </c>
      <c r="F4" s="1455" t="s">
        <v>91</v>
      </c>
      <c r="G4" s="1458" t="s">
        <v>103</v>
      </c>
      <c r="H4" s="1458"/>
      <c r="I4" s="1458"/>
      <c r="J4" s="1458"/>
      <c r="K4" s="1458"/>
      <c r="L4" s="1458"/>
      <c r="M4" s="1458"/>
      <c r="N4" s="1458"/>
      <c r="O4" s="1448" t="s">
        <v>104</v>
      </c>
      <c r="P4" s="1448"/>
      <c r="Q4" s="1452" t="s">
        <v>105</v>
      </c>
      <c r="R4" s="1452" t="s">
        <v>106</v>
      </c>
      <c r="S4" s="1452" t="s">
        <v>113</v>
      </c>
      <c r="T4" s="1452" t="s">
        <v>112</v>
      </c>
      <c r="U4" s="1490" t="s">
        <v>92</v>
      </c>
    </row>
    <row r="5" spans="1:22" ht="15" customHeight="1" x14ac:dyDescent="0.25">
      <c r="A5" s="1458"/>
      <c r="B5" s="1453"/>
      <c r="C5" s="1456"/>
      <c r="D5" s="1456"/>
      <c r="E5" s="1460"/>
      <c r="F5" s="1456"/>
      <c r="G5" s="1458" t="s">
        <v>107</v>
      </c>
      <c r="H5" s="1458"/>
      <c r="I5" s="1458" t="s">
        <v>108</v>
      </c>
      <c r="J5" s="1458"/>
      <c r="K5" s="1458" t="s">
        <v>109</v>
      </c>
      <c r="L5" s="1458"/>
      <c r="M5" s="1458" t="s">
        <v>110</v>
      </c>
      <c r="N5" s="1458"/>
      <c r="O5" s="1448"/>
      <c r="P5" s="1448"/>
      <c r="Q5" s="1453"/>
      <c r="R5" s="1453"/>
      <c r="S5" s="1453"/>
      <c r="T5" s="1453"/>
      <c r="U5" s="1491"/>
    </row>
    <row r="6" spans="1:22" ht="25.5" x14ac:dyDescent="0.25">
      <c r="A6" s="1458"/>
      <c r="B6" s="1454"/>
      <c r="C6" s="1457"/>
      <c r="D6" s="1457"/>
      <c r="E6" s="1461"/>
      <c r="F6" s="1457"/>
      <c r="G6" s="320" t="s">
        <v>111</v>
      </c>
      <c r="H6" s="232" t="s">
        <v>12</v>
      </c>
      <c r="I6" s="320" t="s">
        <v>111</v>
      </c>
      <c r="J6" s="232" t="s">
        <v>12</v>
      </c>
      <c r="K6" s="320" t="s">
        <v>111</v>
      </c>
      <c r="L6" s="232" t="s">
        <v>12</v>
      </c>
      <c r="M6" s="320" t="s">
        <v>111</v>
      </c>
      <c r="N6" s="232" t="s">
        <v>12</v>
      </c>
      <c r="O6" s="320" t="s">
        <v>111</v>
      </c>
      <c r="P6" s="232" t="s">
        <v>12</v>
      </c>
      <c r="Q6" s="1454"/>
      <c r="R6" s="1454"/>
      <c r="S6" s="1454"/>
      <c r="T6" s="1454"/>
      <c r="U6" s="1492"/>
    </row>
    <row r="7" spans="1:22" ht="96" customHeight="1" x14ac:dyDescent="0.25">
      <c r="A7" s="1537" t="s">
        <v>1436</v>
      </c>
      <c r="B7" s="1537" t="s">
        <v>1437</v>
      </c>
      <c r="C7" s="629" t="s">
        <v>2380</v>
      </c>
      <c r="D7" s="629" t="s">
        <v>1784</v>
      </c>
      <c r="E7" s="629"/>
      <c r="F7" s="629" t="s">
        <v>2365</v>
      </c>
      <c r="G7" s="630" t="s">
        <v>1784</v>
      </c>
      <c r="H7" s="631">
        <v>12000</v>
      </c>
      <c r="I7" s="628">
        <v>3</v>
      </c>
      <c r="J7" s="361">
        <v>12000</v>
      </c>
      <c r="K7" s="628">
        <v>3</v>
      </c>
      <c r="L7" s="361">
        <v>12000</v>
      </c>
      <c r="M7" s="628">
        <v>3</v>
      </c>
      <c r="N7" s="361">
        <v>12000</v>
      </c>
      <c r="O7" s="1096">
        <v>9</v>
      </c>
      <c r="P7" s="559">
        <f>+H7+J7+L7+N7</f>
        <v>48000</v>
      </c>
      <c r="Q7" s="416"/>
      <c r="R7" s="271" t="s">
        <v>2370</v>
      </c>
      <c r="S7" s="271" t="s">
        <v>2371</v>
      </c>
      <c r="T7" s="271" t="s">
        <v>2372</v>
      </c>
      <c r="U7" s="271" t="s">
        <v>2373</v>
      </c>
      <c r="V7" s="271" t="s">
        <v>2374</v>
      </c>
    </row>
    <row r="8" spans="1:22" ht="141.75" customHeight="1" x14ac:dyDescent="0.25">
      <c r="A8" s="1538"/>
      <c r="B8" s="1538"/>
      <c r="C8" s="629" t="s">
        <v>2366</v>
      </c>
      <c r="D8" s="629" t="s">
        <v>2367</v>
      </c>
      <c r="E8" s="629"/>
      <c r="F8" s="629" t="s">
        <v>2366</v>
      </c>
      <c r="G8" s="630" t="s">
        <v>2367</v>
      </c>
      <c r="H8" s="631">
        <v>12000</v>
      </c>
      <c r="I8" s="271">
        <v>3</v>
      </c>
      <c r="J8" s="361">
        <v>12000</v>
      </c>
      <c r="K8" s="271">
        <v>3</v>
      </c>
      <c r="L8" s="361">
        <v>12000</v>
      </c>
      <c r="M8" s="271">
        <v>3</v>
      </c>
      <c r="N8" s="361">
        <v>12000</v>
      </c>
      <c r="O8" s="1096">
        <v>9</v>
      </c>
      <c r="P8" s="559">
        <f t="shared" ref="P8:P9" si="0">+H8+J8+L8+N8</f>
        <v>48000</v>
      </c>
      <c r="Q8" s="416"/>
      <c r="R8" s="271" t="s">
        <v>2370</v>
      </c>
      <c r="S8" s="271" t="s">
        <v>2371</v>
      </c>
      <c r="T8" s="271" t="s">
        <v>2375</v>
      </c>
      <c r="U8" s="271" t="s">
        <v>1735</v>
      </c>
      <c r="V8" s="271" t="s">
        <v>2376</v>
      </c>
    </row>
    <row r="9" spans="1:22" ht="111" customHeight="1" x14ac:dyDescent="0.25">
      <c r="A9" s="1538"/>
      <c r="B9" s="1538"/>
      <c r="C9" s="629" t="s">
        <v>2368</v>
      </c>
      <c r="D9" s="629" t="s">
        <v>2369</v>
      </c>
      <c r="E9" s="629"/>
      <c r="F9" s="629" t="s">
        <v>2368</v>
      </c>
      <c r="G9" s="630" t="s">
        <v>2369</v>
      </c>
      <c r="H9" s="631">
        <v>12000</v>
      </c>
      <c r="I9" s="628">
        <v>3</v>
      </c>
      <c r="J9" s="361">
        <v>12000</v>
      </c>
      <c r="K9" s="628">
        <v>3</v>
      </c>
      <c r="L9" s="361">
        <v>12000</v>
      </c>
      <c r="M9" s="628">
        <v>3</v>
      </c>
      <c r="N9" s="361">
        <v>12000</v>
      </c>
      <c r="O9" s="1096">
        <v>9</v>
      </c>
      <c r="P9" s="559">
        <f t="shared" si="0"/>
        <v>48000</v>
      </c>
      <c r="Q9" s="416"/>
      <c r="R9" s="271" t="s">
        <v>2370</v>
      </c>
      <c r="S9" s="271" t="s">
        <v>2371</v>
      </c>
      <c r="T9" s="271" t="s">
        <v>2377</v>
      </c>
      <c r="U9" s="362" t="s">
        <v>2378</v>
      </c>
      <c r="V9" s="271" t="s">
        <v>2379</v>
      </c>
    </row>
    <row r="10" spans="1:22" ht="168" customHeight="1" x14ac:dyDescent="0.25">
      <c r="A10" s="1538"/>
      <c r="B10" s="1538"/>
      <c r="C10" s="481" t="s">
        <v>3129</v>
      </c>
      <c r="D10" s="481" t="s">
        <v>3130</v>
      </c>
      <c r="F10" s="481" t="s">
        <v>3131</v>
      </c>
      <c r="G10" s="379" t="s">
        <v>3132</v>
      </c>
      <c r="H10" s="379"/>
      <c r="I10" s="379" t="s">
        <v>3133</v>
      </c>
      <c r="J10" s="379">
        <v>0</v>
      </c>
      <c r="K10" s="379" t="s">
        <v>3134</v>
      </c>
      <c r="L10" s="379">
        <v>0</v>
      </c>
      <c r="M10" s="379" t="s">
        <v>3135</v>
      </c>
      <c r="N10" s="1203">
        <v>1000000</v>
      </c>
      <c r="O10" s="416"/>
      <c r="P10" s="1285">
        <v>1000000</v>
      </c>
      <c r="Q10" s="416"/>
      <c r="R10" s="379" t="s">
        <v>3136</v>
      </c>
      <c r="S10" s="379" t="s">
        <v>3137</v>
      </c>
      <c r="T10" s="379" t="s">
        <v>3138</v>
      </c>
      <c r="U10" s="379" t="s">
        <v>3139</v>
      </c>
    </row>
    <row r="11" spans="1:22" ht="15.75" x14ac:dyDescent="0.25">
      <c r="A11" s="1538"/>
      <c r="B11" s="1538"/>
      <c r="C11" s="270"/>
      <c r="D11" s="270"/>
      <c r="E11" s="270"/>
      <c r="F11" s="390"/>
      <c r="G11" s="271"/>
      <c r="H11" s="361"/>
      <c r="I11" s="271"/>
      <c r="J11" s="361"/>
      <c r="K11" s="271"/>
      <c r="L11" s="361"/>
      <c r="M11" s="271"/>
      <c r="N11" s="361"/>
      <c r="O11" s="271"/>
      <c r="P11" s="361"/>
      <c r="Q11" s="271"/>
      <c r="R11" s="271"/>
      <c r="S11" s="271"/>
      <c r="T11" s="271"/>
      <c r="U11" s="271"/>
    </row>
    <row r="12" spans="1:22" ht="15.75" x14ac:dyDescent="0.25">
      <c r="A12" s="1538"/>
      <c r="B12" s="1538"/>
      <c r="C12" s="270"/>
      <c r="D12" s="270"/>
      <c r="E12" s="270"/>
      <c r="F12" s="390"/>
      <c r="G12" s="271"/>
      <c r="H12" s="361"/>
      <c r="I12" s="271"/>
      <c r="J12" s="361"/>
      <c r="K12" s="271"/>
      <c r="L12" s="361"/>
      <c r="M12" s="271"/>
      <c r="N12" s="361"/>
      <c r="O12" s="271"/>
      <c r="P12" s="361"/>
      <c r="Q12" s="271"/>
      <c r="R12" s="271"/>
      <c r="S12" s="271"/>
      <c r="T12" s="271"/>
      <c r="U12" s="362"/>
    </row>
    <row r="13" spans="1:22" ht="15.75" customHeight="1" x14ac:dyDescent="0.25">
      <c r="A13" s="1538"/>
      <c r="B13" s="1538"/>
      <c r="C13" s="270"/>
      <c r="D13" s="270"/>
      <c r="E13" s="270"/>
      <c r="F13" s="271"/>
      <c r="G13" s="271"/>
      <c r="H13" s="361"/>
      <c r="I13" s="271"/>
      <c r="J13" s="361"/>
      <c r="K13" s="363"/>
      <c r="L13" s="361"/>
      <c r="M13" s="271"/>
      <c r="N13" s="361"/>
      <c r="O13" s="364"/>
      <c r="P13" s="361"/>
      <c r="Q13" s="271"/>
      <c r="R13" s="271"/>
      <c r="S13" s="271"/>
      <c r="T13" s="271"/>
      <c r="U13" s="271"/>
    </row>
    <row r="14" spans="1:22" ht="15.75" x14ac:dyDescent="0.25">
      <c r="A14" s="1538"/>
      <c r="B14" s="1538"/>
      <c r="C14" s="270"/>
      <c r="D14" s="270"/>
      <c r="E14" s="270"/>
      <c r="F14" s="271"/>
      <c r="G14" s="271"/>
      <c r="H14" s="361"/>
      <c r="I14" s="271"/>
      <c r="J14" s="361"/>
      <c r="K14" s="363"/>
      <c r="L14" s="361"/>
      <c r="M14" s="271"/>
      <c r="N14" s="361"/>
      <c r="O14" s="364"/>
      <c r="P14" s="361"/>
      <c r="Q14" s="271"/>
      <c r="R14" s="271"/>
      <c r="S14" s="271"/>
      <c r="T14" s="271"/>
      <c r="U14" s="271"/>
    </row>
    <row r="15" spans="1:22" ht="15.75" x14ac:dyDescent="0.25">
      <c r="A15" s="1538"/>
      <c r="B15" s="1538"/>
      <c r="C15" s="270"/>
      <c r="D15" s="270"/>
      <c r="E15" s="270"/>
      <c r="F15" s="271"/>
      <c r="G15" s="271"/>
      <c r="H15" s="361"/>
      <c r="I15" s="271"/>
      <c r="J15" s="361"/>
      <c r="K15" s="363"/>
      <c r="L15" s="361"/>
      <c r="M15" s="271"/>
      <c r="N15" s="361"/>
      <c r="O15" s="364"/>
      <c r="P15" s="361"/>
      <c r="Q15" s="271"/>
      <c r="R15" s="271"/>
      <c r="S15" s="271"/>
      <c r="T15" s="271"/>
      <c r="U15" s="271"/>
    </row>
    <row r="16" spans="1:22" ht="15.75" x14ac:dyDescent="0.25">
      <c r="A16" s="1538"/>
      <c r="B16" s="1538"/>
      <c r="C16" s="270"/>
      <c r="D16" s="270"/>
      <c r="E16" s="270"/>
      <c r="F16" s="271"/>
      <c r="G16" s="271"/>
      <c r="H16" s="361"/>
      <c r="I16" s="271"/>
      <c r="J16" s="361"/>
      <c r="K16" s="363"/>
      <c r="L16" s="361"/>
      <c r="M16" s="271"/>
      <c r="N16" s="361"/>
      <c r="O16" s="364"/>
      <c r="P16" s="361"/>
      <c r="Q16" s="271"/>
      <c r="R16" s="271"/>
      <c r="S16" s="271"/>
      <c r="T16" s="271"/>
      <c r="U16" s="271"/>
    </row>
    <row r="17" spans="1:21" ht="15.75" x14ac:dyDescent="0.25">
      <c r="A17" s="1538"/>
      <c r="B17" s="1538"/>
      <c r="C17" s="270"/>
      <c r="D17" s="270"/>
      <c r="E17" s="270"/>
      <c r="F17" s="271"/>
      <c r="G17" s="271"/>
      <c r="H17" s="361"/>
      <c r="I17" s="271"/>
      <c r="J17" s="361"/>
      <c r="K17" s="271"/>
      <c r="L17" s="361"/>
      <c r="M17" s="271"/>
      <c r="N17" s="361"/>
      <c r="O17" s="271"/>
      <c r="P17" s="361"/>
      <c r="Q17" s="271"/>
      <c r="R17" s="271"/>
      <c r="S17" s="271"/>
      <c r="T17" s="271"/>
      <c r="U17" s="365"/>
    </row>
    <row r="18" spans="1:21" ht="15.75" x14ac:dyDescent="0.25">
      <c r="A18" s="1539"/>
      <c r="B18" s="1539"/>
      <c r="C18" s="270"/>
      <c r="D18" s="270"/>
      <c r="E18" s="270"/>
      <c r="F18" s="271"/>
      <c r="G18" s="271"/>
      <c r="H18" s="361"/>
      <c r="I18" s="271"/>
      <c r="J18" s="361"/>
      <c r="K18" s="271"/>
      <c r="L18" s="361"/>
      <c r="M18" s="271"/>
      <c r="N18" s="361"/>
      <c r="O18" s="271"/>
      <c r="P18" s="361"/>
      <c r="Q18" s="271"/>
      <c r="R18" s="271"/>
      <c r="S18" s="271"/>
      <c r="T18" s="271"/>
      <c r="U18" s="271"/>
    </row>
    <row r="19" spans="1:21" ht="15.75" x14ac:dyDescent="0.25">
      <c r="A19" s="282"/>
      <c r="B19" s="283"/>
      <c r="C19" s="282" t="s">
        <v>1434</v>
      </c>
      <c r="D19" s="283"/>
      <c r="E19" s="283"/>
      <c r="F19" s="284"/>
      <c r="G19" s="272">
        <f t="shared" ref="G19:O19" si="1">SUM(G7:G18)</f>
        <v>0</v>
      </c>
      <c r="H19" s="273">
        <f t="shared" si="1"/>
        <v>36000</v>
      </c>
      <c r="I19" s="272">
        <f t="shared" si="1"/>
        <v>9</v>
      </c>
      <c r="J19" s="273">
        <f t="shared" si="1"/>
        <v>36000</v>
      </c>
      <c r="K19" s="272">
        <f t="shared" si="1"/>
        <v>9</v>
      </c>
      <c r="L19" s="273">
        <f t="shared" si="1"/>
        <v>36000</v>
      </c>
      <c r="M19" s="272">
        <f t="shared" si="1"/>
        <v>9</v>
      </c>
      <c r="N19" s="273">
        <f t="shared" si="1"/>
        <v>1036000</v>
      </c>
      <c r="O19" s="273">
        <f t="shared" si="1"/>
        <v>27</v>
      </c>
      <c r="P19" s="273">
        <f>SUM(P7:P18)</f>
        <v>1144000</v>
      </c>
      <c r="Q19" s="256"/>
      <c r="R19" s="256"/>
      <c r="S19" s="256"/>
      <c r="T19" s="256"/>
      <c r="U19" s="256"/>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A3:U3"/>
    <mergeCell ref="A4:A6"/>
    <mergeCell ref="B4:B6"/>
    <mergeCell ref="C4:C6"/>
    <mergeCell ref="D4:D6"/>
    <mergeCell ref="E4:E6"/>
    <mergeCell ref="F4:F6"/>
    <mergeCell ref="G4:N4"/>
    <mergeCell ref="O4:P5"/>
    <mergeCell ref="T4:T6"/>
    <mergeCell ref="A7:A18"/>
    <mergeCell ref="Q4:Q6"/>
    <mergeCell ref="R4:R6"/>
    <mergeCell ref="S4:S6"/>
    <mergeCell ref="U4:U6"/>
    <mergeCell ref="G5:H5"/>
    <mergeCell ref="I5:J5"/>
    <mergeCell ref="K5:L5"/>
    <mergeCell ref="M5:N5"/>
    <mergeCell ref="B7:B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topLeftCell="E1" zoomScale="50" zoomScaleNormal="50" workbookViewId="0">
      <pane ySplit="6" topLeftCell="A34" activePane="bottomLeft" state="frozen"/>
      <selection activeCell="A7" sqref="A7"/>
      <selection pane="bottomLeft" activeCell="J58" sqref="J58"/>
    </sheetView>
  </sheetViews>
  <sheetFormatPr baseColWidth="10" defaultRowHeight="15" x14ac:dyDescent="0.25"/>
  <cols>
    <col min="1" max="1" width="21.7109375" style="368" customWidth="1"/>
    <col min="2" max="2" width="24.28515625" style="368" customWidth="1"/>
    <col min="3" max="6" width="27.42578125" style="368" customWidth="1"/>
    <col min="7" max="7" width="15.28515625" style="368" customWidth="1"/>
    <col min="8" max="8" width="15.42578125" style="234" customWidth="1"/>
    <col min="9" max="9" width="15.28515625" style="368" customWidth="1"/>
    <col min="10" max="10" width="18.85546875" style="234" customWidth="1"/>
    <col min="11" max="11" width="11.42578125" style="368"/>
    <col min="12" max="12" width="17.42578125" style="234" customWidth="1"/>
    <col min="13" max="13" width="11.42578125" style="368"/>
    <col min="14" max="14" width="16.5703125" style="234" customWidth="1"/>
    <col min="15" max="15" width="15.28515625" style="368" customWidth="1"/>
    <col min="16" max="16" width="18.28515625" style="234" customWidth="1"/>
    <col min="17" max="20" width="14.140625" style="368" customWidth="1"/>
    <col min="21" max="21" width="17" style="368" customWidth="1"/>
    <col min="22" max="16384" width="11.42578125" style="368"/>
  </cols>
  <sheetData>
    <row r="1" spans="1:21" ht="18.75" x14ac:dyDescent="0.25">
      <c r="B1" s="274"/>
      <c r="C1" s="274"/>
      <c r="D1" s="274"/>
      <c r="E1" s="274"/>
      <c r="F1" s="274"/>
      <c r="G1" s="274" t="s">
        <v>1483</v>
      </c>
      <c r="J1" s="274"/>
      <c r="K1" s="274"/>
      <c r="L1" s="274"/>
      <c r="M1" s="274"/>
      <c r="N1" s="274"/>
      <c r="O1" s="274"/>
      <c r="P1" s="274"/>
      <c r="Q1" s="274"/>
      <c r="R1" s="274"/>
      <c r="S1" s="274"/>
      <c r="T1" s="274"/>
      <c r="U1" s="274"/>
    </row>
    <row r="2" spans="1:21" ht="18.75" x14ac:dyDescent="0.25">
      <c r="A2" s="262" t="s">
        <v>1375</v>
      </c>
      <c r="B2" s="274"/>
      <c r="C2" s="274"/>
      <c r="D2" s="274"/>
      <c r="E2" s="274"/>
      <c r="F2" s="274"/>
      <c r="G2" s="274"/>
      <c r="J2" s="274"/>
      <c r="K2" s="274"/>
      <c r="L2" s="274"/>
      <c r="M2" s="274"/>
      <c r="N2" s="274"/>
      <c r="O2" s="274"/>
      <c r="P2" s="274"/>
      <c r="Q2" s="274"/>
      <c r="R2" s="274"/>
      <c r="S2" s="274"/>
      <c r="T2" s="274"/>
      <c r="U2" s="274"/>
    </row>
    <row r="3" spans="1:21" x14ac:dyDescent="0.25">
      <c r="A3" s="1540" t="s">
        <v>1482</v>
      </c>
      <c r="B3" s="1540"/>
      <c r="C3" s="1540"/>
      <c r="D3" s="1540"/>
      <c r="E3" s="1540"/>
      <c r="F3" s="1540"/>
      <c r="G3" s="1540"/>
      <c r="H3" s="1540"/>
      <c r="I3" s="1540"/>
      <c r="J3" s="1540"/>
      <c r="K3" s="1540"/>
      <c r="L3" s="1540"/>
      <c r="M3" s="1540"/>
      <c r="N3" s="1540"/>
      <c r="O3" s="1540"/>
      <c r="P3" s="1540"/>
      <c r="Q3" s="1540"/>
      <c r="R3" s="1540"/>
      <c r="S3" s="1540"/>
      <c r="T3" s="1540"/>
      <c r="U3" s="1540"/>
    </row>
    <row r="4" spans="1:21" ht="15" customHeight="1" x14ac:dyDescent="0.25">
      <c r="A4" s="1458" t="s">
        <v>100</v>
      </c>
      <c r="B4" s="1452" t="s">
        <v>115</v>
      </c>
      <c r="C4" s="1455" t="s">
        <v>89</v>
      </c>
      <c r="D4" s="1455" t="s">
        <v>90</v>
      </c>
      <c r="E4" s="1459" t="s">
        <v>409</v>
      </c>
      <c r="F4" s="1455" t="s">
        <v>91</v>
      </c>
      <c r="G4" s="1458" t="s">
        <v>103</v>
      </c>
      <c r="H4" s="1458"/>
      <c r="I4" s="1458"/>
      <c r="J4" s="1458"/>
      <c r="K4" s="1458"/>
      <c r="L4" s="1458"/>
      <c r="M4" s="1458"/>
      <c r="N4" s="1458"/>
      <c r="O4" s="1448" t="s">
        <v>104</v>
      </c>
      <c r="P4" s="1448"/>
      <c r="Q4" s="1452" t="s">
        <v>105</v>
      </c>
      <c r="R4" s="1452" t="s">
        <v>106</v>
      </c>
      <c r="S4" s="1452" t="s">
        <v>113</v>
      </c>
      <c r="T4" s="1452" t="s">
        <v>112</v>
      </c>
      <c r="U4" s="1490" t="s">
        <v>92</v>
      </c>
    </row>
    <row r="5" spans="1:21" ht="15" customHeight="1" x14ac:dyDescent="0.25">
      <c r="A5" s="1458"/>
      <c r="B5" s="1453"/>
      <c r="C5" s="1456"/>
      <c r="D5" s="1456"/>
      <c r="E5" s="1460"/>
      <c r="F5" s="1456"/>
      <c r="G5" s="1458" t="s">
        <v>107</v>
      </c>
      <c r="H5" s="1458"/>
      <c r="I5" s="1458" t="s">
        <v>108</v>
      </c>
      <c r="J5" s="1458"/>
      <c r="K5" s="1458" t="s">
        <v>109</v>
      </c>
      <c r="L5" s="1458"/>
      <c r="M5" s="1458" t="s">
        <v>110</v>
      </c>
      <c r="N5" s="1458"/>
      <c r="O5" s="1448"/>
      <c r="P5" s="1448"/>
      <c r="Q5" s="1453"/>
      <c r="R5" s="1453"/>
      <c r="S5" s="1453"/>
      <c r="T5" s="1453"/>
      <c r="U5" s="1491"/>
    </row>
    <row r="6" spans="1:21" ht="42" customHeight="1" x14ac:dyDescent="0.25">
      <c r="A6" s="1458"/>
      <c r="B6" s="1454"/>
      <c r="C6" s="1457"/>
      <c r="D6" s="1457"/>
      <c r="E6" s="1461"/>
      <c r="F6" s="1457"/>
      <c r="G6" s="320" t="s">
        <v>111</v>
      </c>
      <c r="H6" s="232" t="s">
        <v>12</v>
      </c>
      <c r="I6" s="320" t="s">
        <v>111</v>
      </c>
      <c r="J6" s="232" t="s">
        <v>12</v>
      </c>
      <c r="K6" s="320" t="s">
        <v>111</v>
      </c>
      <c r="L6" s="232" t="s">
        <v>12</v>
      </c>
      <c r="M6" s="320" t="s">
        <v>111</v>
      </c>
      <c r="N6" s="232" t="s">
        <v>12</v>
      </c>
      <c r="O6" s="320" t="s">
        <v>111</v>
      </c>
      <c r="P6" s="232" t="s">
        <v>12</v>
      </c>
      <c r="Q6" s="1454"/>
      <c r="R6" s="1454"/>
      <c r="S6" s="1454"/>
      <c r="T6" s="1454"/>
      <c r="U6" s="1492"/>
    </row>
    <row r="7" spans="1:21" ht="120" x14ac:dyDescent="0.25">
      <c r="A7" s="1537" t="s">
        <v>1477</v>
      </c>
      <c r="B7" s="1549" t="s">
        <v>1475</v>
      </c>
      <c r="C7" s="718" t="s">
        <v>3151</v>
      </c>
      <c r="D7" s="1018" t="s">
        <v>3152</v>
      </c>
      <c r="E7" s="416"/>
      <c r="F7" s="718" t="s">
        <v>3153</v>
      </c>
      <c r="G7" s="1096">
        <v>2</v>
      </c>
      <c r="H7" s="1096"/>
      <c r="I7" s="1096">
        <v>2</v>
      </c>
      <c r="J7" s="1096"/>
      <c r="K7" s="1096">
        <v>2</v>
      </c>
      <c r="L7" s="1096"/>
      <c r="M7" s="1096">
        <v>2</v>
      </c>
      <c r="N7" s="125"/>
      <c r="O7" s="1096">
        <v>8</v>
      </c>
      <c r="P7" s="416"/>
      <c r="Q7" s="304" t="s">
        <v>3154</v>
      </c>
      <c r="R7" s="1019" t="s">
        <v>3155</v>
      </c>
      <c r="S7" s="304" t="s">
        <v>3156</v>
      </c>
      <c r="T7" s="304" t="s">
        <v>3157</v>
      </c>
      <c r="U7" s="304" t="s">
        <v>3158</v>
      </c>
    </row>
    <row r="8" spans="1:21" ht="60" customHeight="1" x14ac:dyDescent="0.25">
      <c r="A8" s="1538"/>
      <c r="B8" s="1549"/>
      <c r="C8" s="1541" t="s">
        <v>3159</v>
      </c>
      <c r="D8" s="1486" t="s">
        <v>3160</v>
      </c>
      <c r="E8" s="1543"/>
      <c r="F8" s="304" t="s">
        <v>3161</v>
      </c>
      <c r="G8" s="1096">
        <v>1</v>
      </c>
      <c r="H8" s="1096"/>
      <c r="I8" s="1096">
        <v>2</v>
      </c>
      <c r="J8" s="1096"/>
      <c r="K8" s="1096">
        <v>2</v>
      </c>
      <c r="L8" s="1096"/>
      <c r="M8" s="1096">
        <v>2</v>
      </c>
      <c r="N8" s="125"/>
      <c r="O8" s="1096">
        <v>7</v>
      </c>
      <c r="P8" s="416"/>
      <c r="Q8" s="718" t="s">
        <v>3162</v>
      </c>
      <c r="R8" s="1022" t="s">
        <v>3163</v>
      </c>
      <c r="S8" s="1023" t="s">
        <v>3164</v>
      </c>
      <c r="T8" s="718" t="s">
        <v>3157</v>
      </c>
      <c r="U8" s="1024" t="s">
        <v>3165</v>
      </c>
    </row>
    <row r="9" spans="1:21" ht="53.25" customHeight="1" x14ac:dyDescent="0.25">
      <c r="A9" s="1538"/>
      <c r="B9" s="1549"/>
      <c r="C9" s="1542"/>
      <c r="D9" s="1486"/>
      <c r="E9" s="1544"/>
      <c r="F9" s="379" t="s">
        <v>3166</v>
      </c>
      <c r="G9" s="1096">
        <v>2</v>
      </c>
      <c r="H9" s="1096"/>
      <c r="I9" s="1096">
        <v>2</v>
      </c>
      <c r="J9" s="1096"/>
      <c r="K9" s="1096">
        <v>2</v>
      </c>
      <c r="L9" s="1096"/>
      <c r="M9" s="1096">
        <v>2</v>
      </c>
      <c r="N9" s="125"/>
      <c r="O9" s="1096">
        <v>8</v>
      </c>
      <c r="P9" s="416"/>
      <c r="Q9" s="718"/>
      <c r="R9" s="1022"/>
      <c r="S9" s="1023"/>
      <c r="T9" s="718"/>
      <c r="U9" s="1024"/>
    </row>
    <row r="10" spans="1:21" ht="45" customHeight="1" x14ac:dyDescent="0.25">
      <c r="A10" s="1538"/>
      <c r="B10" s="1549"/>
      <c r="C10" s="1542"/>
      <c r="D10" s="1488"/>
      <c r="E10" s="1545"/>
      <c r="F10" s="379" t="s">
        <v>3167</v>
      </c>
      <c r="G10" s="1096"/>
      <c r="H10" s="1096"/>
      <c r="I10" s="1096"/>
      <c r="J10" s="1096"/>
      <c r="K10" s="1096"/>
      <c r="L10" s="1096"/>
      <c r="M10" s="1096"/>
      <c r="N10" s="125"/>
      <c r="O10" s="1096"/>
      <c r="P10" s="416"/>
      <c r="Q10" s="718"/>
      <c r="R10" s="1022"/>
      <c r="S10" s="1023"/>
      <c r="T10" s="718"/>
      <c r="U10" s="1024"/>
    </row>
    <row r="11" spans="1:21" ht="47.25" customHeight="1" x14ac:dyDescent="0.25">
      <c r="A11" s="1538"/>
      <c r="B11" s="1549"/>
      <c r="C11" s="1486" t="s">
        <v>3168</v>
      </c>
      <c r="D11" s="718" t="s">
        <v>3169</v>
      </c>
      <c r="E11" s="416"/>
      <c r="F11" s="379" t="s">
        <v>3170</v>
      </c>
      <c r="G11" s="1096">
        <v>3</v>
      </c>
      <c r="H11" s="1096"/>
      <c r="I11" s="1096">
        <v>3</v>
      </c>
      <c r="J11" s="1096"/>
      <c r="K11" s="1096">
        <v>3</v>
      </c>
      <c r="L11" s="1096"/>
      <c r="M11" s="1096">
        <v>3</v>
      </c>
      <c r="N11" s="125"/>
      <c r="O11" s="1096">
        <v>12</v>
      </c>
      <c r="P11" s="416"/>
      <c r="Q11" s="421" t="s">
        <v>3171</v>
      </c>
      <c r="R11" s="1020" t="s">
        <v>3172</v>
      </c>
      <c r="S11" s="1020" t="s">
        <v>3173</v>
      </c>
      <c r="T11" s="715" t="s">
        <v>3174</v>
      </c>
      <c r="U11" s="715" t="s">
        <v>3165</v>
      </c>
    </row>
    <row r="12" spans="1:21" ht="90" x14ac:dyDescent="0.25">
      <c r="A12" s="1538"/>
      <c r="B12" s="1549"/>
      <c r="C12" s="1486"/>
      <c r="D12" s="718" t="s">
        <v>3175</v>
      </c>
      <c r="E12" s="416"/>
      <c r="F12" s="379" t="s">
        <v>3176</v>
      </c>
      <c r="G12" s="1096">
        <v>3</v>
      </c>
      <c r="H12" s="1096"/>
      <c r="I12" s="1096">
        <v>3</v>
      </c>
      <c r="J12" s="1096"/>
      <c r="K12" s="1096">
        <v>3</v>
      </c>
      <c r="L12" s="1096"/>
      <c r="M12" s="1096">
        <v>3</v>
      </c>
      <c r="N12" s="125"/>
      <c r="O12" s="1096">
        <v>12</v>
      </c>
      <c r="P12" s="416"/>
      <c r="Q12" s="304" t="s">
        <v>3177</v>
      </c>
      <c r="R12" s="1102"/>
      <c r="S12" s="1102"/>
      <c r="T12" s="1097"/>
      <c r="U12" s="1097"/>
    </row>
    <row r="13" spans="1:21" ht="75" x14ac:dyDescent="0.25">
      <c r="A13" s="1538"/>
      <c r="B13" s="1549"/>
      <c r="C13" s="1486"/>
      <c r="D13" s="400" t="s">
        <v>3178</v>
      </c>
      <c r="E13" s="416"/>
      <c r="F13" s="400" t="s">
        <v>3179</v>
      </c>
      <c r="G13" s="1096">
        <v>1</v>
      </c>
      <c r="H13" s="1096"/>
      <c r="I13" s="1096">
        <v>2</v>
      </c>
      <c r="J13" s="1096"/>
      <c r="K13" s="1096">
        <v>2</v>
      </c>
      <c r="L13" s="1096"/>
      <c r="M13" s="1096">
        <v>2</v>
      </c>
      <c r="N13" s="125"/>
      <c r="O13" s="1096">
        <v>7</v>
      </c>
      <c r="P13" s="416"/>
      <c r="Q13" s="421" t="s">
        <v>3180</v>
      </c>
      <c r="R13" s="421" t="s">
        <v>3181</v>
      </c>
      <c r="S13" s="421" t="s">
        <v>3182</v>
      </c>
      <c r="T13" s="1097"/>
      <c r="U13" s="1097"/>
    </row>
    <row r="14" spans="1:21" ht="115.5" x14ac:dyDescent="0.25">
      <c r="A14" s="1538"/>
      <c r="B14" s="1549"/>
      <c r="C14" s="718" t="s">
        <v>3183</v>
      </c>
      <c r="D14" s="718" t="s">
        <v>3184</v>
      </c>
      <c r="E14" s="416"/>
      <c r="F14" s="304" t="s">
        <v>3185</v>
      </c>
      <c r="G14" s="1096">
        <v>4</v>
      </c>
      <c r="H14" s="1096"/>
      <c r="I14" s="1096">
        <v>4</v>
      </c>
      <c r="J14" s="1096"/>
      <c r="K14" s="1096">
        <v>4</v>
      </c>
      <c r="L14" s="1096"/>
      <c r="M14" s="1096">
        <v>4</v>
      </c>
      <c r="N14" s="125"/>
      <c r="O14" s="1096">
        <v>16</v>
      </c>
      <c r="P14" s="416"/>
      <c r="Q14" s="304" t="s">
        <v>3186</v>
      </c>
      <c r="R14" s="493" t="s">
        <v>3187</v>
      </c>
      <c r="S14" s="304" t="s">
        <v>3188</v>
      </c>
      <c r="T14" s="620" t="s">
        <v>3189</v>
      </c>
      <c r="U14" s="533" t="s">
        <v>3190</v>
      </c>
    </row>
    <row r="15" spans="1:21" ht="94.5" customHeight="1" x14ac:dyDescent="0.25">
      <c r="A15" s="1538"/>
      <c r="B15" s="1546" t="s">
        <v>1481</v>
      </c>
      <c r="C15" s="379" t="s">
        <v>3191</v>
      </c>
      <c r="D15" s="379" t="s">
        <v>3192</v>
      </c>
      <c r="E15" s="416"/>
      <c r="F15" s="379" t="s">
        <v>3193</v>
      </c>
      <c r="G15" s="1097">
        <v>4</v>
      </c>
      <c r="H15" s="1097"/>
      <c r="I15" s="1097">
        <v>4</v>
      </c>
      <c r="J15" s="1097"/>
      <c r="K15" s="1097">
        <v>4</v>
      </c>
      <c r="L15" s="1097"/>
      <c r="M15" s="1097">
        <v>4</v>
      </c>
      <c r="N15" s="304"/>
      <c r="O15" s="1097">
        <v>12</v>
      </c>
      <c r="P15" s="379"/>
      <c r="Q15" s="379" t="s">
        <v>3194</v>
      </c>
      <c r="R15" s="379" t="s">
        <v>3195</v>
      </c>
      <c r="S15" s="379" t="s">
        <v>3196</v>
      </c>
      <c r="T15" s="379" t="s">
        <v>3189</v>
      </c>
      <c r="U15" s="533"/>
    </row>
    <row r="16" spans="1:21" ht="75.75" customHeight="1" x14ac:dyDescent="0.25">
      <c r="A16" s="1538"/>
      <c r="B16" s="1547"/>
      <c r="C16" s="719" t="s">
        <v>3197</v>
      </c>
      <c r="D16" s="379" t="s">
        <v>3198</v>
      </c>
      <c r="F16" s="379" t="s">
        <v>3199</v>
      </c>
      <c r="G16" s="1096">
        <v>3</v>
      </c>
      <c r="H16" s="1096"/>
      <c r="I16" s="1096">
        <v>3</v>
      </c>
      <c r="J16" s="1096"/>
      <c r="K16" s="1096">
        <v>3</v>
      </c>
      <c r="L16" s="1096"/>
      <c r="M16" s="1096">
        <v>4</v>
      </c>
      <c r="N16" s="125"/>
      <c r="O16" s="1097">
        <v>13</v>
      </c>
      <c r="P16" s="417"/>
      <c r="Q16" s="379" t="s">
        <v>3200</v>
      </c>
      <c r="R16" s="1027" t="s">
        <v>3201</v>
      </c>
      <c r="S16" s="379" t="s">
        <v>3202</v>
      </c>
      <c r="T16" s="379" t="s">
        <v>3203</v>
      </c>
      <c r="U16" s="533"/>
    </row>
    <row r="17" spans="1:22" ht="106.5" customHeight="1" x14ac:dyDescent="0.25">
      <c r="A17" s="1538"/>
      <c r="B17" s="1547"/>
      <c r="C17" s="560" t="s">
        <v>2445</v>
      </c>
      <c r="D17" s="597" t="s">
        <v>1762</v>
      </c>
      <c r="E17" s="598"/>
      <c r="F17" s="598" t="s">
        <v>1763</v>
      </c>
      <c r="G17" s="1289">
        <v>0.25</v>
      </c>
      <c r="H17" s="1291">
        <f>25000+10000</f>
        <v>35000</v>
      </c>
      <c r="I17" s="1289">
        <v>0.25</v>
      </c>
      <c r="J17" s="1291">
        <v>25000</v>
      </c>
      <c r="K17" s="1289">
        <v>0.25</v>
      </c>
      <c r="L17" s="1291">
        <v>25000</v>
      </c>
      <c r="M17" s="1289">
        <v>0.25</v>
      </c>
      <c r="N17" s="1291">
        <v>25000</v>
      </c>
      <c r="O17" s="1290">
        <v>1</v>
      </c>
      <c r="P17" s="1292">
        <f>+H17+J17+L17+N17</f>
        <v>110000</v>
      </c>
      <c r="Q17" s="484"/>
      <c r="R17" s="484" t="s">
        <v>1764</v>
      </c>
      <c r="S17" s="484" t="s">
        <v>1765</v>
      </c>
      <c r="T17" s="484" t="s">
        <v>1766</v>
      </c>
      <c r="U17" s="549" t="s">
        <v>2306</v>
      </c>
    </row>
    <row r="18" spans="1:22" ht="106.5" customHeight="1" x14ac:dyDescent="0.25">
      <c r="A18" s="1538"/>
      <c r="B18" s="1547"/>
      <c r="C18" s="521" t="s">
        <v>2381</v>
      </c>
      <c r="D18" s="521" t="s">
        <v>2382</v>
      </c>
      <c r="E18" s="598"/>
      <c r="F18" s="521" t="s">
        <v>2385</v>
      </c>
      <c r="G18" s="1097"/>
      <c r="H18" s="1097"/>
      <c r="I18" s="1097"/>
      <c r="J18" s="1097"/>
      <c r="K18" s="1097"/>
      <c r="L18" s="1097"/>
      <c r="M18" s="1097">
        <v>3</v>
      </c>
      <c r="N18" s="1097"/>
      <c r="O18" s="1097">
        <v>3</v>
      </c>
      <c r="P18" s="305"/>
      <c r="Q18" s="521" t="s">
        <v>2386</v>
      </c>
      <c r="R18" s="521" t="s">
        <v>2387</v>
      </c>
      <c r="S18" s="521" t="s">
        <v>2388</v>
      </c>
      <c r="T18" s="521" t="s">
        <v>2389</v>
      </c>
      <c r="U18" s="521" t="s">
        <v>2390</v>
      </c>
    </row>
    <row r="19" spans="1:22" ht="106.5" customHeight="1" x14ac:dyDescent="0.25">
      <c r="A19" s="1538"/>
      <c r="B19" s="1547"/>
      <c r="C19" s="521" t="s">
        <v>2383</v>
      </c>
      <c r="D19" s="521" t="s">
        <v>2384</v>
      </c>
      <c r="E19" s="598"/>
      <c r="F19" s="521" t="s">
        <v>2391</v>
      </c>
      <c r="G19" s="573">
        <v>0.25</v>
      </c>
      <c r="H19" s="1097"/>
      <c r="I19" s="573">
        <v>0.25</v>
      </c>
      <c r="J19" s="1097"/>
      <c r="K19" s="573">
        <v>0.25</v>
      </c>
      <c r="L19" s="1097"/>
      <c r="M19" s="573">
        <v>0.25</v>
      </c>
      <c r="N19" s="1097"/>
      <c r="O19" s="1154">
        <v>1</v>
      </c>
      <c r="P19" s="305"/>
      <c r="Q19" s="421" t="s">
        <v>2386</v>
      </c>
      <c r="R19" s="421" t="s">
        <v>2392</v>
      </c>
      <c r="S19" s="304" t="s">
        <v>2393</v>
      </c>
      <c r="T19" s="421" t="s">
        <v>2394</v>
      </c>
      <c r="U19" s="421" t="s">
        <v>2395</v>
      </c>
    </row>
    <row r="20" spans="1:22" ht="114" x14ac:dyDescent="0.25">
      <c r="A20" s="1538"/>
      <c r="B20" s="1547"/>
      <c r="C20" s="684" t="s">
        <v>2746</v>
      </c>
      <c r="D20" s="684" t="s">
        <v>2747</v>
      </c>
      <c r="F20" s="683" t="s">
        <v>2752</v>
      </c>
      <c r="G20" s="1286"/>
      <c r="H20" s="1286"/>
      <c r="I20" s="1287">
        <v>1</v>
      </c>
      <c r="J20" s="1286">
        <v>25000</v>
      </c>
      <c r="K20" s="1286"/>
      <c r="L20" s="1286"/>
      <c r="M20" s="1286"/>
      <c r="N20" s="1286"/>
      <c r="O20" s="1287">
        <v>1</v>
      </c>
      <c r="P20" s="1293">
        <v>25000</v>
      </c>
      <c r="Q20" s="684"/>
      <c r="R20" s="684" t="s">
        <v>2748</v>
      </c>
      <c r="S20" s="684" t="s">
        <v>2749</v>
      </c>
      <c r="T20" s="684" t="s">
        <v>2750</v>
      </c>
      <c r="U20" s="684" t="s">
        <v>2751</v>
      </c>
    </row>
    <row r="21" spans="1:22" ht="101.25" customHeight="1" x14ac:dyDescent="0.25">
      <c r="A21" s="1538"/>
      <c r="B21" s="1547"/>
      <c r="C21" s="546" t="s">
        <v>2265</v>
      </c>
      <c r="D21" s="546" t="s">
        <v>2266</v>
      </c>
      <c r="E21" s="270"/>
      <c r="F21" s="251" t="s">
        <v>2267</v>
      </c>
      <c r="G21" s="251">
        <v>3</v>
      </c>
      <c r="H21" s="570">
        <v>3037200</v>
      </c>
      <c r="I21" s="1248"/>
      <c r="J21" s="1248"/>
      <c r="K21" s="1248"/>
      <c r="L21" s="1248"/>
      <c r="M21" s="1248"/>
      <c r="N21" s="1248"/>
      <c r="O21" s="505">
        <v>3</v>
      </c>
      <c r="P21" s="1245">
        <f t="shared" ref="P21" si="0">+H21+J21+L21+N21</f>
        <v>3037200</v>
      </c>
      <c r="Q21" s="319" t="s">
        <v>2268</v>
      </c>
      <c r="R21" s="319" t="s">
        <v>2269</v>
      </c>
      <c r="S21" s="319" t="s">
        <v>2270</v>
      </c>
      <c r="T21" s="571" t="s">
        <v>2271</v>
      </c>
      <c r="U21" s="572" t="s">
        <v>2252</v>
      </c>
    </row>
    <row r="22" spans="1:22" ht="105" x14ac:dyDescent="0.25">
      <c r="A22" s="1538"/>
      <c r="B22" s="1548"/>
      <c r="C22" s="459" t="s">
        <v>1768</v>
      </c>
      <c r="D22" s="461" t="s">
        <v>1762</v>
      </c>
      <c r="F22" s="458" t="s">
        <v>1763</v>
      </c>
      <c r="G22" s="465">
        <v>0.25</v>
      </c>
      <c r="H22" s="466">
        <v>100000</v>
      </c>
      <c r="I22" s="465">
        <v>0.25</v>
      </c>
      <c r="J22" s="466">
        <v>100000</v>
      </c>
      <c r="K22" s="465">
        <v>0.25</v>
      </c>
      <c r="L22" s="467">
        <v>100000</v>
      </c>
      <c r="M22" s="465">
        <v>0.25</v>
      </c>
      <c r="N22" s="467">
        <v>100000</v>
      </c>
      <c r="O22" s="1294">
        <v>1</v>
      </c>
      <c r="P22" s="468">
        <f>+H22+J22+L22+N22</f>
        <v>400000</v>
      </c>
      <c r="Q22" s="459" t="s">
        <v>1764</v>
      </c>
      <c r="R22" s="459" t="s">
        <v>1764</v>
      </c>
      <c r="S22" s="459" t="s">
        <v>1765</v>
      </c>
      <c r="T22" s="459" t="s">
        <v>1766</v>
      </c>
      <c r="U22" s="469" t="s">
        <v>1767</v>
      </c>
      <c r="V22" s="470"/>
    </row>
    <row r="23" spans="1:22" ht="45" x14ac:dyDescent="0.25">
      <c r="A23" s="1538"/>
      <c r="B23" s="1549" t="s">
        <v>1476</v>
      </c>
      <c r="C23" s="1488" t="s">
        <v>3204</v>
      </c>
      <c r="D23" s="1488" t="s">
        <v>3205</v>
      </c>
      <c r="E23" s="304" t="s">
        <v>3206</v>
      </c>
      <c r="F23" s="1096">
        <v>7</v>
      </c>
      <c r="G23" s="125"/>
      <c r="H23" s="1103">
        <v>7</v>
      </c>
      <c r="I23" s="1103"/>
      <c r="J23" s="1103">
        <v>7</v>
      </c>
      <c r="K23" s="1103"/>
      <c r="L23" s="1103">
        <v>7</v>
      </c>
      <c r="M23" s="1103"/>
      <c r="N23" s="1103">
        <v>7</v>
      </c>
      <c r="O23" s="1103">
        <v>28</v>
      </c>
      <c r="P23" s="1488" t="s">
        <v>3207</v>
      </c>
      <c r="Q23" s="1488" t="s">
        <v>3208</v>
      </c>
      <c r="R23" s="1553" t="s">
        <v>3209</v>
      </c>
      <c r="S23" s="1488" t="s">
        <v>3210</v>
      </c>
      <c r="T23" s="1550"/>
      <c r="U23" s="1550"/>
    </row>
    <row r="24" spans="1:22" ht="15.75" customHeight="1" x14ac:dyDescent="0.25">
      <c r="A24" s="1538"/>
      <c r="B24" s="1549"/>
      <c r="C24" s="1493"/>
      <c r="D24" s="1493"/>
      <c r="E24" s="1488" t="s">
        <v>3211</v>
      </c>
      <c r="F24" s="1544">
        <v>7</v>
      </c>
      <c r="G24" s="1556"/>
      <c r="H24" s="1543">
        <v>7</v>
      </c>
      <c r="I24" s="1543"/>
      <c r="J24" s="1543">
        <v>7</v>
      </c>
      <c r="K24" s="1543"/>
      <c r="L24" s="1543">
        <v>7</v>
      </c>
      <c r="M24" s="1543"/>
      <c r="N24" s="1543">
        <v>7</v>
      </c>
      <c r="O24" s="1543">
        <v>28</v>
      </c>
      <c r="P24" s="1493"/>
      <c r="Q24" s="1493"/>
      <c r="R24" s="1554"/>
      <c r="S24" s="1493"/>
      <c r="T24" s="1551"/>
      <c r="U24" s="1551"/>
    </row>
    <row r="25" spans="1:22" ht="15.75" customHeight="1" x14ac:dyDescent="0.25">
      <c r="A25" s="1538"/>
      <c r="B25" s="1549"/>
      <c r="C25" s="1493"/>
      <c r="D25" s="1493"/>
      <c r="E25" s="1493"/>
      <c r="F25" s="1544"/>
      <c r="G25" s="1557"/>
      <c r="H25" s="1544"/>
      <c r="I25" s="1544"/>
      <c r="J25" s="1544"/>
      <c r="K25" s="1544"/>
      <c r="L25" s="1544"/>
      <c r="M25" s="1544"/>
      <c r="N25" s="1544"/>
      <c r="O25" s="1544"/>
      <c r="P25" s="1493"/>
      <c r="Q25" s="1493"/>
      <c r="R25" s="1554"/>
      <c r="S25" s="1493"/>
      <c r="T25" s="1551"/>
      <c r="U25" s="1551"/>
    </row>
    <row r="26" spans="1:22" ht="15.75" customHeight="1" x14ac:dyDescent="0.25">
      <c r="A26" s="1538"/>
      <c r="B26" s="1549"/>
      <c r="C26" s="1493"/>
      <c r="D26" s="1493"/>
      <c r="E26" s="1489"/>
      <c r="F26" s="1545"/>
      <c r="G26" s="1558"/>
      <c r="H26" s="1545"/>
      <c r="I26" s="1545"/>
      <c r="J26" s="1545"/>
      <c r="K26" s="1545"/>
      <c r="L26" s="1545"/>
      <c r="M26" s="1545"/>
      <c r="N26" s="1545"/>
      <c r="O26" s="1545"/>
      <c r="P26" s="1493"/>
      <c r="Q26" s="1493"/>
      <c r="R26" s="1554"/>
      <c r="S26" s="1493"/>
      <c r="T26" s="1551"/>
      <c r="U26" s="1551"/>
    </row>
    <row r="27" spans="1:22" ht="168" customHeight="1" x14ac:dyDescent="0.25">
      <c r="A27" s="1538"/>
      <c r="B27" s="1549"/>
      <c r="C27" s="1489"/>
      <c r="D27" s="1489"/>
      <c r="E27" s="421" t="s">
        <v>3212</v>
      </c>
      <c r="F27" s="1097">
        <v>7</v>
      </c>
      <c r="G27" s="125"/>
      <c r="H27" s="125">
        <v>7</v>
      </c>
      <c r="I27" s="125"/>
      <c r="J27" s="125">
        <v>7</v>
      </c>
      <c r="K27" s="125"/>
      <c r="L27" s="125">
        <v>7</v>
      </c>
      <c r="M27" s="125"/>
      <c r="N27" s="125">
        <v>7</v>
      </c>
      <c r="O27" s="1096">
        <v>28</v>
      </c>
      <c r="P27" s="1489"/>
      <c r="Q27" s="1489"/>
      <c r="R27" s="1555"/>
      <c r="S27" s="1489"/>
      <c r="T27" s="1552"/>
      <c r="U27" s="1552"/>
    </row>
    <row r="28" spans="1:22" ht="158.25" customHeight="1" x14ac:dyDescent="0.25">
      <c r="A28" s="1538"/>
      <c r="B28" s="1537" t="s">
        <v>1478</v>
      </c>
      <c r="C28" s="521" t="s">
        <v>2396</v>
      </c>
      <c r="D28" s="521" t="s">
        <v>2397</v>
      </c>
      <c r="E28" s="270"/>
      <c r="F28" s="521" t="s">
        <v>2398</v>
      </c>
      <c r="G28" s="1097"/>
      <c r="H28" s="1097"/>
      <c r="I28" s="1097"/>
      <c r="J28" s="1097"/>
      <c r="K28" s="1097"/>
      <c r="L28" s="1097"/>
      <c r="M28" s="1097">
        <v>9</v>
      </c>
      <c r="N28" s="1097">
        <v>0</v>
      </c>
      <c r="O28" s="1097">
        <v>9</v>
      </c>
      <c r="P28" s="305"/>
      <c r="Q28" s="521" t="s">
        <v>2399</v>
      </c>
      <c r="R28" s="521" t="s">
        <v>2400</v>
      </c>
      <c r="S28" s="521" t="s">
        <v>2401</v>
      </c>
      <c r="T28" s="521" t="s">
        <v>2402</v>
      </c>
      <c r="U28" s="521" t="s">
        <v>2403</v>
      </c>
    </row>
    <row r="29" spans="1:22" ht="155.25" customHeight="1" x14ac:dyDescent="0.25">
      <c r="A29" s="1538"/>
      <c r="B29" s="1538"/>
      <c r="C29" s="1468" t="s">
        <v>3213</v>
      </c>
      <c r="D29" s="1468" t="s">
        <v>3214</v>
      </c>
      <c r="E29" s="1543"/>
      <c r="F29" s="304" t="s">
        <v>3215</v>
      </c>
      <c r="G29" s="1288">
        <v>2</v>
      </c>
      <c r="H29" s="1288"/>
      <c r="I29" s="1288">
        <v>2</v>
      </c>
      <c r="J29" s="1288"/>
      <c r="K29" s="1288">
        <v>2</v>
      </c>
      <c r="L29" s="1288"/>
      <c r="M29" s="1288">
        <v>2</v>
      </c>
      <c r="N29" s="1288"/>
      <c r="O29" s="1295">
        <v>8</v>
      </c>
      <c r="P29" s="577"/>
      <c r="Q29" s="561" t="s">
        <v>3216</v>
      </c>
      <c r="R29" s="561" t="s">
        <v>3217</v>
      </c>
      <c r="S29" s="612" t="s">
        <v>3218</v>
      </c>
      <c r="T29" s="713" t="s">
        <v>3219</v>
      </c>
      <c r="U29" s="713" t="s">
        <v>3165</v>
      </c>
    </row>
    <row r="30" spans="1:22" ht="116.25" customHeight="1" x14ac:dyDescent="0.25">
      <c r="A30" s="1538"/>
      <c r="B30" s="1538"/>
      <c r="C30" s="1469"/>
      <c r="D30" s="1469"/>
      <c r="E30" s="1544"/>
      <c r="F30" s="718" t="s">
        <v>3220</v>
      </c>
      <c r="G30" s="1096">
        <v>1</v>
      </c>
      <c r="H30" s="1096"/>
      <c r="I30" s="1096">
        <v>1</v>
      </c>
      <c r="J30" s="1096"/>
      <c r="K30" s="1096">
        <v>2</v>
      </c>
      <c r="L30" s="1096"/>
      <c r="M30" s="1096">
        <v>2</v>
      </c>
      <c r="N30" s="1096"/>
      <c r="O30" s="1096">
        <v>4</v>
      </c>
      <c r="P30" s="1025"/>
      <c r="Q30" s="719" t="s">
        <v>3216</v>
      </c>
      <c r="R30" s="719" t="s">
        <v>3217</v>
      </c>
      <c r="S30" s="719"/>
      <c r="T30" s="719"/>
      <c r="U30" s="719"/>
    </row>
    <row r="31" spans="1:22" ht="158.25" customHeight="1" x14ac:dyDescent="0.25">
      <c r="A31" s="1538"/>
      <c r="B31" s="1538"/>
      <c r="C31" s="1470"/>
      <c r="D31" s="1470"/>
      <c r="E31" s="1545"/>
      <c r="F31" s="304" t="s">
        <v>3221</v>
      </c>
      <c r="G31" s="125">
        <v>2</v>
      </c>
      <c r="H31" s="125"/>
      <c r="I31" s="125">
        <v>2</v>
      </c>
      <c r="J31" s="125"/>
      <c r="K31" s="125">
        <v>2</v>
      </c>
      <c r="L31" s="125"/>
      <c r="M31" s="125">
        <v>2</v>
      </c>
      <c r="N31" s="125"/>
      <c r="O31" s="1096">
        <v>8</v>
      </c>
      <c r="P31" s="563"/>
      <c r="Q31" s="304" t="s">
        <v>3216</v>
      </c>
      <c r="R31" s="304" t="s">
        <v>3217</v>
      </c>
      <c r="S31" s="304" t="s">
        <v>3222</v>
      </c>
      <c r="T31" s="304" t="s">
        <v>3203</v>
      </c>
      <c r="U31" s="304" t="s">
        <v>3165</v>
      </c>
    </row>
    <row r="32" spans="1:22" ht="223.5" customHeight="1" x14ac:dyDescent="0.25">
      <c r="A32" s="1538"/>
      <c r="B32" s="721" t="s">
        <v>1479</v>
      </c>
      <c r="C32" s="379" t="s">
        <v>3223</v>
      </c>
      <c r="D32" s="561" t="s">
        <v>3224</v>
      </c>
      <c r="E32" s="561" t="s">
        <v>3225</v>
      </c>
      <c r="F32" s="1295">
        <v>2</v>
      </c>
      <c r="G32" s="1295"/>
      <c r="H32" s="1295">
        <v>2</v>
      </c>
      <c r="I32" s="1295"/>
      <c r="J32" s="1295">
        <v>2</v>
      </c>
      <c r="K32" s="1295"/>
      <c r="L32" s="1295">
        <v>2</v>
      </c>
      <c r="M32" s="1295"/>
      <c r="N32" s="1295">
        <v>2</v>
      </c>
      <c r="O32" s="1096">
        <v>8</v>
      </c>
      <c r="P32" s="561" t="s">
        <v>3226</v>
      </c>
      <c r="Q32" s="561" t="s">
        <v>3227</v>
      </c>
      <c r="R32" s="561" t="s">
        <v>3228</v>
      </c>
      <c r="S32" s="561" t="s">
        <v>3229</v>
      </c>
      <c r="T32" s="561" t="s">
        <v>3230</v>
      </c>
      <c r="U32" s="271"/>
    </row>
    <row r="33" spans="1:21" ht="15.75" x14ac:dyDescent="0.25">
      <c r="A33" s="1538"/>
      <c r="B33" s="1549" t="s">
        <v>1480</v>
      </c>
      <c r="C33" s="1486" t="s">
        <v>3231</v>
      </c>
      <c r="D33" s="1487" t="s">
        <v>3232</v>
      </c>
      <c r="E33" s="1560" t="s">
        <v>3233</v>
      </c>
      <c r="F33" s="1561">
        <v>1</v>
      </c>
      <c r="G33" s="1380"/>
      <c r="H33" s="1380"/>
      <c r="I33" s="1380"/>
      <c r="J33" s="1380"/>
      <c r="K33" s="1380"/>
      <c r="L33" s="1380"/>
      <c r="M33" s="1380"/>
      <c r="N33" s="1380"/>
      <c r="O33" s="1380">
        <v>1</v>
      </c>
      <c r="P33" s="1486" t="s">
        <v>3234</v>
      </c>
      <c r="Q33" s="1486" t="s">
        <v>3235</v>
      </c>
      <c r="R33" s="1486" t="s">
        <v>3236</v>
      </c>
      <c r="S33" s="1486" t="s">
        <v>3237</v>
      </c>
      <c r="T33" s="1486" t="s">
        <v>3238</v>
      </c>
      <c r="U33" s="271"/>
    </row>
    <row r="34" spans="1:21" ht="15.75" x14ac:dyDescent="0.25">
      <c r="A34" s="1538"/>
      <c r="B34" s="1549"/>
      <c r="C34" s="1559"/>
      <c r="D34" s="1559"/>
      <c r="E34" s="1559"/>
      <c r="F34" s="1559"/>
      <c r="G34" s="1562"/>
      <c r="H34" s="1562"/>
      <c r="I34" s="1562"/>
      <c r="J34" s="1562"/>
      <c r="K34" s="1562"/>
      <c r="L34" s="1562"/>
      <c r="M34" s="1562"/>
      <c r="N34" s="1562"/>
      <c r="O34" s="1562"/>
      <c r="P34" s="1559"/>
      <c r="Q34" s="1559"/>
      <c r="R34" s="1559"/>
      <c r="S34" s="1559"/>
      <c r="T34" s="1559"/>
      <c r="U34" s="271"/>
    </row>
    <row r="35" spans="1:21" ht="15.75" x14ac:dyDescent="0.25">
      <c r="A35" s="1538"/>
      <c r="B35" s="1549"/>
      <c r="C35" s="1559"/>
      <c r="D35" s="1559"/>
      <c r="E35" s="1486" t="s">
        <v>3239</v>
      </c>
      <c r="F35" s="1561"/>
      <c r="G35" s="1380"/>
      <c r="H35" s="1380">
        <v>2</v>
      </c>
      <c r="I35" s="1380"/>
      <c r="J35" s="1380"/>
      <c r="K35" s="1380"/>
      <c r="L35" s="1380"/>
      <c r="M35" s="1380"/>
      <c r="N35" s="1380"/>
      <c r="O35" s="1380">
        <v>2</v>
      </c>
      <c r="P35" s="1559"/>
      <c r="Q35" s="1559"/>
      <c r="R35" s="1559"/>
      <c r="S35" s="1559"/>
      <c r="T35" s="1559"/>
      <c r="U35" s="271"/>
    </row>
    <row r="36" spans="1:21" ht="15.75" x14ac:dyDescent="0.25">
      <c r="A36" s="1538"/>
      <c r="B36" s="1549"/>
      <c r="C36" s="1559"/>
      <c r="D36" s="1559"/>
      <c r="E36" s="1486"/>
      <c r="F36" s="1559"/>
      <c r="G36" s="1562"/>
      <c r="H36" s="1562"/>
      <c r="I36" s="1562"/>
      <c r="J36" s="1562"/>
      <c r="K36" s="1562"/>
      <c r="L36" s="1562"/>
      <c r="M36" s="1562"/>
      <c r="N36" s="1562"/>
      <c r="O36" s="1562"/>
      <c r="P36" s="1559"/>
      <c r="Q36" s="1559"/>
      <c r="R36" s="1559"/>
      <c r="S36" s="1559"/>
      <c r="T36" s="1559"/>
      <c r="U36" s="271"/>
    </row>
    <row r="37" spans="1:21" ht="60" x14ac:dyDescent="0.25">
      <c r="A37" s="1538"/>
      <c r="B37" s="1549"/>
      <c r="C37" s="304" t="s">
        <v>3240</v>
      </c>
      <c r="D37" s="1559"/>
      <c r="E37" s="304" t="s">
        <v>3241</v>
      </c>
      <c r="F37" s="416"/>
      <c r="G37" s="125"/>
      <c r="H37" s="125"/>
      <c r="I37" s="125"/>
      <c r="J37" s="125">
        <v>3</v>
      </c>
      <c r="K37" s="125"/>
      <c r="L37" s="125">
        <v>3</v>
      </c>
      <c r="M37" s="125"/>
      <c r="N37" s="125">
        <v>3</v>
      </c>
      <c r="O37" s="1096">
        <v>9</v>
      </c>
      <c r="P37" s="1559"/>
      <c r="Q37" s="1559"/>
      <c r="R37" s="1559"/>
      <c r="S37" s="1559"/>
      <c r="T37" s="1559"/>
      <c r="U37" s="271"/>
    </row>
    <row r="38" spans="1:21" ht="15.75" x14ac:dyDescent="0.25">
      <c r="A38" s="282"/>
      <c r="B38" s="283"/>
      <c r="C38" s="282" t="s">
        <v>1484</v>
      </c>
      <c r="D38" s="283"/>
      <c r="E38" s="283"/>
      <c r="F38" s="284"/>
      <c r="G38" s="272">
        <f t="shared" ref="G38:P38" si="1">SUM(G7:G37)</f>
        <v>31.75</v>
      </c>
      <c r="H38" s="273">
        <f t="shared" si="1"/>
        <v>3172225</v>
      </c>
      <c r="I38" s="272">
        <f t="shared" si="1"/>
        <v>31.75</v>
      </c>
      <c r="J38" s="273">
        <f t="shared" si="1"/>
        <v>150026</v>
      </c>
      <c r="K38" s="272">
        <f t="shared" si="1"/>
        <v>31.75</v>
      </c>
      <c r="L38" s="273">
        <f t="shared" si="1"/>
        <v>125026</v>
      </c>
      <c r="M38" s="272">
        <f t="shared" si="1"/>
        <v>44.75</v>
      </c>
      <c r="N38" s="273">
        <f t="shared" si="1"/>
        <v>125026</v>
      </c>
      <c r="O38" s="273">
        <f t="shared" si="1"/>
        <v>238</v>
      </c>
      <c r="P38" s="273">
        <f t="shared" si="1"/>
        <v>3572200</v>
      </c>
      <c r="Q38" s="256"/>
      <c r="R38" s="256"/>
      <c r="S38" s="256"/>
      <c r="T38" s="256"/>
      <c r="U38" s="256"/>
    </row>
    <row r="44" spans="1:21" x14ac:dyDescent="0.25">
      <c r="H44" s="368"/>
      <c r="J44" s="368"/>
      <c r="L44" s="368"/>
      <c r="N44" s="368"/>
      <c r="P44" s="368"/>
    </row>
    <row r="45" spans="1:21" x14ac:dyDescent="0.25">
      <c r="H45" s="368"/>
      <c r="J45" s="368"/>
      <c r="L45" s="368"/>
      <c r="N45" s="368"/>
      <c r="P45" s="368"/>
    </row>
    <row r="46" spans="1:21" x14ac:dyDescent="0.25">
      <c r="H46" s="368"/>
      <c r="J46" s="368"/>
      <c r="L46" s="368"/>
      <c r="N46" s="368"/>
      <c r="P46" s="368"/>
    </row>
    <row r="47" spans="1:21" x14ac:dyDescent="0.25">
      <c r="H47" s="368"/>
      <c r="J47" s="368"/>
      <c r="L47" s="368"/>
      <c r="N47" s="368"/>
      <c r="P47" s="368"/>
    </row>
    <row r="48" spans="1:21" x14ac:dyDescent="0.25">
      <c r="H48" s="368"/>
      <c r="J48" s="368"/>
      <c r="L48" s="368"/>
      <c r="N48" s="368"/>
      <c r="P48" s="368"/>
    </row>
    <row r="49" spans="8:16" x14ac:dyDescent="0.25">
      <c r="H49" s="368"/>
      <c r="J49" s="368"/>
      <c r="L49" s="368"/>
      <c r="N49" s="368"/>
      <c r="P49" s="368"/>
    </row>
    <row r="50" spans="8:16" x14ac:dyDescent="0.25">
      <c r="H50" s="368"/>
      <c r="J50" s="368"/>
      <c r="L50" s="368"/>
      <c r="N50" s="368"/>
      <c r="P50" s="368"/>
    </row>
    <row r="51" spans="8:16" x14ac:dyDescent="0.25">
      <c r="H51" s="368"/>
      <c r="J51" s="368"/>
      <c r="L51" s="368"/>
      <c r="N51" s="368"/>
      <c r="P51" s="368"/>
    </row>
    <row r="52" spans="8:16" x14ac:dyDescent="0.25">
      <c r="H52" s="368"/>
      <c r="J52" s="368"/>
      <c r="L52" s="368"/>
      <c r="N52" s="368"/>
      <c r="P52" s="368"/>
    </row>
    <row r="53" spans="8:16" x14ac:dyDescent="0.25">
      <c r="H53" s="368"/>
      <c r="J53" s="368"/>
      <c r="L53" s="368"/>
      <c r="N53" s="368"/>
      <c r="P53" s="368"/>
    </row>
    <row r="54" spans="8:16" x14ac:dyDescent="0.25">
      <c r="H54" s="368"/>
      <c r="J54" s="368"/>
      <c r="L54" s="368"/>
      <c r="N54" s="368"/>
      <c r="P54" s="368"/>
    </row>
    <row r="55" spans="8:16" x14ac:dyDescent="0.25">
      <c r="H55" s="368"/>
      <c r="J55" s="368"/>
      <c r="L55" s="368"/>
      <c r="N55" s="368"/>
      <c r="P55" s="368"/>
    </row>
    <row r="56" spans="8:16" x14ac:dyDescent="0.25">
      <c r="H56" s="368"/>
      <c r="J56" s="368"/>
      <c r="L56" s="368"/>
      <c r="N56" s="368"/>
      <c r="P56" s="368"/>
    </row>
  </sheetData>
  <mergeCells count="79">
    <mergeCell ref="K35:K36"/>
    <mergeCell ref="L35:L36"/>
    <mergeCell ref="M35:M36"/>
    <mergeCell ref="N35:N36"/>
    <mergeCell ref="O35:O36"/>
    <mergeCell ref="F35:F36"/>
    <mergeCell ref="G35:G36"/>
    <mergeCell ref="H35:H36"/>
    <mergeCell ref="I35:I36"/>
    <mergeCell ref="J35:J36"/>
    <mergeCell ref="P33:P37"/>
    <mergeCell ref="Q33:Q37"/>
    <mergeCell ref="R33:R37"/>
    <mergeCell ref="S33:S37"/>
    <mergeCell ref="T33:T37"/>
    <mergeCell ref="K33:K34"/>
    <mergeCell ref="L33:L34"/>
    <mergeCell ref="M33:M34"/>
    <mergeCell ref="N33:N34"/>
    <mergeCell ref="O33:O34"/>
    <mergeCell ref="F33:F34"/>
    <mergeCell ref="G33:G34"/>
    <mergeCell ref="H33:H34"/>
    <mergeCell ref="I33:I34"/>
    <mergeCell ref="J33:J34"/>
    <mergeCell ref="C29:C31"/>
    <mergeCell ref="D29:D31"/>
    <mergeCell ref="E29:E31"/>
    <mergeCell ref="C33:C36"/>
    <mergeCell ref="D33:D37"/>
    <mergeCell ref="E33:E34"/>
    <mergeCell ref="E35:E36"/>
    <mergeCell ref="N24:N26"/>
    <mergeCell ref="O24:O26"/>
    <mergeCell ref="T23:T27"/>
    <mergeCell ref="U23:U27"/>
    <mergeCell ref="C23:C27"/>
    <mergeCell ref="D23:D27"/>
    <mergeCell ref="P23:P27"/>
    <mergeCell ref="Q23:Q27"/>
    <mergeCell ref="R23:R27"/>
    <mergeCell ref="S23:S27"/>
    <mergeCell ref="E24:E26"/>
    <mergeCell ref="F24:F26"/>
    <mergeCell ref="G24:G26"/>
    <mergeCell ref="H24:H26"/>
    <mergeCell ref="I24:I26"/>
    <mergeCell ref="J24:J26"/>
    <mergeCell ref="K24:K26"/>
    <mergeCell ref="L24:L26"/>
    <mergeCell ref="M24:M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37"/>
    <mergeCell ref="B7:B14"/>
    <mergeCell ref="B23:B27"/>
    <mergeCell ref="B28:B31"/>
    <mergeCell ref="B33:B37"/>
    <mergeCell ref="C8:C10"/>
    <mergeCell ref="D8:D10"/>
    <mergeCell ref="E8:E10"/>
    <mergeCell ref="C11:C13"/>
    <mergeCell ref="B15:B22"/>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8"/>
  <sheetViews>
    <sheetView topLeftCell="F1" zoomScale="70" zoomScaleNormal="70" workbookViewId="0">
      <pane ySplit="7" topLeftCell="A70" activePane="bottomLeft" state="frozen"/>
      <selection activeCell="Q6" sqref="Q6"/>
      <selection pane="bottomLeft" activeCell="P9" sqref="P9:P70"/>
    </sheetView>
  </sheetViews>
  <sheetFormatPr baseColWidth="10" defaultColWidth="12.5703125" defaultRowHeight="15" x14ac:dyDescent="0.25"/>
  <cols>
    <col min="1" max="2" width="21.7109375" customWidth="1"/>
    <col min="3" max="6" width="27.42578125" customWidth="1"/>
    <col min="7" max="7" width="15.28515625" customWidth="1"/>
    <col min="8" max="8" width="15.5703125" customWidth="1"/>
    <col min="9" max="9" width="15.28515625" customWidth="1"/>
    <col min="10" max="10" width="19.42578125" customWidth="1"/>
    <col min="11" max="11" width="15.28515625" customWidth="1"/>
    <col min="12" max="12" width="21.7109375" customWidth="1"/>
    <col min="13" max="13" width="15.28515625" customWidth="1"/>
    <col min="14" max="14" width="14.85546875" customWidth="1"/>
    <col min="15" max="15" width="15.28515625" customWidth="1"/>
    <col min="16" max="16" width="19.85546875" customWidth="1"/>
    <col min="17" max="20" width="14.28515625" customWidth="1"/>
    <col min="21" max="21" width="15.7109375" customWidth="1"/>
  </cols>
  <sheetData>
    <row r="1" spans="1:21" s="266" customFormat="1" ht="18.75" x14ac:dyDescent="0.3">
      <c r="G1" s="269" t="s">
        <v>1438</v>
      </c>
      <c r="L1" s="269"/>
      <c r="M1" s="269"/>
      <c r="N1" s="269"/>
      <c r="O1" s="269"/>
      <c r="P1" s="269"/>
      <c r="Q1" s="269"/>
      <c r="R1" s="269"/>
      <c r="S1" s="269"/>
      <c r="T1" s="269"/>
      <c r="U1" s="269"/>
    </row>
    <row r="2" spans="1:21" s="266" customFormat="1" ht="18.75" x14ac:dyDescent="0.3">
      <c r="A2" s="315" t="s">
        <v>1380</v>
      </c>
      <c r="G2" s="269"/>
      <c r="L2" s="269"/>
      <c r="M2" s="269"/>
      <c r="N2" s="269"/>
      <c r="O2" s="269"/>
      <c r="P2" s="269"/>
      <c r="Q2" s="269"/>
      <c r="R2" s="269"/>
      <c r="S2" s="269"/>
      <c r="T2" s="269"/>
      <c r="U2" s="269"/>
    </row>
    <row r="3" spans="1:21" s="266" customFormat="1" ht="27.75" customHeight="1" x14ac:dyDescent="0.2">
      <c r="A3" s="1583" t="s">
        <v>1440</v>
      </c>
      <c r="B3" s="1583"/>
      <c r="C3" s="1583"/>
      <c r="D3" s="1583"/>
      <c r="E3" s="1583"/>
      <c r="F3" s="1583"/>
      <c r="G3" s="1583"/>
      <c r="H3" s="1583"/>
      <c r="I3" s="1583"/>
      <c r="J3" s="1583"/>
      <c r="K3" s="1583"/>
      <c r="L3" s="1583"/>
      <c r="M3" s="1583"/>
      <c r="N3" s="1583"/>
      <c r="O3" s="1583"/>
      <c r="P3" s="1583"/>
      <c r="Q3" s="1583"/>
      <c r="R3" s="1583"/>
      <c r="S3" s="1583"/>
      <c r="T3" s="1583"/>
      <c r="U3" s="1583"/>
    </row>
    <row r="4" spans="1:21" s="314" customFormat="1" x14ac:dyDescent="0.25">
      <c r="A4" s="1584" t="s">
        <v>1446</v>
      </c>
      <c r="B4" s="1584"/>
      <c r="C4" s="1584"/>
      <c r="D4" s="1584"/>
      <c r="E4" s="1584"/>
      <c r="F4" s="1584"/>
      <c r="G4" s="1584"/>
      <c r="H4" s="1584"/>
      <c r="I4" s="1584"/>
      <c r="J4" s="1584"/>
      <c r="K4" s="1584"/>
      <c r="L4" s="1584"/>
      <c r="M4" s="1584"/>
      <c r="N4" s="1584"/>
      <c r="O4" s="1584"/>
      <c r="P4" s="1584"/>
      <c r="Q4" s="1584"/>
      <c r="R4" s="1584"/>
      <c r="S4" s="1584"/>
      <c r="T4" s="1584"/>
      <c r="U4" s="1584"/>
    </row>
    <row r="5" spans="1:21" s="66" customFormat="1" ht="23.25" customHeight="1" x14ac:dyDescent="0.25">
      <c r="A5" s="1458" t="s">
        <v>100</v>
      </c>
      <c r="B5" s="1458" t="s">
        <v>115</v>
      </c>
      <c r="C5" s="1455" t="s">
        <v>89</v>
      </c>
      <c r="D5" s="1455" t="s">
        <v>90</v>
      </c>
      <c r="E5" s="1459" t="s">
        <v>409</v>
      </c>
      <c r="F5" s="1455" t="s">
        <v>91</v>
      </c>
      <c r="G5" s="1458" t="s">
        <v>103</v>
      </c>
      <c r="H5" s="1458"/>
      <c r="I5" s="1458"/>
      <c r="J5" s="1458"/>
      <c r="K5" s="1458"/>
      <c r="L5" s="1458"/>
      <c r="M5" s="1458"/>
      <c r="N5" s="1458"/>
      <c r="O5" s="1448" t="s">
        <v>104</v>
      </c>
      <c r="P5" s="1448"/>
      <c r="Q5" s="1452" t="s">
        <v>105</v>
      </c>
      <c r="R5" s="1452" t="s">
        <v>106</v>
      </c>
      <c r="S5" s="1452" t="s">
        <v>113</v>
      </c>
      <c r="T5" s="1452" t="s">
        <v>112</v>
      </c>
      <c r="U5" s="1490" t="s">
        <v>92</v>
      </c>
    </row>
    <row r="6" spans="1:21" s="66" customFormat="1" ht="15" customHeight="1" x14ac:dyDescent="0.25">
      <c r="A6" s="1458"/>
      <c r="B6" s="1458"/>
      <c r="C6" s="1456"/>
      <c r="D6" s="1456"/>
      <c r="E6" s="1460"/>
      <c r="F6" s="1456"/>
      <c r="G6" s="1458" t="s">
        <v>107</v>
      </c>
      <c r="H6" s="1458"/>
      <c r="I6" s="1458" t="s">
        <v>108</v>
      </c>
      <c r="J6" s="1458"/>
      <c r="K6" s="1458" t="s">
        <v>109</v>
      </c>
      <c r="L6" s="1458"/>
      <c r="M6" s="1458" t="s">
        <v>110</v>
      </c>
      <c r="N6" s="1458"/>
      <c r="O6" s="1448"/>
      <c r="P6" s="1448"/>
      <c r="Q6" s="1453"/>
      <c r="R6" s="1453"/>
      <c r="S6" s="1453"/>
      <c r="T6" s="1453"/>
      <c r="U6" s="1491"/>
    </row>
    <row r="7" spans="1:21" s="67" customFormat="1" ht="24" customHeight="1" x14ac:dyDescent="0.25">
      <c r="A7" s="1458"/>
      <c r="B7" s="1458"/>
      <c r="C7" s="1457"/>
      <c r="D7" s="1457"/>
      <c r="E7" s="1461"/>
      <c r="F7" s="1457"/>
      <c r="G7" s="306" t="s">
        <v>111</v>
      </c>
      <c r="H7" s="232" t="s">
        <v>12</v>
      </c>
      <c r="I7" s="306" t="s">
        <v>111</v>
      </c>
      <c r="J7" s="232" t="s">
        <v>12</v>
      </c>
      <c r="K7" s="306" t="s">
        <v>111</v>
      </c>
      <c r="L7" s="232" t="s">
        <v>12</v>
      </c>
      <c r="M7" s="306" t="s">
        <v>111</v>
      </c>
      <c r="N7" s="232" t="s">
        <v>12</v>
      </c>
      <c r="O7" s="306" t="s">
        <v>111</v>
      </c>
      <c r="P7" s="232" t="s">
        <v>12</v>
      </c>
      <c r="Q7" s="1454"/>
      <c r="R7" s="1454"/>
      <c r="S7" s="1454"/>
      <c r="T7" s="1454"/>
      <c r="U7" s="1492"/>
    </row>
    <row r="8" spans="1:21" s="253" customFormat="1" ht="15.75" x14ac:dyDescent="0.25">
      <c r="A8" s="288"/>
      <c r="B8" s="289"/>
      <c r="C8" s="289"/>
      <c r="D8" s="289"/>
      <c r="E8" s="289"/>
      <c r="F8" s="289"/>
      <c r="G8" s="289"/>
      <c r="H8" s="288" t="s">
        <v>1438</v>
      </c>
      <c r="I8" s="289"/>
      <c r="J8" s="289"/>
      <c r="K8" s="289"/>
      <c r="L8" s="289"/>
      <c r="M8" s="289"/>
      <c r="N8" s="289"/>
      <c r="O8" s="289"/>
      <c r="P8" s="289"/>
      <c r="Q8" s="289"/>
      <c r="R8" s="289"/>
      <c r="S8" s="289"/>
      <c r="T8" s="289"/>
      <c r="U8" s="290"/>
    </row>
    <row r="9" spans="1:21" ht="105" x14ac:dyDescent="0.25">
      <c r="A9" s="1498" t="s">
        <v>1441</v>
      </c>
      <c r="B9" s="1464" t="s">
        <v>1442</v>
      </c>
      <c r="C9" s="399" t="s">
        <v>1588</v>
      </c>
      <c r="D9" s="399" t="s">
        <v>1589</v>
      </c>
      <c r="E9" s="400" t="s">
        <v>1590</v>
      </c>
      <c r="F9" s="400" t="s">
        <v>1592</v>
      </c>
      <c r="G9" s="366">
        <v>0.25</v>
      </c>
      <c r="H9" s="367">
        <v>520000</v>
      </c>
      <c r="I9" s="401">
        <v>0.25</v>
      </c>
      <c r="J9" s="367">
        <v>520000</v>
      </c>
      <c r="K9" s="401">
        <v>0.25</v>
      </c>
      <c r="L9" s="367">
        <v>520000</v>
      </c>
      <c r="M9" s="401">
        <v>0.25</v>
      </c>
      <c r="N9" s="367">
        <v>520000</v>
      </c>
      <c r="O9" s="364">
        <v>1</v>
      </c>
      <c r="P9" s="1316">
        <f>+H9+J9+L9+N9</f>
        <v>2080000</v>
      </c>
      <c r="Q9" s="403" t="s">
        <v>1593</v>
      </c>
      <c r="R9" s="403" t="s">
        <v>1594</v>
      </c>
      <c r="S9" s="403" t="s">
        <v>1595</v>
      </c>
      <c r="T9" s="404" t="s">
        <v>1596</v>
      </c>
      <c r="U9" s="404" t="s">
        <v>1597</v>
      </c>
    </row>
    <row r="10" spans="1:21" ht="118.5" customHeight="1" x14ac:dyDescent="0.25">
      <c r="A10" s="1498"/>
      <c r="B10" s="1465"/>
      <c r="C10" s="406" t="s">
        <v>1598</v>
      </c>
      <c r="D10" s="267" t="s">
        <v>1599</v>
      </c>
      <c r="E10" s="267" t="s">
        <v>1591</v>
      </c>
      <c r="F10" s="379" t="s">
        <v>1600</v>
      </c>
      <c r="G10" s="366">
        <v>0.25</v>
      </c>
      <c r="H10" s="367">
        <v>626250</v>
      </c>
      <c r="I10" s="401">
        <v>0.25</v>
      </c>
      <c r="J10" s="367">
        <v>626250</v>
      </c>
      <c r="K10" s="401">
        <v>0.25</v>
      </c>
      <c r="L10" s="367">
        <v>626250</v>
      </c>
      <c r="M10" s="401">
        <v>0.25</v>
      </c>
      <c r="N10" s="367">
        <v>626250</v>
      </c>
      <c r="O10" s="364">
        <v>1</v>
      </c>
      <c r="P10" s="1300">
        <f>+H10+J10+L10+N10</f>
        <v>2505000</v>
      </c>
      <c r="Q10" s="403" t="s">
        <v>1601</v>
      </c>
      <c r="R10" s="403" t="s">
        <v>1594</v>
      </c>
      <c r="S10" s="403" t="s">
        <v>1602</v>
      </c>
      <c r="T10" s="403" t="s">
        <v>1603</v>
      </c>
      <c r="U10" s="407" t="s">
        <v>1604</v>
      </c>
    </row>
    <row r="11" spans="1:21" ht="217.5" x14ac:dyDescent="0.25">
      <c r="A11" s="1498"/>
      <c r="B11" s="1563" t="s">
        <v>1443</v>
      </c>
      <c r="C11" s="379" t="s">
        <v>1914</v>
      </c>
      <c r="D11" s="379" t="s">
        <v>1908</v>
      </c>
      <c r="E11" s="267"/>
      <c r="F11" s="379" t="s">
        <v>1909</v>
      </c>
      <c r="G11" s="1097"/>
      <c r="H11" s="1097"/>
      <c r="I11" s="1097">
        <v>1</v>
      </c>
      <c r="J11" s="1157">
        <v>400000</v>
      </c>
      <c r="K11" s="1097"/>
      <c r="L11" s="1097"/>
      <c r="M11" s="1097"/>
      <c r="N11" s="1097"/>
      <c r="O11" s="1097">
        <v>1</v>
      </c>
      <c r="P11" s="1153">
        <v>400000</v>
      </c>
      <c r="Q11" s="379" t="s">
        <v>1910</v>
      </c>
      <c r="R11" s="493" t="s">
        <v>1911</v>
      </c>
      <c r="S11" s="379" t="s">
        <v>1912</v>
      </c>
      <c r="T11" s="379" t="s">
        <v>1825</v>
      </c>
      <c r="U11" s="379" t="s">
        <v>1913</v>
      </c>
    </row>
    <row r="12" spans="1:21" s="368" customFormat="1" ht="143.25" customHeight="1" x14ac:dyDescent="0.25">
      <c r="A12" s="1498"/>
      <c r="B12" s="1564"/>
      <c r="C12" s="1585" t="s">
        <v>1943</v>
      </c>
      <c r="D12" s="431" t="s">
        <v>1944</v>
      </c>
      <c r="E12" s="267"/>
      <c r="F12" s="431" t="s">
        <v>1940</v>
      </c>
      <c r="G12" s="366"/>
      <c r="H12" s="367"/>
      <c r="I12" s="267"/>
      <c r="J12" s="367"/>
      <c r="K12" s="267"/>
      <c r="L12" s="367"/>
      <c r="M12" s="267"/>
      <c r="N12" s="367"/>
      <c r="O12" s="271"/>
      <c r="P12" s="361"/>
      <c r="Q12" s="498" t="s">
        <v>1948</v>
      </c>
      <c r="R12" s="498" t="s">
        <v>1949</v>
      </c>
      <c r="S12" s="498" t="s">
        <v>1952</v>
      </c>
      <c r="T12" s="498" t="s">
        <v>1945</v>
      </c>
      <c r="U12" s="498" t="s">
        <v>1946</v>
      </c>
    </row>
    <row r="13" spans="1:21" s="368" customFormat="1" ht="56.25" customHeight="1" x14ac:dyDescent="0.25">
      <c r="A13" s="1498"/>
      <c r="B13" s="1564"/>
      <c r="C13" s="1586"/>
      <c r="D13" s="431" t="s">
        <v>1944</v>
      </c>
      <c r="E13" s="267"/>
      <c r="F13" s="431" t="s">
        <v>1942</v>
      </c>
      <c r="G13" s="366"/>
      <c r="H13" s="367"/>
      <c r="I13" s="267"/>
      <c r="J13" s="367"/>
      <c r="K13" s="267"/>
      <c r="L13" s="367"/>
      <c r="M13" s="267"/>
      <c r="N13" s="367"/>
      <c r="O13" s="271"/>
      <c r="P13" s="361"/>
      <c r="Q13" s="267" t="s">
        <v>1947</v>
      </c>
      <c r="R13" s="267"/>
      <c r="S13" s="267" t="s">
        <v>1950</v>
      </c>
      <c r="T13" s="267"/>
      <c r="U13" s="498" t="s">
        <v>1946</v>
      </c>
    </row>
    <row r="14" spans="1:21" s="368" customFormat="1" ht="134.25" customHeight="1" x14ac:dyDescent="0.25">
      <c r="A14" s="1498"/>
      <c r="B14" s="1564"/>
      <c r="C14" s="1587"/>
      <c r="D14" s="431" t="s">
        <v>1944</v>
      </c>
      <c r="E14" s="267"/>
      <c r="F14" s="431" t="s">
        <v>1941</v>
      </c>
      <c r="G14" s="366"/>
      <c r="H14" s="367"/>
      <c r="I14" s="267"/>
      <c r="J14" s="367"/>
      <c r="K14" s="267"/>
      <c r="L14" s="367"/>
      <c r="M14" s="267"/>
      <c r="N14" s="367"/>
      <c r="O14" s="271"/>
      <c r="P14" s="361"/>
      <c r="Q14" s="267" t="s">
        <v>1947</v>
      </c>
      <c r="R14" s="267"/>
      <c r="S14" s="497" t="s">
        <v>1951</v>
      </c>
      <c r="T14" s="267"/>
      <c r="U14" s="498" t="s">
        <v>1946</v>
      </c>
    </row>
    <row r="15" spans="1:21" s="368" customFormat="1" ht="63.75" customHeight="1" x14ac:dyDescent="0.25">
      <c r="A15" s="1498"/>
      <c r="B15" s="1564"/>
      <c r="C15" s="1566" t="s">
        <v>1956</v>
      </c>
      <c r="D15" s="431" t="s">
        <v>1944</v>
      </c>
      <c r="E15" s="267"/>
      <c r="F15" s="499" t="s">
        <v>1955</v>
      </c>
      <c r="G15" s="366"/>
      <c r="H15" s="367"/>
      <c r="I15" s="267"/>
      <c r="J15" s="367"/>
      <c r="K15" s="267"/>
      <c r="L15" s="367"/>
      <c r="M15" s="267"/>
      <c r="N15" s="367"/>
      <c r="O15" s="271"/>
      <c r="P15" s="361"/>
      <c r="Q15" s="267" t="s">
        <v>1947</v>
      </c>
      <c r="R15" s="267"/>
      <c r="S15" s="497" t="s">
        <v>1951</v>
      </c>
      <c r="T15" s="267"/>
      <c r="U15" s="498" t="s">
        <v>1946</v>
      </c>
    </row>
    <row r="16" spans="1:21" s="368" customFormat="1" ht="66" customHeight="1" x14ac:dyDescent="0.25">
      <c r="A16" s="1498"/>
      <c r="B16" s="1564"/>
      <c r="C16" s="1567"/>
      <c r="D16" s="431" t="s">
        <v>1944</v>
      </c>
      <c r="E16" s="267"/>
      <c r="F16" s="379" t="s">
        <v>1953</v>
      </c>
      <c r="G16" s="366"/>
      <c r="H16" s="367"/>
      <c r="I16" s="267"/>
      <c r="J16" s="367"/>
      <c r="K16" s="267"/>
      <c r="L16" s="367"/>
      <c r="M16" s="267"/>
      <c r="N16" s="367"/>
      <c r="O16" s="271"/>
      <c r="P16" s="361"/>
      <c r="Q16" s="267" t="s">
        <v>1947</v>
      </c>
      <c r="R16" s="267"/>
      <c r="S16" s="497" t="s">
        <v>1951</v>
      </c>
      <c r="T16" s="267"/>
      <c r="U16" s="498" t="s">
        <v>1946</v>
      </c>
    </row>
    <row r="17" spans="1:23" s="368" customFormat="1" ht="120.75" customHeight="1" x14ac:dyDescent="0.25">
      <c r="A17" s="1498"/>
      <c r="B17" s="1564"/>
      <c r="C17" s="1568"/>
      <c r="D17" s="431" t="s">
        <v>1944</v>
      </c>
      <c r="E17" s="267"/>
      <c r="F17" s="500" t="s">
        <v>1954</v>
      </c>
      <c r="G17" s="366"/>
      <c r="H17" s="367"/>
      <c r="I17" s="267"/>
      <c r="J17" s="367"/>
      <c r="K17" s="267"/>
      <c r="L17" s="367"/>
      <c r="M17" s="267"/>
      <c r="N17" s="367"/>
      <c r="O17" s="271"/>
      <c r="P17" s="361"/>
      <c r="Q17" s="267" t="s">
        <v>1947</v>
      </c>
      <c r="R17" s="267"/>
      <c r="S17" s="497" t="s">
        <v>1951</v>
      </c>
      <c r="T17" s="267"/>
      <c r="U17" s="498" t="s">
        <v>1946</v>
      </c>
    </row>
    <row r="18" spans="1:23" ht="143.25" customHeight="1" x14ac:dyDescent="0.25">
      <c r="A18" s="1498"/>
      <c r="B18" s="1564"/>
      <c r="C18" s="431" t="s">
        <v>2245</v>
      </c>
      <c r="D18" s="431" t="s">
        <v>2246</v>
      </c>
      <c r="E18" s="431"/>
      <c r="F18" s="435" t="s">
        <v>2247</v>
      </c>
      <c r="G18" s="501"/>
      <c r="H18" s="501"/>
      <c r="I18" s="501"/>
      <c r="J18" s="501"/>
      <c r="K18" s="305">
        <v>1</v>
      </c>
      <c r="L18" s="564">
        <v>257898</v>
      </c>
      <c r="M18" s="501"/>
      <c r="N18" s="501"/>
      <c r="O18" s="501"/>
      <c r="P18" s="1245">
        <f t="shared" ref="P18:P19" si="0">+H18+J18+L18+N18</f>
        <v>257898</v>
      </c>
      <c r="Q18" s="305" t="s">
        <v>2248</v>
      </c>
      <c r="R18" s="305" t="s">
        <v>2249</v>
      </c>
      <c r="S18" s="305" t="s">
        <v>2250</v>
      </c>
      <c r="T18" s="504" t="s">
        <v>2251</v>
      </c>
      <c r="U18" s="504" t="s">
        <v>2252</v>
      </c>
    </row>
    <row r="19" spans="1:23" s="368" customFormat="1" ht="108" customHeight="1" x14ac:dyDescent="0.25">
      <c r="A19" s="1498"/>
      <c r="B19" s="1564"/>
      <c r="C19" s="599" t="s">
        <v>2260</v>
      </c>
      <c r="D19" s="600" t="s">
        <v>2261</v>
      </c>
      <c r="E19" s="267"/>
      <c r="F19" s="603" t="s">
        <v>2262</v>
      </c>
      <c r="G19" s="604"/>
      <c r="H19" s="604"/>
      <c r="I19" s="604"/>
      <c r="J19" s="604"/>
      <c r="K19" s="1314">
        <v>1</v>
      </c>
      <c r="L19" s="1315">
        <v>65787</v>
      </c>
      <c r="M19" s="1314"/>
      <c r="N19" s="604"/>
      <c r="O19" s="604"/>
      <c r="P19" s="1313">
        <f t="shared" si="0"/>
        <v>65787</v>
      </c>
      <c r="Q19" s="530" t="s">
        <v>2248</v>
      </c>
      <c r="R19" s="530" t="s">
        <v>2263</v>
      </c>
      <c r="S19" s="530" t="s">
        <v>2250</v>
      </c>
      <c r="T19" s="605" t="s">
        <v>2264</v>
      </c>
      <c r="U19" s="605" t="s">
        <v>2252</v>
      </c>
    </row>
    <row r="20" spans="1:23" s="368" customFormat="1" ht="120" x14ac:dyDescent="0.25">
      <c r="A20" s="1498"/>
      <c r="B20" s="1564"/>
      <c r="C20" s="541" t="s">
        <v>2308</v>
      </c>
      <c r="D20" s="541" t="s">
        <v>2307</v>
      </c>
      <c r="E20" s="602"/>
      <c r="F20" s="304" t="s">
        <v>2313</v>
      </c>
      <c r="G20" s="574"/>
      <c r="H20" s="574"/>
      <c r="I20" s="574"/>
      <c r="J20" s="574"/>
      <c r="K20" s="590">
        <v>1</v>
      </c>
      <c r="L20" s="1310">
        <v>1500000</v>
      </c>
      <c r="M20" s="125"/>
      <c r="N20" s="574"/>
      <c r="O20" s="574"/>
      <c r="P20" s="1312">
        <v>1500000</v>
      </c>
      <c r="Q20" s="574"/>
      <c r="R20" s="125" t="s">
        <v>2309</v>
      </c>
      <c r="S20" s="574" t="s">
        <v>2310</v>
      </c>
      <c r="T20" s="574" t="s">
        <v>2311</v>
      </c>
      <c r="U20" s="589" t="s">
        <v>2312</v>
      </c>
    </row>
    <row r="21" spans="1:23" s="368" customFormat="1" ht="170.25" customHeight="1" x14ac:dyDescent="0.25">
      <c r="A21" s="1498"/>
      <c r="B21" s="1564"/>
      <c r="C21" s="435" t="s">
        <v>2404</v>
      </c>
      <c r="D21" s="596" t="s">
        <v>2405</v>
      </c>
      <c r="E21" s="602"/>
      <c r="F21" s="596" t="s">
        <v>2406</v>
      </c>
      <c r="G21" s="573">
        <v>0.25</v>
      </c>
      <c r="H21" s="305"/>
      <c r="I21" s="573">
        <v>0.25</v>
      </c>
      <c r="J21" s="305"/>
      <c r="K21" s="573">
        <v>0.5</v>
      </c>
      <c r="L21" s="633">
        <v>4000000</v>
      </c>
      <c r="M21" s="305"/>
      <c r="N21" s="416"/>
      <c r="O21" s="416"/>
      <c r="P21" s="1312">
        <f>+H21+J21+L21+N21</f>
        <v>4000000</v>
      </c>
      <c r="Q21" s="634" t="s">
        <v>2407</v>
      </c>
      <c r="R21" s="634" t="s">
        <v>2408</v>
      </c>
      <c r="S21" s="635" t="s">
        <v>2409</v>
      </c>
      <c r="T21" s="305" t="s">
        <v>1735</v>
      </c>
      <c r="U21" s="305" t="s">
        <v>2410</v>
      </c>
    </row>
    <row r="22" spans="1:23" s="368" customFormat="1" ht="180" customHeight="1" x14ac:dyDescent="0.25">
      <c r="A22" s="1498"/>
      <c r="B22" s="1564"/>
      <c r="C22" s="435" t="s">
        <v>2411</v>
      </c>
      <c r="D22" s="435" t="s">
        <v>2412</v>
      </c>
      <c r="E22" s="602"/>
      <c r="F22" s="596" t="s">
        <v>2413</v>
      </c>
      <c r="G22" s="573">
        <v>0.25</v>
      </c>
      <c r="H22" s="304"/>
      <c r="I22" s="573">
        <v>0.25</v>
      </c>
      <c r="J22" s="1203">
        <v>198000</v>
      </c>
      <c r="K22" s="573">
        <v>0.5</v>
      </c>
      <c r="L22" s="1203">
        <v>600000</v>
      </c>
      <c r="M22" s="125"/>
      <c r="N22" s="125"/>
      <c r="O22" s="125"/>
      <c r="P22" s="1312">
        <f>+H22+J22+L22+N22</f>
        <v>798000</v>
      </c>
      <c r="Q22" s="637" t="s">
        <v>2414</v>
      </c>
      <c r="R22" s="637" t="s">
        <v>2415</v>
      </c>
      <c r="S22" s="637" t="s">
        <v>2416</v>
      </c>
      <c r="T22" s="305" t="s">
        <v>1735</v>
      </c>
      <c r="U22" s="305" t="s">
        <v>2410</v>
      </c>
    </row>
    <row r="23" spans="1:23" s="368" customFormat="1" ht="185.25" customHeight="1" x14ac:dyDescent="0.25">
      <c r="A23" s="1498"/>
      <c r="B23" s="1564"/>
      <c r="C23" s="435" t="s">
        <v>2418</v>
      </c>
      <c r="D23" s="435" t="s">
        <v>2419</v>
      </c>
      <c r="E23" s="602"/>
      <c r="F23" s="595" t="s">
        <v>2420</v>
      </c>
      <c r="G23" s="305"/>
      <c r="H23" s="305"/>
      <c r="I23" s="573">
        <v>1</v>
      </c>
      <c r="J23" s="1157">
        <v>324000</v>
      </c>
      <c r="K23" s="305"/>
      <c r="L23" s="305"/>
      <c r="M23" s="182"/>
      <c r="N23" s="182"/>
      <c r="O23" s="182"/>
      <c r="P23" s="1312">
        <f>+H23+J23+L23+N23</f>
        <v>324000</v>
      </c>
      <c r="Q23" s="638" t="s">
        <v>2421</v>
      </c>
      <c r="R23" s="638" t="s">
        <v>2422</v>
      </c>
      <c r="S23" s="638" t="s">
        <v>2423</v>
      </c>
      <c r="T23" s="305" t="s">
        <v>1735</v>
      </c>
      <c r="U23" s="305" t="s">
        <v>2410</v>
      </c>
    </row>
    <row r="24" spans="1:23" s="368" customFormat="1" ht="64.5" customHeight="1" x14ac:dyDescent="0.25">
      <c r="A24" s="1498"/>
      <c r="B24" s="1564"/>
      <c r="C24" s="595" t="s">
        <v>2462</v>
      </c>
      <c r="D24" s="595" t="s">
        <v>2463</v>
      </c>
      <c r="E24" s="602"/>
      <c r="F24" s="595" t="s">
        <v>2464</v>
      </c>
      <c r="G24" s="305">
        <v>1</v>
      </c>
      <c r="H24" s="1157">
        <v>140000</v>
      </c>
      <c r="I24" s="573"/>
      <c r="J24" s="305"/>
      <c r="K24" s="305"/>
      <c r="L24" s="305"/>
      <c r="M24" s="182"/>
      <c r="N24" s="182"/>
      <c r="O24" s="182"/>
      <c r="P24" s="1312">
        <f t="shared" ref="P24:P27" si="1">+H24+J24+L24+N24</f>
        <v>140000</v>
      </c>
      <c r="Q24" s="1468" t="s">
        <v>2470</v>
      </c>
      <c r="R24" s="1468" t="s">
        <v>2471</v>
      </c>
      <c r="S24" s="1468" t="s">
        <v>2472</v>
      </c>
      <c r="T24" s="1468" t="s">
        <v>1728</v>
      </c>
      <c r="U24" s="379" t="s">
        <v>2466</v>
      </c>
    </row>
    <row r="25" spans="1:23" s="368" customFormat="1" ht="37.5" customHeight="1" x14ac:dyDescent="0.25">
      <c r="A25" s="1498"/>
      <c r="B25" s="1564"/>
      <c r="C25" s="535"/>
      <c r="D25" s="595"/>
      <c r="E25" s="602"/>
      <c r="F25" s="595" t="s">
        <v>2473</v>
      </c>
      <c r="G25" s="305"/>
      <c r="H25" s="305"/>
      <c r="I25" s="648">
        <v>1</v>
      </c>
      <c r="J25" s="1157">
        <v>60000</v>
      </c>
      <c r="K25" s="305"/>
      <c r="L25" s="305"/>
      <c r="M25" s="182"/>
      <c r="N25" s="182"/>
      <c r="O25" s="182"/>
      <c r="P25" s="636">
        <f t="shared" si="1"/>
        <v>60000</v>
      </c>
      <c r="Q25" s="1469"/>
      <c r="R25" s="1469"/>
      <c r="S25" s="1469"/>
      <c r="T25" s="1469"/>
      <c r="U25" s="379" t="s">
        <v>2469</v>
      </c>
    </row>
    <row r="26" spans="1:23" s="368" customFormat="1" ht="36" customHeight="1" x14ac:dyDescent="0.25">
      <c r="A26" s="1498"/>
      <c r="B26" s="1564"/>
      <c r="C26" s="535"/>
      <c r="D26" s="535"/>
      <c r="E26" s="602"/>
      <c r="F26" s="595" t="s">
        <v>2474</v>
      </c>
      <c r="G26" s="305"/>
      <c r="H26" s="305"/>
      <c r="I26" s="573"/>
      <c r="J26" s="305"/>
      <c r="K26" s="305">
        <v>1</v>
      </c>
      <c r="L26" s="1157">
        <v>60000</v>
      </c>
      <c r="M26" s="182"/>
      <c r="N26" s="182"/>
      <c r="O26" s="182"/>
      <c r="P26" s="636">
        <f t="shared" si="1"/>
        <v>60000</v>
      </c>
      <c r="Q26" s="1470"/>
      <c r="R26" s="1470"/>
      <c r="S26" s="1470"/>
      <c r="T26" s="1470"/>
      <c r="U26" s="379"/>
    </row>
    <row r="27" spans="1:23" s="368" customFormat="1" ht="81.75" customHeight="1" x14ac:dyDescent="0.25">
      <c r="A27" s="1498"/>
      <c r="B27" s="1564"/>
      <c r="C27" s="595" t="s">
        <v>2497</v>
      </c>
      <c r="D27" s="595" t="s">
        <v>2495</v>
      </c>
      <c r="E27" s="602"/>
      <c r="F27" s="643" t="s">
        <v>2496</v>
      </c>
      <c r="G27" s="305">
        <v>3</v>
      </c>
      <c r="H27" s="1157">
        <v>18000</v>
      </c>
      <c r="I27" s="648">
        <v>5</v>
      </c>
      <c r="J27" s="1157">
        <v>14000</v>
      </c>
      <c r="K27" s="305">
        <v>6</v>
      </c>
      <c r="L27" s="1157">
        <v>18000</v>
      </c>
      <c r="M27" s="182"/>
      <c r="N27" s="182"/>
      <c r="O27" s="182">
        <v>14</v>
      </c>
      <c r="P27" s="1312">
        <f t="shared" si="1"/>
        <v>50000</v>
      </c>
      <c r="Q27" s="379"/>
      <c r="R27" s="379"/>
      <c r="S27" s="379"/>
      <c r="T27" s="379"/>
      <c r="U27" s="379"/>
    </row>
    <row r="28" spans="1:23" s="368" customFormat="1" ht="235.5" customHeight="1" x14ac:dyDescent="0.25">
      <c r="A28" s="1498"/>
      <c r="B28" s="1564"/>
      <c r="C28" s="658" t="s">
        <v>2548</v>
      </c>
      <c r="D28" s="658" t="s">
        <v>2549</v>
      </c>
      <c r="E28" s="602"/>
      <c r="F28" s="394" t="s">
        <v>2550</v>
      </c>
      <c r="G28" s="654">
        <v>0.33</v>
      </c>
      <c r="H28" s="655">
        <v>5000000</v>
      </c>
      <c r="I28" s="248">
        <v>0.33</v>
      </c>
      <c r="J28" s="249">
        <v>5000000</v>
      </c>
      <c r="K28" s="654">
        <v>0.34</v>
      </c>
      <c r="L28" s="656">
        <v>5000000</v>
      </c>
      <c r="M28" s="654"/>
      <c r="N28" s="661"/>
      <c r="O28" s="654">
        <v>1</v>
      </c>
      <c r="P28" s="656">
        <v>15000000</v>
      </c>
      <c r="Q28" s="657" t="s">
        <v>2551</v>
      </c>
      <c r="R28" s="657" t="s">
        <v>2552</v>
      </c>
      <c r="S28" s="319" t="s">
        <v>2553</v>
      </c>
      <c r="T28" s="247" t="s">
        <v>2554</v>
      </c>
      <c r="U28" s="662" t="s">
        <v>2555</v>
      </c>
      <c r="V28" s="664"/>
      <c r="W28" s="663"/>
    </row>
    <row r="29" spans="1:23" s="368" customFormat="1" ht="165" x14ac:dyDescent="0.25">
      <c r="A29" s="1498"/>
      <c r="B29" s="1564"/>
      <c r="C29" s="658" t="s">
        <v>2559</v>
      </c>
      <c r="D29" s="658" t="s">
        <v>2558</v>
      </c>
      <c r="E29" s="247"/>
      <c r="F29" s="394" t="s">
        <v>2560</v>
      </c>
      <c r="G29" s="666">
        <v>0.33</v>
      </c>
      <c r="H29" s="667">
        <v>70950</v>
      </c>
      <c r="I29" s="666">
        <v>0.33</v>
      </c>
      <c r="J29" s="667">
        <v>70950</v>
      </c>
      <c r="K29" s="666">
        <v>0.34</v>
      </c>
      <c r="L29" s="667">
        <v>73100</v>
      </c>
      <c r="M29" s="666"/>
      <c r="N29" s="668"/>
      <c r="O29" s="1311">
        <v>1</v>
      </c>
      <c r="P29" s="1296">
        <f>+H29+J29+L29</f>
        <v>215000</v>
      </c>
      <c r="Q29" s="669" t="s">
        <v>2561</v>
      </c>
      <c r="R29" s="669" t="s">
        <v>2562</v>
      </c>
      <c r="S29" s="319" t="s">
        <v>2553</v>
      </c>
      <c r="T29" s="247" t="s">
        <v>2554</v>
      </c>
      <c r="U29" s="247" t="s">
        <v>2555</v>
      </c>
    </row>
    <row r="30" spans="1:23" s="368" customFormat="1" ht="80.25" customHeight="1" x14ac:dyDescent="0.25">
      <c r="A30" s="1498"/>
      <c r="B30" s="1564"/>
      <c r="C30" s="601" t="s">
        <v>2977</v>
      </c>
      <c r="D30" s="601"/>
      <c r="E30" s="602"/>
      <c r="F30" s="574"/>
      <c r="G30" s="574"/>
      <c r="H30" s="1310">
        <v>65000</v>
      </c>
      <c r="I30" s="574"/>
      <c r="J30" s="574"/>
      <c r="K30" s="574"/>
      <c r="L30" s="574"/>
      <c r="M30" s="125"/>
      <c r="N30" s="574"/>
      <c r="O30" s="574"/>
      <c r="P30" s="1297">
        <v>65000</v>
      </c>
      <c r="Q30" s="574"/>
      <c r="R30" s="574"/>
      <c r="S30" s="574"/>
      <c r="T30" s="574"/>
      <c r="U30" s="574"/>
    </row>
    <row r="31" spans="1:23" s="368" customFormat="1" ht="90" x14ac:dyDescent="0.25">
      <c r="A31" s="1498"/>
      <c r="B31" s="1564"/>
      <c r="C31" s="379" t="s">
        <v>3247</v>
      </c>
      <c r="D31" s="595" t="s">
        <v>3242</v>
      </c>
      <c r="F31" s="379" t="s">
        <v>3246</v>
      </c>
      <c r="G31" s="578">
        <v>0.1</v>
      </c>
      <c r="H31" s="1096"/>
      <c r="I31" s="578">
        <v>1</v>
      </c>
      <c r="J31" s="1157">
        <v>100000</v>
      </c>
      <c r="K31" s="578">
        <v>1</v>
      </c>
      <c r="L31" s="1096"/>
      <c r="M31" s="578">
        <v>1</v>
      </c>
      <c r="N31" s="1096"/>
      <c r="O31" s="578">
        <v>1</v>
      </c>
      <c r="P31" s="1309">
        <v>100000</v>
      </c>
      <c r="Q31" s="379" t="s">
        <v>3243</v>
      </c>
      <c r="R31" s="379" t="s">
        <v>3244</v>
      </c>
      <c r="S31" s="379" t="s">
        <v>3245</v>
      </c>
      <c r="U31" s="641"/>
    </row>
    <row r="32" spans="1:23" s="368" customFormat="1" ht="15" customHeight="1" x14ac:dyDescent="0.25">
      <c r="A32" s="1498"/>
      <c r="B32" s="1564"/>
      <c r="C32" s="1574" t="s">
        <v>3326</v>
      </c>
      <c r="D32" s="1577" t="s">
        <v>3327</v>
      </c>
      <c r="E32" s="1577"/>
      <c r="F32" s="1580" t="s">
        <v>3325</v>
      </c>
      <c r="G32" s="1569">
        <v>0.25</v>
      </c>
      <c r="H32" s="1570">
        <f>$O$267*G32</f>
        <v>0</v>
      </c>
      <c r="I32" s="1569">
        <v>0.25</v>
      </c>
      <c r="J32" s="1570">
        <f>$O$267*I32</f>
        <v>0</v>
      </c>
      <c r="K32" s="1569">
        <v>0.5</v>
      </c>
      <c r="L32" s="1570">
        <f>$O$267*K32</f>
        <v>0</v>
      </c>
      <c r="M32" s="1556"/>
      <c r="N32" s="1556"/>
      <c r="O32" s="1569">
        <v>1</v>
      </c>
      <c r="P32" s="1570">
        <v>885000</v>
      </c>
      <c r="Q32" s="1543"/>
      <c r="R32" s="1543"/>
      <c r="S32" s="1553" t="s">
        <v>3326</v>
      </c>
      <c r="T32" s="1553" t="s">
        <v>3328</v>
      </c>
      <c r="U32" s="1553" t="s">
        <v>3329</v>
      </c>
    </row>
    <row r="33" spans="1:21" s="368" customFormat="1" ht="15" customHeight="1" x14ac:dyDescent="0.25">
      <c r="A33" s="1498"/>
      <c r="B33" s="1564"/>
      <c r="C33" s="1575"/>
      <c r="D33" s="1578"/>
      <c r="E33" s="1578"/>
      <c r="F33" s="1581"/>
      <c r="G33" s="1557"/>
      <c r="H33" s="1557"/>
      <c r="I33" s="1557"/>
      <c r="J33" s="1557"/>
      <c r="K33" s="1557"/>
      <c r="L33" s="1557"/>
      <c r="M33" s="1557"/>
      <c r="N33" s="1557"/>
      <c r="O33" s="1557"/>
      <c r="P33" s="1588"/>
      <c r="Q33" s="1544"/>
      <c r="R33" s="1544"/>
      <c r="S33" s="1554"/>
      <c r="T33" s="1554"/>
      <c r="U33" s="1554"/>
    </row>
    <row r="34" spans="1:21" s="368" customFormat="1" ht="15" customHeight="1" x14ac:dyDescent="0.25">
      <c r="A34" s="1498"/>
      <c r="B34" s="1564"/>
      <c r="C34" s="1575"/>
      <c r="D34" s="1578"/>
      <c r="E34" s="1578"/>
      <c r="F34" s="1581"/>
      <c r="G34" s="1557"/>
      <c r="H34" s="1557"/>
      <c r="I34" s="1557"/>
      <c r="J34" s="1557"/>
      <c r="K34" s="1557"/>
      <c r="L34" s="1557"/>
      <c r="M34" s="1557"/>
      <c r="N34" s="1557"/>
      <c r="O34" s="1557"/>
      <c r="P34" s="1588"/>
      <c r="Q34" s="1544"/>
      <c r="R34" s="1544"/>
      <c r="S34" s="1554"/>
      <c r="T34" s="1554"/>
      <c r="U34" s="1554"/>
    </row>
    <row r="35" spans="1:21" s="368" customFormat="1" ht="15" customHeight="1" x14ac:dyDescent="0.25">
      <c r="A35" s="1498"/>
      <c r="B35" s="1564"/>
      <c r="C35" s="1575"/>
      <c r="D35" s="1578"/>
      <c r="E35" s="1578"/>
      <c r="F35" s="1581"/>
      <c r="G35" s="1557"/>
      <c r="H35" s="1557"/>
      <c r="I35" s="1557"/>
      <c r="J35" s="1557"/>
      <c r="K35" s="1557"/>
      <c r="L35" s="1557"/>
      <c r="M35" s="1557"/>
      <c r="N35" s="1557"/>
      <c r="O35" s="1557"/>
      <c r="P35" s="1588"/>
      <c r="Q35" s="1544"/>
      <c r="R35" s="1544"/>
      <c r="S35" s="1554"/>
      <c r="T35" s="1554"/>
      <c r="U35" s="1554"/>
    </row>
    <row r="36" spans="1:21" s="368" customFormat="1" ht="15" customHeight="1" x14ac:dyDescent="0.25">
      <c r="A36" s="1498"/>
      <c r="B36" s="1564"/>
      <c r="C36" s="1575"/>
      <c r="D36" s="1578"/>
      <c r="E36" s="1578"/>
      <c r="F36" s="1581"/>
      <c r="G36" s="1557"/>
      <c r="H36" s="1557"/>
      <c r="I36" s="1557"/>
      <c r="J36" s="1557"/>
      <c r="K36" s="1557"/>
      <c r="L36" s="1557"/>
      <c r="M36" s="1557"/>
      <c r="N36" s="1557"/>
      <c r="O36" s="1557"/>
      <c r="P36" s="1588"/>
      <c r="Q36" s="1544"/>
      <c r="R36" s="1544"/>
      <c r="S36" s="1554"/>
      <c r="T36" s="1554"/>
      <c r="U36" s="1554"/>
    </row>
    <row r="37" spans="1:21" s="368" customFormat="1" ht="15" customHeight="1" x14ac:dyDescent="0.25">
      <c r="A37" s="1498"/>
      <c r="B37" s="1564"/>
      <c r="C37" s="1576"/>
      <c r="D37" s="1579"/>
      <c r="E37" s="1579"/>
      <c r="F37" s="1582"/>
      <c r="G37" s="1558"/>
      <c r="H37" s="1558"/>
      <c r="I37" s="1558"/>
      <c r="J37" s="1558"/>
      <c r="K37" s="1558"/>
      <c r="L37" s="1558"/>
      <c r="M37" s="1558"/>
      <c r="N37" s="1558"/>
      <c r="O37" s="1558"/>
      <c r="P37" s="1589"/>
      <c r="Q37" s="1545"/>
      <c r="R37" s="1545"/>
      <c r="S37" s="1555"/>
      <c r="T37" s="1555"/>
      <c r="U37" s="1555"/>
    </row>
    <row r="38" spans="1:21" s="368" customFormat="1" ht="30" x14ac:dyDescent="0.25">
      <c r="A38" s="1498"/>
      <c r="B38" s="1564"/>
      <c r="C38" s="1030" t="s">
        <v>3372</v>
      </c>
      <c r="D38" s="1030" t="s">
        <v>3373</v>
      </c>
      <c r="E38" s="1030"/>
      <c r="F38" s="1067" t="s">
        <v>3374</v>
      </c>
      <c r="G38" s="1052">
        <v>0.25</v>
      </c>
      <c r="H38" s="1026"/>
      <c r="I38" s="1052">
        <v>0.75</v>
      </c>
      <c r="J38" s="1308">
        <v>1128072</v>
      </c>
      <c r="K38" s="1026"/>
      <c r="L38" s="1026"/>
      <c r="M38" s="1026"/>
      <c r="N38" s="1026"/>
      <c r="O38" s="1026"/>
      <c r="P38" s="1053">
        <f>+J38+L38+N38</f>
        <v>1128072</v>
      </c>
      <c r="Q38" s="1026"/>
      <c r="R38" s="1026"/>
      <c r="S38" s="1021"/>
      <c r="T38" s="1021"/>
      <c r="U38" s="1021"/>
    </row>
    <row r="39" spans="1:21" s="368" customFormat="1" ht="66.75" customHeight="1" x14ac:dyDescent="0.25">
      <c r="A39" s="1498"/>
      <c r="B39" s="1565"/>
      <c r="C39" s="595" t="s">
        <v>3389</v>
      </c>
      <c r="D39" s="595" t="s">
        <v>3390</v>
      </c>
      <c r="F39" s="595" t="s">
        <v>3391</v>
      </c>
      <c r="G39" s="1305">
        <v>1</v>
      </c>
      <c r="H39" s="1307">
        <v>350000</v>
      </c>
      <c r="I39" s="595"/>
      <c r="J39" s="595"/>
      <c r="K39" s="595"/>
      <c r="L39" s="595"/>
      <c r="M39" s="595"/>
      <c r="N39" s="595"/>
      <c r="O39" s="595"/>
      <c r="P39" s="1306">
        <f>+H39</f>
        <v>350000</v>
      </c>
      <c r="Q39" s="595" t="s">
        <v>3392</v>
      </c>
      <c r="R39" s="595" t="s">
        <v>3393</v>
      </c>
      <c r="S39" s="595" t="s">
        <v>3394</v>
      </c>
      <c r="T39" s="595" t="s">
        <v>3395</v>
      </c>
      <c r="U39" s="595" t="s">
        <v>3396</v>
      </c>
    </row>
    <row r="40" spans="1:21" s="368" customFormat="1" ht="105" x14ac:dyDescent="0.25">
      <c r="A40" s="1498"/>
      <c r="B40" s="1571" t="s">
        <v>1444</v>
      </c>
      <c r="C40" s="379" t="s">
        <v>1927</v>
      </c>
      <c r="D40" s="379" t="s">
        <v>1915</v>
      </c>
      <c r="E40" s="267"/>
      <c r="F40" s="379" t="s">
        <v>1917</v>
      </c>
      <c r="G40" s="417"/>
      <c r="H40" s="417"/>
      <c r="I40" s="125">
        <v>3</v>
      </c>
      <c r="J40" s="1201">
        <v>30000</v>
      </c>
      <c r="K40" s="417"/>
      <c r="L40" s="417"/>
      <c r="M40" s="417"/>
      <c r="N40" s="417"/>
      <c r="O40" s="1096">
        <v>3</v>
      </c>
      <c r="P40" s="559">
        <v>30000</v>
      </c>
      <c r="Q40" s="379" t="s">
        <v>1910</v>
      </c>
      <c r="R40" s="379" t="s">
        <v>1918</v>
      </c>
      <c r="S40" s="379" t="s">
        <v>1919</v>
      </c>
      <c r="T40" s="379" t="s">
        <v>1920</v>
      </c>
      <c r="U40" s="379" t="s">
        <v>1921</v>
      </c>
    </row>
    <row r="41" spans="1:21" s="368" customFormat="1" ht="120" x14ac:dyDescent="0.25">
      <c r="A41" s="1498"/>
      <c r="B41" s="1572"/>
      <c r="C41" s="561" t="s">
        <v>1928</v>
      </c>
      <c r="D41" s="606" t="s">
        <v>1916</v>
      </c>
      <c r="E41" s="267"/>
      <c r="F41" s="561" t="s">
        <v>1922</v>
      </c>
      <c r="G41" s="1288">
        <v>2</v>
      </c>
      <c r="H41" s="1303">
        <v>10000</v>
      </c>
      <c r="I41" s="1288"/>
      <c r="J41" s="1288"/>
      <c r="K41" s="1288">
        <v>2</v>
      </c>
      <c r="L41" s="1303">
        <v>10000</v>
      </c>
      <c r="M41" s="1288"/>
      <c r="N41" s="1288"/>
      <c r="O41" s="1295">
        <v>4</v>
      </c>
      <c r="P41" s="1304">
        <v>20000</v>
      </c>
      <c r="Q41" s="561" t="s">
        <v>1910</v>
      </c>
      <c r="R41" s="606" t="s">
        <v>1923</v>
      </c>
      <c r="S41" s="561" t="s">
        <v>1924</v>
      </c>
      <c r="T41" s="561" t="s">
        <v>1925</v>
      </c>
      <c r="U41" s="561" t="s">
        <v>1926</v>
      </c>
    </row>
    <row r="42" spans="1:21" s="368" customFormat="1" ht="82.5" customHeight="1" x14ac:dyDescent="0.25">
      <c r="A42" s="1498"/>
      <c r="B42" s="1572"/>
      <c r="C42" s="587" t="s">
        <v>2315</v>
      </c>
      <c r="D42" s="587" t="s">
        <v>2314</v>
      </c>
      <c r="E42" s="608"/>
      <c r="F42" s="587" t="s">
        <v>2317</v>
      </c>
      <c r="G42" s="576"/>
      <c r="H42" s="576"/>
      <c r="I42" s="576"/>
      <c r="J42" s="576"/>
      <c r="K42" s="589">
        <v>4</v>
      </c>
      <c r="L42" s="1302">
        <v>100000</v>
      </c>
      <c r="M42" s="576"/>
      <c r="N42" s="576"/>
      <c r="O42" s="576"/>
      <c r="P42" s="1292">
        <v>100000</v>
      </c>
      <c r="Q42" s="576"/>
      <c r="R42" s="576" t="s">
        <v>2316</v>
      </c>
      <c r="S42" s="576" t="s">
        <v>2310</v>
      </c>
      <c r="T42" s="576" t="s">
        <v>2311</v>
      </c>
      <c r="U42" s="589" t="s">
        <v>2312</v>
      </c>
    </row>
    <row r="43" spans="1:21" s="368" customFormat="1" ht="65.25" customHeight="1" x14ac:dyDescent="0.25">
      <c r="A43" s="1498"/>
      <c r="B43" s="1572"/>
      <c r="C43" s="595" t="s">
        <v>2476</v>
      </c>
      <c r="D43" s="595" t="s">
        <v>2475</v>
      </c>
      <c r="E43" s="608"/>
      <c r="F43" s="595" t="s">
        <v>2478</v>
      </c>
      <c r="G43" s="519">
        <v>8</v>
      </c>
      <c r="H43" s="1301">
        <v>10000</v>
      </c>
      <c r="I43" s="447"/>
      <c r="J43" s="447"/>
      <c r="K43" s="589"/>
      <c r="L43" s="576"/>
      <c r="M43" s="576"/>
      <c r="N43" s="576"/>
      <c r="O43" s="576"/>
      <c r="P43" s="645">
        <f>+H43</f>
        <v>10000</v>
      </c>
      <c r="Q43" s="1468" t="s">
        <v>2482</v>
      </c>
      <c r="R43" s="421" t="s">
        <v>2479</v>
      </c>
      <c r="S43" s="421" t="s">
        <v>2465</v>
      </c>
      <c r="T43" s="421" t="s">
        <v>1728</v>
      </c>
      <c r="U43" s="421" t="s">
        <v>2466</v>
      </c>
    </row>
    <row r="44" spans="1:21" s="368" customFormat="1" ht="52.5" customHeight="1" x14ac:dyDescent="0.25">
      <c r="A44" s="1498"/>
      <c r="B44" s="1572"/>
      <c r="C44" s="595"/>
      <c r="D44" s="595"/>
      <c r="E44" s="608"/>
      <c r="F44" s="595" t="s">
        <v>2483</v>
      </c>
      <c r="G44" s="447">
        <v>40</v>
      </c>
      <c r="H44" s="644">
        <v>55000</v>
      </c>
      <c r="I44" s="447"/>
      <c r="J44" s="447"/>
      <c r="K44" s="589"/>
      <c r="L44" s="576"/>
      <c r="M44" s="576"/>
      <c r="N44" s="576"/>
      <c r="O44" s="576"/>
      <c r="P44" s="645">
        <f t="shared" ref="P44:P48" si="2">+H44</f>
        <v>55000</v>
      </c>
      <c r="Q44" s="1469"/>
      <c r="R44" s="421" t="s">
        <v>2480</v>
      </c>
      <c r="S44" s="421" t="s">
        <v>2467</v>
      </c>
      <c r="T44" s="421" t="s">
        <v>2468</v>
      </c>
      <c r="U44" s="421" t="s">
        <v>2469</v>
      </c>
    </row>
    <row r="45" spans="1:21" s="368" customFormat="1" ht="16.5" customHeight="1" x14ac:dyDescent="0.25">
      <c r="A45" s="1498"/>
      <c r="B45" s="1572"/>
      <c r="C45" s="587"/>
      <c r="D45" s="587"/>
      <c r="E45" s="608"/>
      <c r="F45" s="595" t="s">
        <v>2484</v>
      </c>
      <c r="G45" s="447" t="s">
        <v>2477</v>
      </c>
      <c r="H45" s="644">
        <v>35000</v>
      </c>
      <c r="I45" s="447"/>
      <c r="J45" s="447"/>
      <c r="K45" s="589"/>
      <c r="L45" s="576"/>
      <c r="M45" s="576"/>
      <c r="N45" s="576"/>
      <c r="O45" s="576"/>
      <c r="P45" s="645">
        <f t="shared" si="2"/>
        <v>35000</v>
      </c>
      <c r="Q45" s="1469"/>
      <c r="R45" s="421" t="s">
        <v>2481</v>
      </c>
      <c r="S45" s="421"/>
      <c r="T45" s="421"/>
      <c r="U45" s="421"/>
    </row>
    <row r="46" spans="1:21" s="368" customFormat="1" ht="24.75" customHeight="1" x14ac:dyDescent="0.25">
      <c r="A46" s="1498"/>
      <c r="B46" s="1572"/>
      <c r="C46" s="587"/>
      <c r="D46" s="587"/>
      <c r="E46" s="608"/>
      <c r="F46" s="595" t="s">
        <v>2485</v>
      </c>
      <c r="G46" s="447" t="s">
        <v>2477</v>
      </c>
      <c r="H46" s="644">
        <v>30000</v>
      </c>
      <c r="I46" s="447"/>
      <c r="J46" s="447"/>
      <c r="K46" s="589"/>
      <c r="L46" s="576"/>
      <c r="M46" s="576"/>
      <c r="N46" s="576"/>
      <c r="O46" s="576"/>
      <c r="P46" s="645">
        <f t="shared" si="2"/>
        <v>30000</v>
      </c>
      <c r="Q46" s="1469"/>
      <c r="R46" s="416"/>
      <c r="S46" s="416"/>
      <c r="T46" s="416"/>
      <c r="U46" s="416"/>
    </row>
    <row r="47" spans="1:21" s="368" customFormat="1" ht="23.25" customHeight="1" x14ac:dyDescent="0.25">
      <c r="A47" s="1498"/>
      <c r="B47" s="1572"/>
      <c r="C47" s="587"/>
      <c r="D47" s="587"/>
      <c r="E47" s="608"/>
      <c r="F47" s="595" t="s">
        <v>2486</v>
      </c>
      <c r="G47" s="447" t="s">
        <v>2477</v>
      </c>
      <c r="H47" s="644">
        <v>80000</v>
      </c>
      <c r="I47" s="447"/>
      <c r="J47" s="447"/>
      <c r="K47" s="589"/>
      <c r="L47" s="576"/>
      <c r="M47" s="576"/>
      <c r="N47" s="576"/>
      <c r="O47" s="576"/>
      <c r="P47" s="645">
        <f t="shared" si="2"/>
        <v>80000</v>
      </c>
      <c r="Q47" s="1469"/>
      <c r="R47" s="416"/>
      <c r="S47" s="416"/>
      <c r="T47" s="416"/>
      <c r="U47" s="416"/>
    </row>
    <row r="48" spans="1:21" s="368" customFormat="1" ht="26.25" customHeight="1" x14ac:dyDescent="0.25">
      <c r="A48" s="1498"/>
      <c r="B48" s="1572"/>
      <c r="C48" s="587"/>
      <c r="D48" s="587"/>
      <c r="E48" s="608"/>
      <c r="F48" s="595" t="s">
        <v>2487</v>
      </c>
      <c r="G48" s="447" t="s">
        <v>2477</v>
      </c>
      <c r="H48" s="644">
        <v>36000</v>
      </c>
      <c r="I48" s="447"/>
      <c r="J48" s="447"/>
      <c r="K48" s="589"/>
      <c r="L48" s="576"/>
      <c r="M48" s="576"/>
      <c r="N48" s="576"/>
      <c r="O48" s="576"/>
      <c r="P48" s="645">
        <f t="shared" si="2"/>
        <v>36000</v>
      </c>
      <c r="Q48" s="1469"/>
      <c r="R48" s="416"/>
      <c r="S48" s="416"/>
      <c r="T48" s="416"/>
      <c r="U48" s="416"/>
    </row>
    <row r="49" spans="1:22" s="368" customFormat="1" ht="28.5" customHeight="1" x14ac:dyDescent="0.25">
      <c r="A49" s="1498"/>
      <c r="B49" s="1572"/>
      <c r="C49" s="587"/>
      <c r="D49" s="587"/>
      <c r="E49" s="608"/>
      <c r="F49" s="595" t="s">
        <v>2488</v>
      </c>
      <c r="G49" s="447"/>
      <c r="H49" s="447"/>
      <c r="I49" s="447">
        <v>20</v>
      </c>
      <c r="J49" s="644">
        <v>360000</v>
      </c>
      <c r="K49" s="589"/>
      <c r="L49" s="576"/>
      <c r="M49" s="576"/>
      <c r="N49" s="576"/>
      <c r="O49" s="576"/>
      <c r="P49" s="645">
        <f>+H49+J49</f>
        <v>360000</v>
      </c>
      <c r="Q49" s="1470"/>
      <c r="R49" s="416"/>
      <c r="S49" s="416"/>
      <c r="T49" s="416"/>
      <c r="U49" s="416"/>
    </row>
    <row r="50" spans="1:22" s="368" customFormat="1" ht="126" x14ac:dyDescent="0.25">
      <c r="A50" s="1498"/>
      <c r="B50" s="1572"/>
      <c r="C50" s="1031" t="s">
        <v>3253</v>
      </c>
      <c r="D50" s="1031" t="s">
        <v>3254</v>
      </c>
      <c r="F50" s="500" t="s">
        <v>3255</v>
      </c>
      <c r="G50" s="1032">
        <v>1</v>
      </c>
      <c r="H50" s="1033"/>
      <c r="I50" s="1034"/>
      <c r="J50" s="1033"/>
      <c r="K50" s="1034"/>
      <c r="L50" s="1033"/>
      <c r="M50" s="1034"/>
      <c r="N50" s="1033"/>
      <c r="O50" s="1034"/>
      <c r="P50" s="1298">
        <v>241932</v>
      </c>
      <c r="Q50" s="1035" t="s">
        <v>3256</v>
      </c>
      <c r="R50" s="1035" t="s">
        <v>3257</v>
      </c>
      <c r="S50" s="1035" t="s">
        <v>3258</v>
      </c>
      <c r="T50" s="1035" t="s">
        <v>1728</v>
      </c>
      <c r="U50" s="1035" t="s">
        <v>3259</v>
      </c>
    </row>
    <row r="51" spans="1:22" s="368" customFormat="1" ht="31.5" x14ac:dyDescent="0.25">
      <c r="A51" s="1498"/>
      <c r="B51" s="1572"/>
      <c r="C51" s="587" t="s">
        <v>3376</v>
      </c>
      <c r="D51" s="587" t="s">
        <v>3377</v>
      </c>
      <c r="E51" s="608"/>
      <c r="F51" s="587" t="s">
        <v>3378</v>
      </c>
      <c r="G51" s="1081">
        <v>0.25</v>
      </c>
      <c r="H51" s="589"/>
      <c r="I51" s="1081">
        <v>0.75</v>
      </c>
      <c r="J51" s="1082">
        <v>200000000</v>
      </c>
      <c r="K51" s="589"/>
      <c r="L51" s="589"/>
      <c r="M51" s="589"/>
      <c r="N51" s="589"/>
      <c r="O51" s="589"/>
      <c r="P51" s="1083">
        <f>+J51+L51+N51</f>
        <v>200000000</v>
      </c>
      <c r="Q51" s="416"/>
      <c r="R51" s="416"/>
      <c r="S51" s="416"/>
      <c r="T51" s="416"/>
      <c r="U51" s="416"/>
    </row>
    <row r="52" spans="1:22" s="368" customFormat="1" ht="15.75" x14ac:dyDescent="0.25">
      <c r="A52" s="1498"/>
      <c r="B52" s="1572"/>
      <c r="C52" s="587"/>
      <c r="D52" s="587"/>
      <c r="E52" s="609"/>
      <c r="F52" s="587"/>
      <c r="G52" s="589"/>
      <c r="H52" s="589"/>
      <c r="I52" s="589"/>
      <c r="J52" s="589"/>
      <c r="K52" s="589"/>
      <c r="L52" s="589"/>
      <c r="M52" s="589"/>
      <c r="N52" s="589"/>
      <c r="O52" s="589"/>
      <c r="P52" s="589"/>
      <c r="Q52" s="416"/>
      <c r="R52" s="416"/>
      <c r="S52" s="416"/>
      <c r="T52" s="416"/>
      <c r="U52" s="1101"/>
      <c r="V52" s="663"/>
    </row>
    <row r="53" spans="1:22" s="368" customFormat="1" ht="15.75" x14ac:dyDescent="0.25">
      <c r="A53" s="1498"/>
      <c r="B53" s="1572"/>
      <c r="C53" s="587"/>
      <c r="D53" s="587"/>
      <c r="E53" s="609"/>
      <c r="F53" s="587"/>
      <c r="G53" s="589"/>
      <c r="H53" s="589"/>
      <c r="I53" s="589"/>
      <c r="J53" s="589"/>
      <c r="K53" s="589"/>
      <c r="L53" s="589"/>
      <c r="M53" s="589"/>
      <c r="N53" s="589"/>
      <c r="O53" s="589"/>
      <c r="P53" s="589"/>
      <c r="Q53" s="589"/>
      <c r="R53" s="576"/>
      <c r="S53" s="576"/>
      <c r="T53" s="576"/>
      <c r="U53" s="576"/>
      <c r="V53" s="663"/>
    </row>
    <row r="54" spans="1:22" s="368" customFormat="1" ht="15.75" x14ac:dyDescent="0.25">
      <c r="A54" s="1498"/>
      <c r="B54" s="1572"/>
      <c r="C54" s="587"/>
      <c r="D54" s="587"/>
      <c r="E54" s="609"/>
      <c r="F54" s="587"/>
      <c r="G54" s="589"/>
      <c r="H54" s="589"/>
      <c r="I54" s="589"/>
      <c r="J54" s="589"/>
      <c r="K54" s="589"/>
      <c r="L54" s="589"/>
      <c r="M54" s="589"/>
      <c r="N54" s="589"/>
      <c r="O54" s="589"/>
      <c r="P54" s="589"/>
      <c r="Q54" s="589"/>
      <c r="R54" s="576"/>
      <c r="S54" s="576"/>
      <c r="T54" s="576"/>
      <c r="U54" s="576"/>
      <c r="V54" s="663"/>
    </row>
    <row r="55" spans="1:22" s="368" customFormat="1" ht="17.25" customHeight="1" x14ac:dyDescent="0.25">
      <c r="A55" s="1498"/>
      <c r="B55" s="1572"/>
      <c r="C55" s="379"/>
      <c r="D55" s="379"/>
      <c r="E55" s="267"/>
      <c r="F55" s="562"/>
      <c r="G55" s="607"/>
      <c r="H55" s="607"/>
      <c r="I55" s="607"/>
      <c r="J55" s="610"/>
      <c r="K55" s="607"/>
      <c r="L55" s="607"/>
      <c r="M55" s="607"/>
      <c r="N55" s="610"/>
      <c r="O55" s="607"/>
      <c r="P55" s="610"/>
      <c r="Q55" s="562"/>
      <c r="R55" s="473"/>
      <c r="S55" s="562"/>
      <c r="T55" s="562"/>
      <c r="U55" s="562"/>
    </row>
    <row r="56" spans="1:22" s="368" customFormat="1" ht="15.75" x14ac:dyDescent="0.25">
      <c r="A56" s="1498"/>
      <c r="B56" s="1572"/>
      <c r="C56" s="267"/>
      <c r="D56" s="267"/>
      <c r="E56" s="267"/>
      <c r="F56" s="267"/>
      <c r="G56" s="366"/>
      <c r="H56" s="367"/>
      <c r="I56" s="267"/>
      <c r="J56" s="367"/>
      <c r="K56" s="267"/>
      <c r="L56" s="367"/>
      <c r="M56" s="267"/>
      <c r="N56" s="367"/>
      <c r="O56" s="271"/>
      <c r="P56" s="361"/>
      <c r="Q56" s="267"/>
      <c r="R56" s="267"/>
      <c r="S56" s="267"/>
      <c r="T56" s="267"/>
      <c r="U56" s="267"/>
    </row>
    <row r="57" spans="1:22" s="368" customFormat="1" ht="15.75" x14ac:dyDescent="0.25">
      <c r="A57" s="1498"/>
      <c r="B57" s="1572"/>
      <c r="C57" s="267"/>
      <c r="D57" s="267"/>
      <c r="E57" s="267"/>
      <c r="F57" s="267"/>
      <c r="G57" s="366"/>
      <c r="H57" s="367"/>
      <c r="I57" s="267"/>
      <c r="J57" s="367"/>
      <c r="K57" s="267"/>
      <c r="L57" s="367"/>
      <c r="M57" s="267"/>
      <c r="N57" s="367"/>
      <c r="O57" s="271"/>
      <c r="P57" s="361"/>
      <c r="Q57" s="267"/>
      <c r="R57" s="267"/>
      <c r="S57" s="267"/>
      <c r="T57" s="267"/>
      <c r="U57" s="267"/>
    </row>
    <row r="58" spans="1:22" ht="35.25" customHeight="1" x14ac:dyDescent="0.25">
      <c r="A58" s="1498"/>
      <c r="B58" s="1573"/>
      <c r="C58" s="267"/>
      <c r="D58" s="267"/>
      <c r="E58" s="267"/>
      <c r="F58" s="267"/>
      <c r="G58" s="267"/>
      <c r="H58" s="367"/>
      <c r="I58" s="267"/>
      <c r="J58" s="367"/>
      <c r="K58" s="267"/>
      <c r="L58" s="367"/>
      <c r="M58" s="267"/>
      <c r="N58" s="367"/>
      <c r="O58" s="271"/>
      <c r="P58" s="361"/>
      <c r="Q58" s="267"/>
      <c r="R58" s="267"/>
      <c r="S58" s="267"/>
      <c r="T58" s="267"/>
      <c r="U58" s="267"/>
    </row>
    <row r="59" spans="1:22" ht="45" x14ac:dyDescent="0.25">
      <c r="A59" s="1464" t="s">
        <v>1445</v>
      </c>
      <c r="B59" s="1464" t="s">
        <v>1447</v>
      </c>
      <c r="C59" s="379" t="s">
        <v>1929</v>
      </c>
      <c r="D59" s="417" t="s">
        <v>399</v>
      </c>
      <c r="F59" s="379" t="s">
        <v>1930</v>
      </c>
      <c r="G59" s="495">
        <v>1</v>
      </c>
      <c r="H59" s="1299">
        <v>82800</v>
      </c>
      <c r="J59" s="367"/>
      <c r="K59" s="267"/>
      <c r="L59" s="367"/>
      <c r="M59" s="267"/>
      <c r="N59" s="367"/>
      <c r="O59" s="271"/>
      <c r="P59" s="1300">
        <v>82800</v>
      </c>
      <c r="Q59" s="267"/>
      <c r="R59" s="267"/>
      <c r="S59" s="267"/>
      <c r="T59" s="267"/>
      <c r="U59" s="267"/>
    </row>
    <row r="60" spans="1:22" s="368" customFormat="1" ht="90" x14ac:dyDescent="0.25">
      <c r="A60" s="1465"/>
      <c r="B60" s="1465"/>
      <c r="C60" s="521" t="s">
        <v>2425</v>
      </c>
      <c r="D60" s="521" t="s">
        <v>2426</v>
      </c>
      <c r="E60" s="267"/>
      <c r="F60" s="400" t="s">
        <v>2429</v>
      </c>
      <c r="G60" s="573">
        <v>1</v>
      </c>
      <c r="H60" s="182">
        <v>0</v>
      </c>
      <c r="I60" s="182"/>
      <c r="J60" s="182"/>
      <c r="K60" s="182"/>
      <c r="L60" s="182"/>
      <c r="M60" s="182"/>
      <c r="N60" s="182"/>
      <c r="O60" s="305"/>
      <c r="P60" s="305"/>
      <c r="Q60" s="521" t="s">
        <v>2430</v>
      </c>
      <c r="R60" s="521" t="s">
        <v>2431</v>
      </c>
      <c r="S60" s="521" t="s">
        <v>2432</v>
      </c>
      <c r="T60" s="521" t="s">
        <v>2373</v>
      </c>
      <c r="U60" s="521" t="s">
        <v>2433</v>
      </c>
    </row>
    <row r="61" spans="1:22" s="368" customFormat="1" ht="135" x14ac:dyDescent="0.25">
      <c r="A61" s="1465"/>
      <c r="B61" s="1465"/>
      <c r="C61" s="521" t="s">
        <v>2427</v>
      </c>
      <c r="D61" s="521" t="s">
        <v>2428</v>
      </c>
      <c r="E61" s="267"/>
      <c r="F61" s="435" t="s">
        <v>2434</v>
      </c>
      <c r="G61" s="578">
        <v>0.25</v>
      </c>
      <c r="H61" s="182">
        <v>0</v>
      </c>
      <c r="I61" s="578">
        <v>0.25</v>
      </c>
      <c r="J61" s="182">
        <v>0</v>
      </c>
      <c r="K61" s="578">
        <v>0.25</v>
      </c>
      <c r="L61" s="182">
        <v>0</v>
      </c>
      <c r="M61" s="578">
        <v>0.25</v>
      </c>
      <c r="N61" s="182">
        <v>0</v>
      </c>
      <c r="O61" s="1156">
        <v>1</v>
      </c>
      <c r="P61" s="416"/>
      <c r="Q61" s="521" t="s">
        <v>2435</v>
      </c>
      <c r="R61" s="521" t="s">
        <v>2436</v>
      </c>
      <c r="S61" s="521" t="s">
        <v>2437</v>
      </c>
      <c r="T61" s="521" t="s">
        <v>2373</v>
      </c>
      <c r="U61" s="521" t="s">
        <v>2438</v>
      </c>
    </row>
    <row r="62" spans="1:22" s="368" customFormat="1" ht="47.25" x14ac:dyDescent="0.25">
      <c r="A62" s="1465"/>
      <c r="B62" s="1465"/>
      <c r="C62" s="431" t="s">
        <v>3381</v>
      </c>
      <c r="D62" s="431" t="s">
        <v>3382</v>
      </c>
      <c r="E62" s="267"/>
      <c r="F62" s="431" t="s">
        <v>3383</v>
      </c>
      <c r="G62" s="366">
        <v>0.25</v>
      </c>
      <c r="H62" s="367"/>
      <c r="I62" s="366">
        <v>0.75</v>
      </c>
      <c r="J62" s="1084">
        <v>3500000</v>
      </c>
      <c r="K62" s="267"/>
      <c r="L62" s="367"/>
      <c r="M62" s="267"/>
      <c r="N62" s="367"/>
      <c r="O62" s="271"/>
      <c r="P62" s="1300">
        <f>+J62</f>
        <v>3500000</v>
      </c>
      <c r="Q62" s="267"/>
      <c r="R62" s="267"/>
      <c r="S62" s="267"/>
      <c r="T62" s="267"/>
      <c r="U62" s="267"/>
    </row>
    <row r="63" spans="1:22" s="368" customFormat="1" ht="15.75" x14ac:dyDescent="0.25">
      <c r="A63" s="1465"/>
      <c r="B63" s="1465"/>
      <c r="C63" s="267"/>
      <c r="D63" s="267"/>
      <c r="E63" s="267"/>
      <c r="F63" s="267"/>
      <c r="G63" s="366"/>
      <c r="H63" s="367"/>
      <c r="I63" s="267"/>
      <c r="J63" s="367"/>
      <c r="K63" s="267"/>
      <c r="L63" s="367"/>
      <c r="M63" s="267"/>
      <c r="N63" s="367"/>
      <c r="O63" s="271"/>
      <c r="P63" s="361"/>
      <c r="Q63" s="267"/>
      <c r="R63" s="267"/>
      <c r="S63" s="267"/>
      <c r="T63" s="267"/>
      <c r="U63" s="267"/>
    </row>
    <row r="64" spans="1:22" s="368" customFormat="1" ht="15.75" x14ac:dyDescent="0.25">
      <c r="A64" s="1465"/>
      <c r="B64" s="1503"/>
      <c r="C64" s="267"/>
      <c r="D64" s="267"/>
      <c r="E64" s="267"/>
      <c r="F64" s="267"/>
      <c r="G64" s="366"/>
      <c r="H64" s="367"/>
      <c r="I64" s="267"/>
      <c r="J64" s="367"/>
      <c r="K64" s="267"/>
      <c r="L64" s="367"/>
      <c r="M64" s="267"/>
      <c r="N64" s="367"/>
      <c r="O64" s="271"/>
      <c r="P64" s="361"/>
      <c r="Q64" s="267"/>
      <c r="R64" s="267"/>
      <c r="S64" s="267"/>
      <c r="T64" s="267"/>
      <c r="U64" s="267"/>
    </row>
    <row r="65" spans="1:21" ht="15.75" x14ac:dyDescent="0.25">
      <c r="A65" s="1465"/>
      <c r="B65" s="1464" t="s">
        <v>1448</v>
      </c>
      <c r="C65" s="267"/>
      <c r="D65" s="267"/>
      <c r="E65" s="267"/>
      <c r="F65" s="267"/>
      <c r="G65" s="267"/>
      <c r="H65" s="367"/>
      <c r="I65" s="267"/>
      <c r="J65" s="367"/>
      <c r="K65" s="267"/>
      <c r="L65" s="367"/>
      <c r="M65" s="267"/>
      <c r="N65" s="367"/>
      <c r="O65" s="271"/>
      <c r="P65" s="361"/>
      <c r="Q65" s="267"/>
      <c r="R65" s="267"/>
      <c r="S65" s="267"/>
      <c r="T65" s="267"/>
      <c r="U65" s="267"/>
    </row>
    <row r="66" spans="1:21" s="368" customFormat="1" ht="15.75" x14ac:dyDescent="0.25">
      <c r="A66" s="1465"/>
      <c r="B66" s="1465"/>
      <c r="C66" s="267"/>
      <c r="D66" s="267"/>
      <c r="E66" s="267"/>
      <c r="F66" s="267"/>
      <c r="G66" s="267"/>
      <c r="H66" s="367"/>
      <c r="I66" s="267"/>
      <c r="J66" s="367"/>
      <c r="K66" s="267"/>
      <c r="L66" s="367"/>
      <c r="M66" s="267"/>
      <c r="N66" s="367"/>
      <c r="O66" s="271"/>
      <c r="P66" s="361"/>
      <c r="Q66" s="267"/>
      <c r="R66" s="267"/>
      <c r="S66" s="267"/>
      <c r="T66" s="267"/>
      <c r="U66" s="267"/>
    </row>
    <row r="67" spans="1:21" s="368" customFormat="1" ht="15.75" x14ac:dyDescent="0.25">
      <c r="A67" s="1465"/>
      <c r="B67" s="1465"/>
      <c r="C67" s="267"/>
      <c r="D67" s="267"/>
      <c r="E67" s="267"/>
      <c r="F67" s="267"/>
      <c r="G67" s="267"/>
      <c r="H67" s="367"/>
      <c r="I67" s="267"/>
      <c r="J67" s="367"/>
      <c r="K67" s="267"/>
      <c r="L67" s="367"/>
      <c r="M67" s="267"/>
      <c r="N67" s="367"/>
      <c r="O67" s="271"/>
      <c r="P67" s="361"/>
      <c r="Q67" s="267"/>
      <c r="R67" s="267"/>
      <c r="S67" s="267"/>
      <c r="T67" s="267"/>
      <c r="U67" s="267"/>
    </row>
    <row r="68" spans="1:21" s="368" customFormat="1" ht="15.75" x14ac:dyDescent="0.25">
      <c r="A68" s="1465"/>
      <c r="B68" s="1465"/>
      <c r="C68" s="267"/>
      <c r="D68" s="267"/>
      <c r="E68" s="267"/>
      <c r="F68" s="267"/>
      <c r="G68" s="267"/>
      <c r="H68" s="367"/>
      <c r="I68" s="267"/>
      <c r="J68" s="367"/>
      <c r="K68" s="267"/>
      <c r="L68" s="367"/>
      <c r="M68" s="267"/>
      <c r="N68" s="367"/>
      <c r="O68" s="271"/>
      <c r="P68" s="361"/>
      <c r="Q68" s="267"/>
      <c r="R68" s="267"/>
      <c r="S68" s="267"/>
      <c r="T68" s="267"/>
      <c r="U68" s="267"/>
    </row>
    <row r="69" spans="1:21" ht="15.75" x14ac:dyDescent="0.25">
      <c r="A69" s="1465"/>
      <c r="B69" s="1465"/>
      <c r="C69" s="267"/>
      <c r="D69" s="267"/>
      <c r="E69" s="267"/>
      <c r="F69" s="267"/>
      <c r="G69" s="267"/>
      <c r="H69" s="367"/>
      <c r="I69" s="267"/>
      <c r="J69" s="367"/>
      <c r="K69" s="267"/>
      <c r="L69" s="367"/>
      <c r="M69" s="267"/>
      <c r="N69" s="367"/>
      <c r="O69" s="271"/>
      <c r="P69" s="361"/>
      <c r="Q69" s="267"/>
      <c r="R69" s="267"/>
      <c r="S69" s="267"/>
      <c r="T69" s="267"/>
      <c r="U69" s="267"/>
    </row>
    <row r="70" spans="1:21" ht="15.75" x14ac:dyDescent="0.25">
      <c r="A70" s="1503"/>
      <c r="B70" s="1503"/>
      <c r="C70" s="267"/>
      <c r="D70" s="267"/>
      <c r="E70" s="267"/>
      <c r="F70" s="267"/>
      <c r="G70" s="267"/>
      <c r="H70" s="367"/>
      <c r="I70" s="267"/>
      <c r="J70" s="367"/>
      <c r="K70" s="267"/>
      <c r="L70" s="367"/>
      <c r="M70" s="267"/>
      <c r="N70" s="367"/>
      <c r="O70" s="271"/>
      <c r="P70" s="361"/>
      <c r="Q70" s="267"/>
      <c r="R70" s="267"/>
      <c r="S70" s="267"/>
      <c r="T70" s="267"/>
      <c r="U70" s="362"/>
    </row>
    <row r="71" spans="1:21" ht="15.75" x14ac:dyDescent="0.25">
      <c r="A71" s="291"/>
      <c r="B71" s="292"/>
      <c r="C71" s="291" t="s">
        <v>1439</v>
      </c>
      <c r="D71" s="292"/>
      <c r="E71" s="292"/>
      <c r="F71" s="293"/>
      <c r="G71" s="257">
        <f t="shared" ref="G71:O71" si="3">SUM(G9:G70)</f>
        <v>61.01</v>
      </c>
      <c r="H71" s="233">
        <f t="shared" si="3"/>
        <v>7129000</v>
      </c>
      <c r="I71" s="257">
        <f t="shared" si="3"/>
        <v>36.409999999999997</v>
      </c>
      <c r="J71" s="233">
        <f t="shared" si="3"/>
        <v>212331272</v>
      </c>
      <c r="K71" s="257">
        <f t="shared" si="3"/>
        <v>19.93</v>
      </c>
      <c r="L71" s="233">
        <f t="shared" si="3"/>
        <v>12831035</v>
      </c>
      <c r="M71" s="257">
        <f t="shared" si="3"/>
        <v>1.75</v>
      </c>
      <c r="N71" s="233">
        <f t="shared" si="3"/>
        <v>1146250</v>
      </c>
      <c r="O71" s="233">
        <f t="shared" si="3"/>
        <v>29</v>
      </c>
      <c r="P71" s="233">
        <f>SUM(P9:P70)</f>
        <v>234564489</v>
      </c>
      <c r="Q71" s="257"/>
      <c r="R71" s="257"/>
      <c r="S71" s="257"/>
      <c r="T71" s="257"/>
      <c r="U71" s="268"/>
    </row>
    <row r="83" s="253" customFormat="1" ht="12" x14ac:dyDescent="0.25"/>
    <row r="84" s="253" customFormat="1" ht="12" x14ac:dyDescent="0.25"/>
    <row r="97" s="253" customFormat="1" ht="12" x14ac:dyDescent="0.25"/>
    <row r="98" s="253" customFormat="1" ht="12" x14ac:dyDescent="0.25"/>
  </sheetData>
  <mergeCells count="52">
    <mergeCell ref="U32:U37"/>
    <mergeCell ref="L32:L37"/>
    <mergeCell ref="M32:M37"/>
    <mergeCell ref="N32:N37"/>
    <mergeCell ref="O32:O37"/>
    <mergeCell ref="P32:P37"/>
    <mergeCell ref="S5:S7"/>
    <mergeCell ref="A3:U3"/>
    <mergeCell ref="B9:B10"/>
    <mergeCell ref="C5:C7"/>
    <mergeCell ref="D5:D7"/>
    <mergeCell ref="A4:U4"/>
    <mergeCell ref="E5:E7"/>
    <mergeCell ref="T5:T7"/>
    <mergeCell ref="U5:U7"/>
    <mergeCell ref="O5:P6"/>
    <mergeCell ref="Q5:Q7"/>
    <mergeCell ref="R5:R7"/>
    <mergeCell ref="M6:N6"/>
    <mergeCell ref="A5:A7"/>
    <mergeCell ref="A9:A58"/>
    <mergeCell ref="C12:C14"/>
    <mergeCell ref="A59:A70"/>
    <mergeCell ref="F5:F7"/>
    <mergeCell ref="I6:J6"/>
    <mergeCell ref="G5:N5"/>
    <mergeCell ref="G6:H6"/>
    <mergeCell ref="K6:L6"/>
    <mergeCell ref="B40:B58"/>
    <mergeCell ref="B65:B70"/>
    <mergeCell ref="B59:B64"/>
    <mergeCell ref="B5:B7"/>
    <mergeCell ref="C32:C37"/>
    <mergeCell ref="D32:D37"/>
    <mergeCell ref="E32:E37"/>
    <mergeCell ref="F32:F37"/>
    <mergeCell ref="G32:G37"/>
    <mergeCell ref="H32:H37"/>
    <mergeCell ref="T24:T26"/>
    <mergeCell ref="Q32:Q37"/>
    <mergeCell ref="R32:R37"/>
    <mergeCell ref="S32:S37"/>
    <mergeCell ref="T32:T37"/>
    <mergeCell ref="B11:B39"/>
    <mergeCell ref="Q43:Q49"/>
    <mergeCell ref="Q24:Q26"/>
    <mergeCell ref="R24:R26"/>
    <mergeCell ref="S24:S26"/>
    <mergeCell ref="C15:C17"/>
    <mergeCell ref="I32:I37"/>
    <mergeCell ref="J32:J37"/>
    <mergeCell ref="K32:K3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topLeftCell="C1" zoomScale="59" zoomScaleNormal="59" workbookViewId="0">
      <pane ySplit="6" topLeftCell="A28" activePane="bottomLeft" state="frozen"/>
      <selection activeCell="R5" sqref="R5"/>
      <selection pane="bottomLeft" activeCell="P7" sqref="P7:P46"/>
    </sheetView>
  </sheetViews>
  <sheetFormatPr baseColWidth="10" defaultRowHeight="15" x14ac:dyDescent="0.25"/>
  <cols>
    <col min="1" max="2" width="21.7109375" customWidth="1"/>
    <col min="3" max="6" width="27.42578125" customWidth="1"/>
    <col min="7" max="7" width="15.28515625" customWidth="1"/>
    <col min="8" max="8" width="14.28515625" style="234" customWidth="1"/>
    <col min="9" max="9" width="15.28515625" customWidth="1"/>
    <col min="10" max="10" width="18.85546875" style="234" customWidth="1"/>
    <col min="12" max="12" width="15.7109375" style="234" customWidth="1"/>
    <col min="14" max="14" width="11.5703125" style="234" customWidth="1"/>
    <col min="15" max="15" width="15.28515625" customWidth="1"/>
    <col min="16" max="16" width="18.28515625" style="234" customWidth="1"/>
    <col min="17" max="20" width="14.140625" customWidth="1"/>
    <col min="21" max="21" width="17" customWidth="1"/>
  </cols>
  <sheetData>
    <row r="1" spans="1:21" ht="18.75" x14ac:dyDescent="0.25">
      <c r="B1" s="274"/>
      <c r="C1" s="274"/>
      <c r="D1" s="274"/>
      <c r="E1" s="274"/>
      <c r="G1" s="274" t="s">
        <v>1449</v>
      </c>
      <c r="I1" s="274"/>
      <c r="J1" s="274"/>
      <c r="K1" s="274"/>
      <c r="L1" s="274"/>
      <c r="M1" s="274"/>
      <c r="N1" s="274"/>
      <c r="O1" s="274"/>
      <c r="P1" s="274"/>
      <c r="Q1" s="274"/>
      <c r="R1" s="274"/>
      <c r="S1" s="274"/>
      <c r="T1" s="274"/>
      <c r="U1" s="274"/>
    </row>
    <row r="2" spans="1:21" s="368" customFormat="1" ht="18.75" x14ac:dyDescent="0.25">
      <c r="A2" s="368" t="s">
        <v>1376</v>
      </c>
      <c r="B2" s="274"/>
      <c r="C2" s="274"/>
      <c r="D2" s="274"/>
      <c r="E2" s="274"/>
      <c r="G2" s="274"/>
      <c r="H2" s="234"/>
      <c r="I2" s="274"/>
      <c r="J2" s="274"/>
      <c r="K2" s="274"/>
      <c r="L2" s="274"/>
      <c r="M2" s="274"/>
      <c r="N2" s="274"/>
      <c r="O2" s="274"/>
      <c r="P2" s="274"/>
      <c r="Q2" s="274"/>
      <c r="R2" s="274"/>
      <c r="S2" s="274"/>
      <c r="T2" s="274"/>
      <c r="U2" s="274"/>
    </row>
    <row r="3" spans="1:21" x14ac:dyDescent="0.25">
      <c r="A3" s="262" t="s">
        <v>1452</v>
      </c>
      <c r="B3" s="262"/>
      <c r="C3" s="262"/>
      <c r="D3" s="262"/>
      <c r="E3" s="262"/>
      <c r="F3" s="262"/>
      <c r="G3" s="262"/>
      <c r="H3" s="262"/>
      <c r="I3" s="262"/>
      <c r="J3" s="262"/>
      <c r="K3" s="262"/>
      <c r="L3" s="262"/>
      <c r="M3" s="262"/>
      <c r="N3" s="262"/>
      <c r="O3" s="262"/>
      <c r="P3" s="262"/>
      <c r="Q3" s="262"/>
      <c r="R3" s="262"/>
      <c r="S3" s="262"/>
      <c r="T3" s="262"/>
      <c r="U3" s="262"/>
    </row>
    <row r="4" spans="1:21" ht="15" customHeight="1" x14ac:dyDescent="0.25">
      <c r="A4" s="1458" t="s">
        <v>100</v>
      </c>
      <c r="B4" s="1452" t="s">
        <v>115</v>
      </c>
      <c r="C4" s="1455" t="s">
        <v>89</v>
      </c>
      <c r="D4" s="1455" t="s">
        <v>90</v>
      </c>
      <c r="E4" s="1459" t="s">
        <v>409</v>
      </c>
      <c r="F4" s="1455" t="s">
        <v>91</v>
      </c>
      <c r="G4" s="1458" t="s">
        <v>103</v>
      </c>
      <c r="H4" s="1458"/>
      <c r="I4" s="1458"/>
      <c r="J4" s="1458"/>
      <c r="K4" s="1458"/>
      <c r="L4" s="1458"/>
      <c r="M4" s="1458"/>
      <c r="N4" s="1458"/>
      <c r="O4" s="1448" t="s">
        <v>104</v>
      </c>
      <c r="P4" s="1448"/>
      <c r="Q4" s="1452" t="s">
        <v>105</v>
      </c>
      <c r="R4" s="1452" t="s">
        <v>106</v>
      </c>
      <c r="S4" s="1452" t="s">
        <v>113</v>
      </c>
      <c r="T4" s="1452" t="s">
        <v>112</v>
      </c>
      <c r="U4" s="1490" t="s">
        <v>92</v>
      </c>
    </row>
    <row r="5" spans="1:21" ht="15" customHeight="1" x14ac:dyDescent="0.25">
      <c r="A5" s="1458"/>
      <c r="B5" s="1453"/>
      <c r="C5" s="1456"/>
      <c r="D5" s="1456"/>
      <c r="E5" s="1460"/>
      <c r="F5" s="1456"/>
      <c r="G5" s="1458" t="s">
        <v>107</v>
      </c>
      <c r="H5" s="1458"/>
      <c r="I5" s="1458" t="s">
        <v>108</v>
      </c>
      <c r="J5" s="1458"/>
      <c r="K5" s="1458" t="s">
        <v>109</v>
      </c>
      <c r="L5" s="1458"/>
      <c r="M5" s="1458" t="s">
        <v>110</v>
      </c>
      <c r="N5" s="1458"/>
      <c r="O5" s="1448"/>
      <c r="P5" s="1448"/>
      <c r="Q5" s="1453"/>
      <c r="R5" s="1453"/>
      <c r="S5" s="1453"/>
      <c r="T5" s="1453"/>
      <c r="U5" s="1491"/>
    </row>
    <row r="6" spans="1:21" ht="25.5" x14ac:dyDescent="0.25">
      <c r="A6" s="1458"/>
      <c r="B6" s="1454"/>
      <c r="C6" s="1457"/>
      <c r="D6" s="1457"/>
      <c r="E6" s="1461"/>
      <c r="F6" s="1457"/>
      <c r="G6" s="244" t="s">
        <v>111</v>
      </c>
      <c r="H6" s="232" t="s">
        <v>12</v>
      </c>
      <c r="I6" s="244" t="s">
        <v>111</v>
      </c>
      <c r="J6" s="232" t="s">
        <v>12</v>
      </c>
      <c r="K6" s="244" t="s">
        <v>111</v>
      </c>
      <c r="L6" s="232" t="s">
        <v>12</v>
      </c>
      <c r="M6" s="244" t="s">
        <v>111</v>
      </c>
      <c r="N6" s="232" t="s">
        <v>12</v>
      </c>
      <c r="O6" s="244" t="s">
        <v>111</v>
      </c>
      <c r="P6" s="232" t="s">
        <v>12</v>
      </c>
      <c r="Q6" s="1454"/>
      <c r="R6" s="1454"/>
      <c r="S6" s="1454"/>
      <c r="T6" s="1454"/>
      <c r="U6" s="1492"/>
    </row>
    <row r="7" spans="1:21" ht="267" customHeight="1" x14ac:dyDescent="0.25">
      <c r="A7" s="1467" t="s">
        <v>1450</v>
      </c>
      <c r="B7" s="1563" t="s">
        <v>1451</v>
      </c>
      <c r="C7" s="526" t="s">
        <v>1937</v>
      </c>
      <c r="D7" s="612" t="s">
        <v>1938</v>
      </c>
      <c r="E7" s="321"/>
      <c r="F7" s="606" t="s">
        <v>1931</v>
      </c>
      <c r="G7" s="1288">
        <v>3</v>
      </c>
      <c r="H7" s="1288"/>
      <c r="I7" s="1288">
        <v>4</v>
      </c>
      <c r="J7" s="1288"/>
      <c r="K7" s="1288"/>
      <c r="L7" s="1288"/>
      <c r="M7" s="1288"/>
      <c r="N7" s="1288"/>
      <c r="O7" s="1288">
        <v>7</v>
      </c>
      <c r="P7" s="1317">
        <v>1601909.19</v>
      </c>
      <c r="Q7" s="606" t="s">
        <v>1932</v>
      </c>
      <c r="R7" s="614" t="s">
        <v>1933</v>
      </c>
      <c r="S7" s="561" t="s">
        <v>1934</v>
      </c>
      <c r="T7" s="606" t="s">
        <v>1935</v>
      </c>
      <c r="U7" s="561" t="s">
        <v>1936</v>
      </c>
    </row>
    <row r="8" spans="1:21" ht="258.75" customHeight="1" x14ac:dyDescent="0.25">
      <c r="A8" s="1467"/>
      <c r="B8" s="1599"/>
      <c r="C8" s="589" t="s">
        <v>2318</v>
      </c>
      <c r="D8" s="589" t="s">
        <v>2319</v>
      </c>
      <c r="E8" s="613"/>
      <c r="F8" s="690" t="s">
        <v>2320</v>
      </c>
      <c r="G8" s="304"/>
      <c r="H8" s="304"/>
      <c r="I8" s="573">
        <v>0.3</v>
      </c>
      <c r="J8" s="1203">
        <v>15000</v>
      </c>
      <c r="K8" s="573">
        <v>0.3</v>
      </c>
      <c r="L8" s="1203">
        <v>15000</v>
      </c>
      <c r="M8" s="590">
        <v>0.4</v>
      </c>
      <c r="N8" s="1203">
        <v>20000</v>
      </c>
      <c r="O8" s="590">
        <v>1</v>
      </c>
      <c r="P8" s="591">
        <f>+J8+L8+N8</f>
        <v>50000</v>
      </c>
      <c r="Q8" s="304"/>
      <c r="R8" s="576" t="s">
        <v>2321</v>
      </c>
      <c r="S8" s="576" t="s">
        <v>2322</v>
      </c>
      <c r="T8" s="576" t="s">
        <v>2323</v>
      </c>
      <c r="U8" s="576" t="s">
        <v>2324</v>
      </c>
    </row>
    <row r="9" spans="1:21" ht="105" customHeight="1" x14ac:dyDescent="0.25">
      <c r="A9" s="1467"/>
      <c r="B9" s="1599"/>
      <c r="C9" s="521" t="s">
        <v>2348</v>
      </c>
      <c r="D9" s="521" t="s">
        <v>2349</v>
      </c>
      <c r="E9" s="613"/>
      <c r="F9" s="626" t="s">
        <v>2350</v>
      </c>
      <c r="G9" s="578">
        <v>1</v>
      </c>
      <c r="H9" s="1111">
        <v>762814</v>
      </c>
      <c r="I9" s="182"/>
      <c r="J9" s="182"/>
      <c r="K9" s="182"/>
      <c r="L9" s="182"/>
      <c r="M9" s="182"/>
      <c r="N9" s="182"/>
      <c r="O9" s="624"/>
      <c r="P9" s="1320">
        <f>+H9</f>
        <v>762814</v>
      </c>
      <c r="Q9" s="627" t="s">
        <v>2351</v>
      </c>
      <c r="R9" s="627" t="s">
        <v>2345</v>
      </c>
      <c r="S9" s="304" t="s">
        <v>2352</v>
      </c>
      <c r="T9" s="304" t="s">
        <v>1735</v>
      </c>
      <c r="U9" s="527" t="s">
        <v>2353</v>
      </c>
    </row>
    <row r="10" spans="1:21" s="368" customFormat="1" ht="136.5" customHeight="1" x14ac:dyDescent="0.25">
      <c r="A10" s="1467"/>
      <c r="B10" s="1599"/>
      <c r="C10" s="454" t="s">
        <v>2499</v>
      </c>
      <c r="D10" s="454" t="s">
        <v>2500</v>
      </c>
      <c r="E10" s="613"/>
      <c r="F10" s="589" t="s">
        <v>2501</v>
      </c>
      <c r="G10" s="1097">
        <v>12</v>
      </c>
      <c r="H10" s="1203">
        <v>2796260</v>
      </c>
      <c r="I10" s="304"/>
      <c r="J10" s="304"/>
      <c r="K10" s="304"/>
      <c r="L10" s="304"/>
      <c r="M10" s="304"/>
      <c r="N10" s="304"/>
      <c r="O10" s="1097">
        <v>12</v>
      </c>
      <c r="P10" s="1320">
        <v>2796260</v>
      </c>
      <c r="Q10" s="304"/>
      <c r="R10" s="576"/>
      <c r="S10" s="576"/>
      <c r="T10" s="576"/>
      <c r="U10" s="576"/>
    </row>
    <row r="11" spans="1:21" s="368" customFormat="1" ht="72.75" customHeight="1" x14ac:dyDescent="0.25">
      <c r="A11" s="1467"/>
      <c r="B11" s="1599"/>
      <c r="C11" s="379" t="s">
        <v>2659</v>
      </c>
      <c r="D11" s="379" t="s">
        <v>2660</v>
      </c>
      <c r="E11" s="416"/>
      <c r="F11" s="379" t="s">
        <v>2661</v>
      </c>
      <c r="G11" s="1103">
        <v>1</v>
      </c>
      <c r="H11" s="1201">
        <v>270000</v>
      </c>
      <c r="I11" s="417"/>
      <c r="J11" s="417"/>
      <c r="K11" s="417"/>
      <c r="L11" s="417"/>
      <c r="M11" s="417"/>
      <c r="N11" s="417"/>
      <c r="O11" s="417"/>
      <c r="P11" s="699">
        <v>270000</v>
      </c>
      <c r="Q11" s="417"/>
      <c r="R11" s="416"/>
      <c r="S11" s="416"/>
      <c r="T11" s="416"/>
      <c r="U11" s="416"/>
    </row>
    <row r="12" spans="1:21" s="368" customFormat="1" ht="142.5" x14ac:dyDescent="0.25">
      <c r="A12" s="1467"/>
      <c r="B12" s="1599"/>
      <c r="C12" s="694" t="s">
        <v>2741</v>
      </c>
      <c r="D12" s="694" t="s">
        <v>2742</v>
      </c>
      <c r="F12" s="698" t="s">
        <v>2743</v>
      </c>
      <c r="G12" s="1318">
        <v>4</v>
      </c>
      <c r="H12" s="1319">
        <v>1525627</v>
      </c>
      <c r="I12" s="695"/>
      <c r="J12" s="696"/>
      <c r="K12" s="694"/>
      <c r="L12" s="694"/>
      <c r="M12" s="694"/>
      <c r="N12" s="694"/>
      <c r="O12" s="697"/>
      <c r="P12" s="700">
        <f>+H12+J12+L12+N12</f>
        <v>1525627</v>
      </c>
      <c r="Q12" s="694" t="s">
        <v>2736</v>
      </c>
      <c r="R12" s="694" t="s">
        <v>2737</v>
      </c>
      <c r="S12" s="694" t="s">
        <v>2738</v>
      </c>
      <c r="T12" s="694" t="s">
        <v>2739</v>
      </c>
      <c r="U12" s="694" t="s">
        <v>2740</v>
      </c>
    </row>
    <row r="13" spans="1:21" s="368" customFormat="1" ht="123" customHeight="1" x14ac:dyDescent="0.25">
      <c r="A13" s="1467"/>
      <c r="B13" s="1599"/>
      <c r="C13" s="379" t="s">
        <v>2797</v>
      </c>
      <c r="D13" s="379" t="s">
        <v>2792</v>
      </c>
      <c r="E13" s="416"/>
      <c r="F13" s="379" t="s">
        <v>2800</v>
      </c>
      <c r="G13" s="417"/>
      <c r="H13" s="417"/>
      <c r="I13" s="417"/>
      <c r="J13" s="417"/>
      <c r="K13" s="558">
        <v>1</v>
      </c>
      <c r="L13" s="125">
        <v>3814069</v>
      </c>
      <c r="M13" s="125"/>
      <c r="N13" s="125">
        <v>265000</v>
      </c>
      <c r="O13" s="417"/>
      <c r="P13" s="1079">
        <f>+L13+N13</f>
        <v>4079069</v>
      </c>
      <c r="Q13" s="379" t="s">
        <v>2793</v>
      </c>
      <c r="R13" s="379" t="s">
        <v>2794</v>
      </c>
      <c r="S13" s="421" t="s">
        <v>2795</v>
      </c>
      <c r="T13" s="416" t="s">
        <v>1735</v>
      </c>
      <c r="U13" s="421" t="s">
        <v>2796</v>
      </c>
    </row>
    <row r="14" spans="1:21" s="368" customFormat="1" ht="181.5" customHeight="1" x14ac:dyDescent="0.25">
      <c r="A14" s="1467"/>
      <c r="B14" s="1599"/>
      <c r="C14" s="561" t="s">
        <v>3140</v>
      </c>
      <c r="D14" s="561" t="s">
        <v>3141</v>
      </c>
      <c r="F14" s="561" t="s">
        <v>3142</v>
      </c>
      <c r="G14" s="561" t="s">
        <v>3143</v>
      </c>
      <c r="H14" s="561">
        <v>0</v>
      </c>
      <c r="I14" s="561" t="s">
        <v>3144</v>
      </c>
      <c r="J14" s="561">
        <v>0</v>
      </c>
      <c r="K14" s="561" t="s">
        <v>3145</v>
      </c>
      <c r="L14" s="561">
        <v>0</v>
      </c>
      <c r="M14" s="379" t="s">
        <v>3146</v>
      </c>
      <c r="N14" s="379">
        <v>0</v>
      </c>
      <c r="O14" s="421"/>
      <c r="P14" s="379">
        <v>0</v>
      </c>
      <c r="Q14" s="421"/>
      <c r="R14" s="379" t="s">
        <v>3147</v>
      </c>
      <c r="S14" s="379" t="s">
        <v>3148</v>
      </c>
      <c r="T14" s="379" t="s">
        <v>3138</v>
      </c>
      <c r="U14" s="379" t="s">
        <v>3149</v>
      </c>
    </row>
    <row r="15" spans="1:21" s="368" customFormat="1" ht="165" x14ac:dyDescent="0.25">
      <c r="A15" s="1467"/>
      <c r="B15" s="1599"/>
      <c r="C15" s="1027" t="s">
        <v>3249</v>
      </c>
      <c r="D15" s="1029" t="s">
        <v>3260</v>
      </c>
      <c r="E15" s="416"/>
      <c r="F15" s="1028" t="s">
        <v>3251</v>
      </c>
      <c r="G15" s="417"/>
      <c r="H15" s="417"/>
      <c r="I15" s="578">
        <v>1</v>
      </c>
      <c r="J15" s="1203">
        <v>1144221</v>
      </c>
      <c r="K15" s="125"/>
      <c r="L15" s="304">
        <v>0</v>
      </c>
      <c r="M15" s="125"/>
      <c r="N15" s="304">
        <v>0</v>
      </c>
      <c r="O15" s="578">
        <v>1</v>
      </c>
      <c r="P15" s="1218">
        <f>+J15</f>
        <v>1144221</v>
      </c>
      <c r="R15" s="379" t="s">
        <v>3243</v>
      </c>
      <c r="S15" s="379" t="s">
        <v>3250</v>
      </c>
      <c r="T15" s="379" t="s">
        <v>3245</v>
      </c>
      <c r="U15" s="576"/>
    </row>
    <row r="16" spans="1:21" s="368" customFormat="1" ht="192" x14ac:dyDescent="0.25">
      <c r="A16" s="1467"/>
      <c r="B16" s="1599"/>
      <c r="C16" s="1036" t="s">
        <v>3261</v>
      </c>
      <c r="D16" s="1037" t="s">
        <v>3262</v>
      </c>
      <c r="F16" s="1042" t="s">
        <v>3263</v>
      </c>
      <c r="G16" s="481" t="s">
        <v>3264</v>
      </c>
      <c r="H16" s="1157">
        <v>1907034</v>
      </c>
      <c r="I16" s="481"/>
      <c r="J16" s="481"/>
      <c r="K16" s="481"/>
      <c r="L16" s="481"/>
      <c r="M16" s="481"/>
      <c r="N16" s="481"/>
      <c r="O16" s="481"/>
      <c r="P16" s="1321">
        <f>+H16</f>
        <v>1907034</v>
      </c>
      <c r="Q16" s="1038" t="s">
        <v>3265</v>
      </c>
      <c r="R16" s="1039" t="s">
        <v>3266</v>
      </c>
      <c r="S16" s="1038" t="s">
        <v>3267</v>
      </c>
      <c r="T16" s="1040" t="s">
        <v>1735</v>
      </c>
      <c r="U16" s="1041" t="s">
        <v>3268</v>
      </c>
    </row>
    <row r="17" spans="1:21" s="368" customFormat="1" ht="15" customHeight="1" x14ac:dyDescent="0.25">
      <c r="A17" s="1467"/>
      <c r="B17" s="1599"/>
      <c r="C17" s="1574" t="s">
        <v>3303</v>
      </c>
      <c r="D17" s="1468" t="s">
        <v>3304</v>
      </c>
      <c r="E17" s="1596"/>
      <c r="F17" s="1468" t="s">
        <v>3305</v>
      </c>
      <c r="G17" s="1602">
        <v>0.25</v>
      </c>
      <c r="H17" s="1601">
        <f>G17*$O$298</f>
        <v>0</v>
      </c>
      <c r="I17" s="1602">
        <v>0.25</v>
      </c>
      <c r="J17" s="1601">
        <f>I17*$O$298</f>
        <v>0</v>
      </c>
      <c r="K17" s="1602">
        <v>0.25</v>
      </c>
      <c r="L17" s="1601">
        <f>K17*$O$298</f>
        <v>0</v>
      </c>
      <c r="M17" s="1602">
        <v>0.25</v>
      </c>
      <c r="N17" s="1601">
        <f>M17*$O$298</f>
        <v>0</v>
      </c>
      <c r="O17" s="1602">
        <v>1</v>
      </c>
      <c r="P17" s="1601">
        <v>227125</v>
      </c>
      <c r="Q17" s="1574"/>
      <c r="R17" s="1574"/>
      <c r="S17" s="1468" t="s">
        <v>3306</v>
      </c>
      <c r="T17" s="1468" t="s">
        <v>3307</v>
      </c>
      <c r="U17" s="1468" t="s">
        <v>3308</v>
      </c>
    </row>
    <row r="18" spans="1:21" s="368" customFormat="1" ht="15.75" customHeight="1" x14ac:dyDescent="0.25">
      <c r="A18" s="1467"/>
      <c r="B18" s="1599"/>
      <c r="C18" s="1575"/>
      <c r="D18" s="1469"/>
      <c r="E18" s="1597"/>
      <c r="F18" s="1469"/>
      <c r="G18" s="1575"/>
      <c r="H18" s="1575"/>
      <c r="I18" s="1575"/>
      <c r="J18" s="1575"/>
      <c r="K18" s="1575"/>
      <c r="L18" s="1575"/>
      <c r="M18" s="1575"/>
      <c r="N18" s="1575"/>
      <c r="O18" s="1575"/>
      <c r="P18" s="1603"/>
      <c r="Q18" s="1575"/>
      <c r="R18" s="1575"/>
      <c r="S18" s="1469"/>
      <c r="T18" s="1469"/>
      <c r="U18" s="1469"/>
    </row>
    <row r="19" spans="1:21" s="368" customFormat="1" ht="15.75" customHeight="1" x14ac:dyDescent="0.25">
      <c r="A19" s="1467"/>
      <c r="B19" s="1599"/>
      <c r="C19" s="1575"/>
      <c r="D19" s="1469"/>
      <c r="E19" s="1597"/>
      <c r="F19" s="1469"/>
      <c r="G19" s="1575"/>
      <c r="H19" s="1575"/>
      <c r="I19" s="1575"/>
      <c r="J19" s="1575"/>
      <c r="K19" s="1575"/>
      <c r="L19" s="1575"/>
      <c r="M19" s="1575"/>
      <c r="N19" s="1575"/>
      <c r="O19" s="1575"/>
      <c r="P19" s="1603"/>
      <c r="Q19" s="1575"/>
      <c r="R19" s="1575"/>
      <c r="S19" s="1469"/>
      <c r="T19" s="1469"/>
      <c r="U19" s="1469"/>
    </row>
    <row r="20" spans="1:21" s="368" customFormat="1" ht="15.75" customHeight="1" x14ac:dyDescent="0.25">
      <c r="A20" s="1467"/>
      <c r="B20" s="1599"/>
      <c r="C20" s="1576"/>
      <c r="D20" s="1470"/>
      <c r="E20" s="1598"/>
      <c r="F20" s="1469"/>
      <c r="G20" s="1576"/>
      <c r="H20" s="1576"/>
      <c r="I20" s="1576"/>
      <c r="J20" s="1576"/>
      <c r="K20" s="1576"/>
      <c r="L20" s="1576"/>
      <c r="M20" s="1576"/>
      <c r="N20" s="1576"/>
      <c r="O20" s="1576"/>
      <c r="P20" s="1604"/>
      <c r="Q20" s="1576"/>
      <c r="R20" s="1576"/>
      <c r="S20" s="1469"/>
      <c r="T20" s="1470"/>
      <c r="U20" s="1470"/>
    </row>
    <row r="21" spans="1:21" s="368" customFormat="1" ht="15" customHeight="1" x14ac:dyDescent="0.25">
      <c r="A21" s="1467"/>
      <c r="B21" s="1599"/>
      <c r="C21" s="1468" t="s">
        <v>3309</v>
      </c>
      <c r="D21" s="1468" t="s">
        <v>3310</v>
      </c>
      <c r="E21" s="1596"/>
      <c r="F21" s="1468" t="s">
        <v>3311</v>
      </c>
      <c r="G21" s="1602">
        <v>0.25</v>
      </c>
      <c r="H21" s="1601">
        <f>G21*$O$302</f>
        <v>0</v>
      </c>
      <c r="I21" s="1602">
        <v>0.25</v>
      </c>
      <c r="J21" s="1601">
        <f>I21*$O$302</f>
        <v>0</v>
      </c>
      <c r="K21" s="1602">
        <v>0.25</v>
      </c>
      <c r="L21" s="1601">
        <f>K21*$O$302</f>
        <v>0</v>
      </c>
      <c r="M21" s="1602">
        <v>0.25</v>
      </c>
      <c r="N21" s="1601">
        <f>M21*$O$302</f>
        <v>0</v>
      </c>
      <c r="O21" s="1602">
        <v>1</v>
      </c>
      <c r="P21" s="1601">
        <v>227125</v>
      </c>
      <c r="Q21" s="1574"/>
      <c r="R21" s="1574"/>
      <c r="S21" s="1468" t="s">
        <v>3312</v>
      </c>
      <c r="T21" s="1468" t="s">
        <v>3307</v>
      </c>
      <c r="U21" s="1468" t="s">
        <v>3308</v>
      </c>
    </row>
    <row r="22" spans="1:21" s="368" customFormat="1" ht="15.75" customHeight="1" x14ac:dyDescent="0.25">
      <c r="A22" s="1467"/>
      <c r="B22" s="1599"/>
      <c r="C22" s="1469"/>
      <c r="D22" s="1469"/>
      <c r="E22" s="1597"/>
      <c r="F22" s="1469"/>
      <c r="G22" s="1575"/>
      <c r="H22" s="1575"/>
      <c r="I22" s="1575"/>
      <c r="J22" s="1575"/>
      <c r="K22" s="1575"/>
      <c r="L22" s="1575"/>
      <c r="M22" s="1575"/>
      <c r="N22" s="1575"/>
      <c r="O22" s="1575"/>
      <c r="P22" s="1603"/>
      <c r="Q22" s="1575"/>
      <c r="R22" s="1575"/>
      <c r="S22" s="1469"/>
      <c r="T22" s="1469"/>
      <c r="U22" s="1469"/>
    </row>
    <row r="23" spans="1:21" s="368" customFormat="1" ht="15.75" customHeight="1" x14ac:dyDescent="0.25">
      <c r="A23" s="1467"/>
      <c r="B23" s="1599"/>
      <c r="C23" s="1470"/>
      <c r="D23" s="1470"/>
      <c r="E23" s="1598"/>
      <c r="F23" s="1470"/>
      <c r="G23" s="1576"/>
      <c r="H23" s="1576"/>
      <c r="I23" s="1576"/>
      <c r="J23" s="1576"/>
      <c r="K23" s="1576"/>
      <c r="L23" s="1576"/>
      <c r="M23" s="1576"/>
      <c r="N23" s="1576"/>
      <c r="O23" s="1576"/>
      <c r="P23" s="1604"/>
      <c r="Q23" s="1576"/>
      <c r="R23" s="1576"/>
      <c r="S23" s="1470"/>
      <c r="T23" s="1470"/>
      <c r="U23" s="1470"/>
    </row>
    <row r="24" spans="1:21" s="368" customFormat="1" ht="90" x14ac:dyDescent="0.25">
      <c r="A24" s="1467"/>
      <c r="B24" s="1599"/>
      <c r="C24" s="714" t="s">
        <v>3313</v>
      </c>
      <c r="D24" s="714" t="s">
        <v>3314</v>
      </c>
      <c r="E24" s="1054"/>
      <c r="F24" s="719" t="s">
        <v>3315</v>
      </c>
      <c r="G24" s="1322">
        <v>0.25</v>
      </c>
      <c r="H24" s="1323">
        <v>2500</v>
      </c>
      <c r="I24" s="1322">
        <v>0.5</v>
      </c>
      <c r="J24" s="1323">
        <v>5000</v>
      </c>
      <c r="K24" s="1322">
        <v>0.25</v>
      </c>
      <c r="L24" s="1323">
        <v>2500</v>
      </c>
      <c r="M24" s="672"/>
      <c r="N24" s="672"/>
      <c r="O24" s="1322">
        <v>1</v>
      </c>
      <c r="P24" s="1323">
        <v>10000</v>
      </c>
      <c r="Q24" s="672"/>
      <c r="R24" s="672"/>
      <c r="S24" s="719" t="s">
        <v>3316</v>
      </c>
      <c r="T24" s="714" t="s">
        <v>3317</v>
      </c>
      <c r="U24" s="714" t="s">
        <v>3318</v>
      </c>
    </row>
    <row r="25" spans="1:21" s="368" customFormat="1" ht="90" x14ac:dyDescent="0.25">
      <c r="A25" s="1467"/>
      <c r="B25" s="1599"/>
      <c r="C25" s="379" t="s">
        <v>3319</v>
      </c>
      <c r="D25" s="562" t="s">
        <v>3320</v>
      </c>
      <c r="E25" s="1054"/>
      <c r="F25" s="674" t="s">
        <v>3321</v>
      </c>
      <c r="G25" s="578">
        <v>0.25</v>
      </c>
      <c r="H25" s="1284">
        <f>G25*$O$306</f>
        <v>0</v>
      </c>
      <c r="I25" s="578">
        <v>0.25</v>
      </c>
      <c r="J25" s="1284">
        <f>I25*$O$306</f>
        <v>0</v>
      </c>
      <c r="K25" s="578">
        <v>0.25</v>
      </c>
      <c r="L25" s="1284">
        <f>K25*$O$306</f>
        <v>0</v>
      </c>
      <c r="M25" s="578">
        <v>0.25</v>
      </c>
      <c r="N25" s="1284">
        <f>M25*$O$306</f>
        <v>0</v>
      </c>
      <c r="O25" s="578">
        <v>1</v>
      </c>
      <c r="P25" s="1284">
        <v>227125</v>
      </c>
      <c r="Q25" s="417"/>
      <c r="R25" s="417"/>
      <c r="S25" s="674" t="s">
        <v>3322</v>
      </c>
      <c r="T25" s="379" t="s">
        <v>3307</v>
      </c>
      <c r="U25" s="379" t="s">
        <v>3308</v>
      </c>
    </row>
    <row r="26" spans="1:21" s="368" customFormat="1" ht="90" x14ac:dyDescent="0.25">
      <c r="A26" s="1467"/>
      <c r="B26" s="1599"/>
      <c r="C26" s="1593" t="s">
        <v>3397</v>
      </c>
      <c r="D26" s="1593" t="s">
        <v>3398</v>
      </c>
      <c r="E26" s="1590"/>
      <c r="F26" s="643" t="s">
        <v>3399</v>
      </c>
      <c r="G26" s="1214">
        <v>0.25</v>
      </c>
      <c r="H26" s="1324"/>
      <c r="I26" s="1214">
        <v>0.75</v>
      </c>
      <c r="J26" s="1325">
        <v>352500</v>
      </c>
      <c r="K26" s="1240"/>
      <c r="L26" s="1240"/>
      <c r="M26" s="1240"/>
      <c r="N26" s="1324"/>
      <c r="O26" s="578">
        <v>1</v>
      </c>
      <c r="P26" s="1325">
        <f>+J26</f>
        <v>352500</v>
      </c>
      <c r="Q26" s="643" t="s">
        <v>3400</v>
      </c>
      <c r="R26" s="643" t="s">
        <v>3401</v>
      </c>
      <c r="S26" s="447"/>
      <c r="T26" s="447"/>
      <c r="U26" s="447" t="s">
        <v>3402</v>
      </c>
    </row>
    <row r="27" spans="1:21" s="368" customFormat="1" ht="90" x14ac:dyDescent="0.25">
      <c r="A27" s="1467"/>
      <c r="B27" s="1599"/>
      <c r="C27" s="1594"/>
      <c r="D27" s="1594"/>
      <c r="E27" s="1591"/>
      <c r="F27" s="643" t="s">
        <v>3403</v>
      </c>
      <c r="G27" s="1214">
        <v>0.25</v>
      </c>
      <c r="H27" s="1324"/>
      <c r="I27" s="1214">
        <v>0.75</v>
      </c>
      <c r="J27" s="1325">
        <v>352500</v>
      </c>
      <c r="K27" s="1240"/>
      <c r="L27" s="1240"/>
      <c r="M27" s="1240"/>
      <c r="N27" s="1324"/>
      <c r="O27" s="578">
        <v>1</v>
      </c>
      <c r="P27" s="1325">
        <f t="shared" ref="P27:P30" si="0">+J27</f>
        <v>352500</v>
      </c>
      <c r="Q27" s="643" t="s">
        <v>3400</v>
      </c>
      <c r="R27" s="643" t="s">
        <v>3401</v>
      </c>
      <c r="S27" s="447"/>
      <c r="T27" s="447"/>
      <c r="U27" s="447"/>
    </row>
    <row r="28" spans="1:21" s="368" customFormat="1" ht="75" x14ac:dyDescent="0.25">
      <c r="A28" s="1467"/>
      <c r="B28" s="1599"/>
      <c r="C28" s="1594"/>
      <c r="D28" s="1594"/>
      <c r="E28" s="1591"/>
      <c r="F28" s="643" t="s">
        <v>3404</v>
      </c>
      <c r="G28" s="1214">
        <v>0.25</v>
      </c>
      <c r="H28" s="1240"/>
      <c r="I28" s="1214">
        <v>0.75</v>
      </c>
      <c r="J28" s="1325">
        <v>5222250</v>
      </c>
      <c r="K28" s="1240"/>
      <c r="L28" s="1240"/>
      <c r="M28" s="1240"/>
      <c r="N28" s="1240"/>
      <c r="O28" s="578">
        <v>1</v>
      </c>
      <c r="P28" s="1325">
        <f t="shared" si="0"/>
        <v>5222250</v>
      </c>
      <c r="Q28" s="643" t="s">
        <v>3405</v>
      </c>
      <c r="R28" s="643" t="s">
        <v>3406</v>
      </c>
      <c r="S28" s="447"/>
      <c r="T28" s="447"/>
      <c r="U28" s="447"/>
    </row>
    <row r="29" spans="1:21" s="368" customFormat="1" ht="46.5" customHeight="1" x14ac:dyDescent="0.25">
      <c r="A29" s="1467"/>
      <c r="B29" s="1599"/>
      <c r="C29" s="1594"/>
      <c r="D29" s="1594"/>
      <c r="E29" s="1591"/>
      <c r="F29" s="447" t="s">
        <v>3407</v>
      </c>
      <c r="G29" s="1214">
        <v>0.25</v>
      </c>
      <c r="H29" s="1240"/>
      <c r="I29" s="1214">
        <v>0.75</v>
      </c>
      <c r="J29" s="1325">
        <v>103538</v>
      </c>
      <c r="K29" s="1240"/>
      <c r="L29" s="1240"/>
      <c r="M29" s="1240"/>
      <c r="N29" s="1240"/>
      <c r="O29" s="578">
        <v>1</v>
      </c>
      <c r="P29" s="1325">
        <f t="shared" si="0"/>
        <v>103538</v>
      </c>
      <c r="Q29" s="447"/>
      <c r="R29" s="447"/>
      <c r="S29" s="447"/>
      <c r="T29" s="447"/>
      <c r="U29" s="447"/>
    </row>
    <row r="30" spans="1:21" s="368" customFormat="1" ht="30" x14ac:dyDescent="0.25">
      <c r="A30" s="1467"/>
      <c r="B30" s="1599"/>
      <c r="C30" s="1595"/>
      <c r="D30" s="1595"/>
      <c r="E30" s="1592"/>
      <c r="F30" s="643" t="s">
        <v>3408</v>
      </c>
      <c r="G30" s="1214">
        <v>0.25</v>
      </c>
      <c r="H30" s="1240"/>
      <c r="I30" s="1214">
        <v>0.75</v>
      </c>
      <c r="J30" s="1326">
        <f>101938-1.57</f>
        <v>101936.43</v>
      </c>
      <c r="K30" s="1240"/>
      <c r="L30" s="1240"/>
      <c r="M30" s="1240"/>
      <c r="N30" s="1327"/>
      <c r="O30" s="578">
        <v>1</v>
      </c>
      <c r="P30" s="1328">
        <f t="shared" si="0"/>
        <v>101936.43</v>
      </c>
      <c r="Q30" s="447"/>
      <c r="R30" s="447"/>
      <c r="S30" s="447"/>
      <c r="T30" s="447"/>
      <c r="U30" s="447"/>
    </row>
    <row r="31" spans="1:21" s="368" customFormat="1" ht="15.75" x14ac:dyDescent="0.25">
      <c r="A31" s="1467"/>
      <c r="B31" s="1599"/>
      <c r="C31" s="585"/>
      <c r="D31" s="585"/>
      <c r="E31" s="613"/>
      <c r="F31" s="589"/>
      <c r="G31" s="304"/>
      <c r="H31" s="304"/>
      <c r="I31" s="304"/>
      <c r="J31" s="304"/>
      <c r="K31" s="304"/>
      <c r="L31" s="304"/>
      <c r="M31" s="304"/>
      <c r="N31" s="304"/>
      <c r="O31" s="304"/>
      <c r="P31" s="304"/>
      <c r="Q31" s="304"/>
      <c r="R31" s="576"/>
      <c r="S31" s="576"/>
      <c r="T31" s="576"/>
      <c r="U31" s="576"/>
    </row>
    <row r="32" spans="1:21" s="368" customFormat="1" ht="15.75" x14ac:dyDescent="0.25">
      <c r="A32" s="1467"/>
      <c r="B32" s="1599"/>
      <c r="C32" s="585"/>
      <c r="D32" s="585"/>
      <c r="E32" s="613"/>
      <c r="F32" s="589"/>
      <c r="G32" s="304"/>
      <c r="H32" s="304"/>
      <c r="I32" s="304"/>
      <c r="J32" s="304"/>
      <c r="K32" s="304"/>
      <c r="L32" s="304"/>
      <c r="M32" s="304"/>
      <c r="N32" s="304"/>
      <c r="O32" s="304"/>
      <c r="P32" s="304"/>
      <c r="Q32" s="304"/>
      <c r="R32" s="576"/>
      <c r="S32" s="576"/>
      <c r="T32" s="576"/>
      <c r="U32" s="576"/>
    </row>
    <row r="33" spans="1:21" s="368" customFormat="1" ht="15.75" x14ac:dyDescent="0.25">
      <c r="A33" s="1467"/>
      <c r="B33" s="1599"/>
      <c r="C33" s="585"/>
      <c r="D33" s="585"/>
      <c r="E33" s="613"/>
      <c r="F33" s="589"/>
      <c r="G33" s="304"/>
      <c r="H33" s="304"/>
      <c r="I33" s="304"/>
      <c r="J33" s="304"/>
      <c r="K33" s="304"/>
      <c r="L33" s="304"/>
      <c r="M33" s="304"/>
      <c r="N33" s="304"/>
      <c r="O33" s="304"/>
      <c r="P33" s="304"/>
      <c r="Q33" s="304"/>
      <c r="R33" s="576"/>
      <c r="S33" s="576"/>
      <c r="T33" s="576"/>
      <c r="U33" s="576"/>
    </row>
    <row r="34" spans="1:21" s="368" customFormat="1" ht="15.75" x14ac:dyDescent="0.25">
      <c r="A34" s="1467"/>
      <c r="B34" s="1599"/>
      <c r="C34" s="585"/>
      <c r="D34" s="585"/>
      <c r="E34" s="613"/>
      <c r="F34" s="589"/>
      <c r="G34" s="304"/>
      <c r="H34" s="304"/>
      <c r="I34" s="304"/>
      <c r="J34" s="304"/>
      <c r="K34" s="304"/>
      <c r="L34" s="304"/>
      <c r="M34" s="304"/>
      <c r="N34" s="304"/>
      <c r="O34" s="304"/>
      <c r="P34" s="304"/>
      <c r="Q34" s="304"/>
      <c r="R34" s="576"/>
      <c r="S34" s="576"/>
      <c r="T34" s="576"/>
      <c r="U34" s="576"/>
    </row>
    <row r="35" spans="1:21" s="368" customFormat="1" ht="15.75" x14ac:dyDescent="0.25">
      <c r="A35" s="1467"/>
      <c r="B35" s="1599"/>
      <c r="C35" s="585"/>
      <c r="D35" s="585"/>
      <c r="E35" s="613"/>
      <c r="F35" s="589"/>
      <c r="G35" s="304"/>
      <c r="H35" s="304"/>
      <c r="I35" s="304"/>
      <c r="J35" s="304"/>
      <c r="K35" s="304"/>
      <c r="L35" s="304"/>
      <c r="M35" s="304"/>
      <c r="N35" s="304"/>
      <c r="O35" s="304"/>
      <c r="P35" s="304"/>
      <c r="Q35" s="304"/>
      <c r="R35" s="576"/>
      <c r="S35" s="576"/>
      <c r="T35" s="576"/>
      <c r="U35" s="576"/>
    </row>
    <row r="36" spans="1:21" s="368" customFormat="1" ht="15.75" x14ac:dyDescent="0.25">
      <c r="A36" s="1467"/>
      <c r="B36" s="1599"/>
      <c r="C36" s="585"/>
      <c r="D36" s="585"/>
      <c r="E36" s="613"/>
      <c r="F36" s="589"/>
      <c r="G36" s="304"/>
      <c r="H36" s="304"/>
      <c r="I36" s="304"/>
      <c r="J36" s="304"/>
      <c r="K36" s="304"/>
      <c r="L36" s="304"/>
      <c r="M36" s="304"/>
      <c r="N36" s="304"/>
      <c r="O36" s="304"/>
      <c r="P36" s="304"/>
      <c r="Q36" s="304"/>
      <c r="R36" s="576"/>
      <c r="S36" s="576"/>
      <c r="T36" s="576"/>
      <c r="U36" s="576"/>
    </row>
    <row r="37" spans="1:21" s="368" customFormat="1" ht="15.75" x14ac:dyDescent="0.25">
      <c r="A37" s="1467"/>
      <c r="B37" s="1599"/>
      <c r="C37" s="585"/>
      <c r="D37" s="585"/>
      <c r="E37" s="613"/>
      <c r="F37" s="589"/>
      <c r="G37" s="304"/>
      <c r="H37" s="304"/>
      <c r="I37" s="304"/>
      <c r="J37" s="304"/>
      <c r="K37" s="304"/>
      <c r="L37" s="304"/>
      <c r="M37" s="304"/>
      <c r="N37" s="304"/>
      <c r="O37" s="304"/>
      <c r="P37" s="304"/>
      <c r="Q37" s="304"/>
      <c r="R37" s="576"/>
      <c r="S37" s="576"/>
      <c r="T37" s="576"/>
      <c r="U37" s="576"/>
    </row>
    <row r="38" spans="1:21" s="368" customFormat="1" ht="15.75" x14ac:dyDescent="0.25">
      <c r="A38" s="1467"/>
      <c r="B38" s="1599"/>
      <c r="C38" s="585"/>
      <c r="D38" s="585"/>
      <c r="E38" s="611"/>
      <c r="F38" s="615"/>
      <c r="G38" s="616"/>
      <c r="H38" s="617"/>
      <c r="I38" s="616"/>
      <c r="J38" s="617"/>
      <c r="K38" s="616"/>
      <c r="L38" s="617"/>
      <c r="M38" s="616"/>
      <c r="N38" s="617"/>
      <c r="O38" s="618"/>
      <c r="P38" s="594"/>
      <c r="Q38" s="556"/>
      <c r="R38" s="556"/>
      <c r="S38" s="556"/>
      <c r="T38" s="556"/>
      <c r="U38" s="556"/>
    </row>
    <row r="39" spans="1:21" s="368" customFormat="1" ht="15.75" x14ac:dyDescent="0.25">
      <c r="A39" s="1467"/>
      <c r="B39" s="1599"/>
      <c r="C39" s="585"/>
      <c r="D39" s="585"/>
      <c r="E39" s="611"/>
      <c r="F39" s="390"/>
      <c r="G39" s="358"/>
      <c r="H39" s="359"/>
      <c r="I39" s="358"/>
      <c r="J39" s="359"/>
      <c r="K39" s="358"/>
      <c r="L39" s="359"/>
      <c r="M39" s="358"/>
      <c r="N39" s="359"/>
      <c r="O39" s="373"/>
      <c r="P39" s="361"/>
      <c r="Q39" s="527"/>
      <c r="R39" s="527"/>
      <c r="S39" s="527"/>
      <c r="T39" s="527"/>
      <c r="U39" s="527"/>
    </row>
    <row r="40" spans="1:21" s="368" customFormat="1" ht="15.75" x14ac:dyDescent="0.25">
      <c r="A40" s="1467"/>
      <c r="B40" s="1599"/>
      <c r="C40" s="585"/>
      <c r="D40" s="585"/>
      <c r="E40" s="611"/>
      <c r="F40" s="390"/>
      <c r="G40" s="358"/>
      <c r="H40" s="359"/>
      <c r="I40" s="358"/>
      <c r="J40" s="359"/>
      <c r="K40" s="358"/>
      <c r="L40" s="359"/>
      <c r="M40" s="358"/>
      <c r="N40" s="359"/>
      <c r="O40" s="373"/>
      <c r="P40" s="361"/>
      <c r="Q40" s="527"/>
      <c r="R40" s="527"/>
      <c r="S40" s="527"/>
      <c r="T40" s="527"/>
      <c r="U40" s="527"/>
    </row>
    <row r="41" spans="1:21" s="368" customFormat="1" ht="15.75" x14ac:dyDescent="0.25">
      <c r="A41" s="1467"/>
      <c r="B41" s="1599"/>
      <c r="C41" s="585"/>
      <c r="D41" s="585"/>
      <c r="E41" s="611"/>
      <c r="F41" s="390"/>
      <c r="G41" s="358"/>
      <c r="H41" s="359"/>
      <c r="I41" s="358"/>
      <c r="J41" s="359"/>
      <c r="K41" s="358"/>
      <c r="L41" s="359"/>
      <c r="M41" s="358"/>
      <c r="N41" s="359"/>
      <c r="O41" s="373"/>
      <c r="P41" s="361"/>
      <c r="Q41" s="527"/>
      <c r="R41" s="527"/>
      <c r="S41" s="527"/>
      <c r="T41" s="527"/>
      <c r="U41" s="527"/>
    </row>
    <row r="42" spans="1:21" ht="15.75" x14ac:dyDescent="0.25">
      <c r="A42" s="1467"/>
      <c r="B42" s="1599"/>
      <c r="C42" s="585"/>
      <c r="D42" s="585"/>
      <c r="E42" s="611"/>
      <c r="F42" s="390"/>
      <c r="G42" s="358"/>
      <c r="H42" s="359"/>
      <c r="I42" s="358"/>
      <c r="J42" s="359"/>
      <c r="K42" s="358"/>
      <c r="L42" s="359"/>
      <c r="M42" s="358"/>
      <c r="N42" s="359"/>
      <c r="O42" s="373"/>
      <c r="P42" s="361"/>
      <c r="Q42" s="321"/>
      <c r="R42" s="321"/>
      <c r="S42" s="321"/>
      <c r="T42" s="321"/>
      <c r="U42" s="321"/>
    </row>
    <row r="43" spans="1:21" ht="15.75" x14ac:dyDescent="0.25">
      <c r="A43" s="1467"/>
      <c r="B43" s="1599"/>
      <c r="C43" s="585"/>
      <c r="D43" s="585"/>
      <c r="E43" s="611"/>
      <c r="F43" s="390"/>
      <c r="G43" s="358"/>
      <c r="H43" s="359"/>
      <c r="I43" s="358"/>
      <c r="J43" s="359"/>
      <c r="K43" s="358"/>
      <c r="L43" s="359"/>
      <c r="M43" s="358"/>
      <c r="N43" s="359"/>
      <c r="O43" s="373"/>
      <c r="P43" s="361"/>
      <c r="Q43" s="321"/>
      <c r="R43" s="321"/>
      <c r="S43" s="321"/>
      <c r="T43" s="321"/>
      <c r="U43" s="321"/>
    </row>
    <row r="44" spans="1:21" ht="15.75" x14ac:dyDescent="0.25">
      <c r="A44" s="1467"/>
      <c r="B44" s="1599"/>
      <c r="C44" s="585"/>
      <c r="D44" s="585"/>
      <c r="E44" s="611"/>
      <c r="F44" s="321"/>
      <c r="G44" s="358"/>
      <c r="H44" s="359"/>
      <c r="I44" s="358"/>
      <c r="J44" s="359"/>
      <c r="K44" s="358"/>
      <c r="L44" s="359"/>
      <c r="M44" s="358"/>
      <c r="N44" s="359"/>
      <c r="O44" s="373"/>
      <c r="P44" s="361"/>
      <c r="Q44" s="321"/>
      <c r="R44" s="321"/>
      <c r="S44" s="321"/>
      <c r="T44" s="321"/>
      <c r="U44" s="321"/>
    </row>
    <row r="45" spans="1:21" ht="15.75" x14ac:dyDescent="0.25">
      <c r="A45" s="1467"/>
      <c r="B45" s="1599"/>
      <c r="C45" s="585"/>
      <c r="D45" s="585"/>
      <c r="E45" s="611"/>
      <c r="F45" s="321"/>
      <c r="G45" s="358"/>
      <c r="H45" s="359"/>
      <c r="I45" s="358"/>
      <c r="J45" s="359"/>
      <c r="K45" s="358"/>
      <c r="L45" s="359"/>
      <c r="M45" s="358"/>
      <c r="N45" s="359"/>
      <c r="O45" s="373"/>
      <c r="P45" s="361"/>
      <c r="Q45" s="321"/>
      <c r="R45" s="321"/>
      <c r="S45" s="321"/>
      <c r="T45" s="321"/>
      <c r="U45" s="321"/>
    </row>
    <row r="46" spans="1:21" ht="15.75" x14ac:dyDescent="0.25">
      <c r="A46" s="1467"/>
      <c r="B46" s="1600"/>
      <c r="C46" s="585"/>
      <c r="D46" s="585"/>
      <c r="E46" s="611"/>
      <c r="F46" s="321"/>
      <c r="G46" s="358"/>
      <c r="H46" s="359"/>
      <c r="I46" s="358"/>
      <c r="J46" s="359"/>
      <c r="K46" s="358"/>
      <c r="L46" s="359"/>
      <c r="M46" s="358"/>
      <c r="N46" s="359"/>
      <c r="O46" s="271"/>
      <c r="P46" s="361"/>
      <c r="Q46" s="321"/>
      <c r="R46" s="321"/>
      <c r="S46" s="321"/>
      <c r="T46" s="321"/>
      <c r="U46" s="321"/>
    </row>
    <row r="47" spans="1:21" ht="15.6" customHeight="1" x14ac:dyDescent="0.25">
      <c r="A47" s="282"/>
      <c r="B47" s="283"/>
      <c r="C47" s="585"/>
      <c r="D47" s="585"/>
      <c r="E47" s="283"/>
      <c r="F47" s="284"/>
      <c r="G47" s="277">
        <f t="shared" ref="G47:O47" si="1">SUM(G7:G46)</f>
        <v>23.25</v>
      </c>
      <c r="H47" s="236">
        <f t="shared" si="1"/>
        <v>7264235</v>
      </c>
      <c r="I47" s="277">
        <f t="shared" si="1"/>
        <v>10.3</v>
      </c>
      <c r="J47" s="236">
        <f t="shared" si="1"/>
        <v>7296945.4299999997</v>
      </c>
      <c r="K47" s="277">
        <f t="shared" si="1"/>
        <v>2.2999999999999998</v>
      </c>
      <c r="L47" s="236">
        <f t="shared" si="1"/>
        <v>3831569</v>
      </c>
      <c r="M47" s="277">
        <f t="shared" si="1"/>
        <v>1.1499999999999999</v>
      </c>
      <c r="N47" s="236">
        <f t="shared" si="1"/>
        <v>285000</v>
      </c>
      <c r="O47" s="236">
        <f t="shared" si="1"/>
        <v>30</v>
      </c>
      <c r="P47" s="236">
        <f>SUM(P7:P46)</f>
        <v>20961033.619999997</v>
      </c>
      <c r="Q47" s="257"/>
      <c r="R47" s="257"/>
      <c r="S47" s="257"/>
      <c r="T47" s="257"/>
      <c r="U47" s="257"/>
    </row>
  </sheetData>
  <mergeCells count="60">
    <mergeCell ref="T21:T23"/>
    <mergeCell ref="U17:U20"/>
    <mergeCell ref="U21:U23"/>
    <mergeCell ref="O21:O23"/>
    <mergeCell ref="P21:P23"/>
    <mergeCell ref="Q21:Q23"/>
    <mergeCell ref="R21:R23"/>
    <mergeCell ref="S21:S23"/>
    <mergeCell ref="Q17:Q20"/>
    <mergeCell ref="R17:R20"/>
    <mergeCell ref="S17:S20"/>
    <mergeCell ref="T17:T20"/>
    <mergeCell ref="O17:O20"/>
    <mergeCell ref="P17:P20"/>
    <mergeCell ref="N21:N23"/>
    <mergeCell ref="L17:L20"/>
    <mergeCell ref="M17:M20"/>
    <mergeCell ref="N17:N20"/>
    <mergeCell ref="G17:G20"/>
    <mergeCell ref="H17:H20"/>
    <mergeCell ref="I17:I20"/>
    <mergeCell ref="J17:J20"/>
    <mergeCell ref="K17:K20"/>
    <mergeCell ref="I21:I23"/>
    <mergeCell ref="J21:J23"/>
    <mergeCell ref="K21:K23"/>
    <mergeCell ref="L21:L23"/>
    <mergeCell ref="M21:M23"/>
    <mergeCell ref="G21:G23"/>
    <mergeCell ref="H21:H23"/>
    <mergeCell ref="U4:U6"/>
    <mergeCell ref="G5:H5"/>
    <mergeCell ref="I5:J5"/>
    <mergeCell ref="K5:L5"/>
    <mergeCell ref="M5:N5"/>
    <mergeCell ref="G4:N4"/>
    <mergeCell ref="O4:P5"/>
    <mergeCell ref="Q4:Q6"/>
    <mergeCell ref="R4:R6"/>
    <mergeCell ref="S4:S6"/>
    <mergeCell ref="T4:T6"/>
    <mergeCell ref="A7:A46"/>
    <mergeCell ref="B7:B46"/>
    <mergeCell ref="A4:A6"/>
    <mergeCell ref="B4:B6"/>
    <mergeCell ref="C4:C6"/>
    <mergeCell ref="C17:C20"/>
    <mergeCell ref="C21:C23"/>
    <mergeCell ref="E26:E30"/>
    <mergeCell ref="C26:C30"/>
    <mergeCell ref="D26:D30"/>
    <mergeCell ref="D4:D6"/>
    <mergeCell ref="F4:F6"/>
    <mergeCell ref="E4:E6"/>
    <mergeCell ref="D17:D20"/>
    <mergeCell ref="E17:E20"/>
    <mergeCell ref="F17:F20"/>
    <mergeCell ref="D21:D23"/>
    <mergeCell ref="E21:E23"/>
    <mergeCell ref="F21:F2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E1" zoomScale="71" zoomScaleNormal="71" workbookViewId="0">
      <pane ySplit="7" topLeftCell="A14" activePane="bottomLeft" state="frozen"/>
      <selection activeCell="A7" sqref="A7"/>
      <selection pane="bottomLeft" activeCell="Q33" sqref="Q33"/>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customWidth="1"/>
    <col min="9" max="9" width="15.28515625" customWidth="1"/>
    <col min="10" max="10" width="18.85546875" style="234" customWidth="1"/>
    <col min="12" max="12" width="14.85546875" style="234" customWidth="1"/>
    <col min="14" max="14" width="14.85546875" style="234" customWidth="1"/>
    <col min="15" max="15" width="15.28515625" customWidth="1"/>
    <col min="16" max="16" width="18.28515625" style="234" customWidth="1"/>
    <col min="17" max="20" width="14.140625" customWidth="1"/>
    <col min="21" max="21" width="17" customWidth="1"/>
  </cols>
  <sheetData>
    <row r="1" spans="1:21" ht="18" customHeight="1" x14ac:dyDescent="0.25">
      <c r="B1" s="241"/>
      <c r="C1" s="241"/>
      <c r="D1" s="241"/>
      <c r="E1" s="241"/>
      <c r="F1" s="241"/>
      <c r="G1" s="281" t="s">
        <v>1382</v>
      </c>
      <c r="J1" s="241"/>
      <c r="K1" s="241"/>
      <c r="L1" s="241"/>
      <c r="M1" s="241"/>
      <c r="N1" s="241"/>
      <c r="O1" s="241"/>
      <c r="P1" s="241"/>
      <c r="Q1" s="241"/>
      <c r="R1" s="241"/>
      <c r="S1" s="241"/>
      <c r="T1" s="241"/>
      <c r="U1" s="241"/>
    </row>
    <row r="2" spans="1:21" ht="18" customHeight="1" x14ac:dyDescent="0.25">
      <c r="B2" s="241"/>
      <c r="C2" s="241"/>
      <c r="D2" s="241"/>
      <c r="E2" s="241"/>
      <c r="F2" s="241"/>
      <c r="G2" s="281"/>
      <c r="J2" s="241"/>
      <c r="K2" s="241"/>
      <c r="L2" s="241"/>
      <c r="M2" s="241"/>
      <c r="N2" s="241"/>
      <c r="O2" s="241"/>
      <c r="P2" s="241"/>
      <c r="Q2" s="241"/>
      <c r="R2" s="241"/>
      <c r="S2" s="241"/>
      <c r="T2" s="241"/>
      <c r="U2" s="241"/>
    </row>
    <row r="3" spans="1:21" ht="18" customHeight="1" x14ac:dyDescent="0.25">
      <c r="A3" s="310" t="s">
        <v>1375</v>
      </c>
      <c r="B3" s="241"/>
      <c r="C3" s="241"/>
      <c r="D3" s="241"/>
      <c r="E3" s="241"/>
      <c r="F3" s="241"/>
      <c r="G3" s="281"/>
      <c r="J3" s="241"/>
      <c r="K3" s="241"/>
      <c r="L3" s="241"/>
      <c r="M3" s="241"/>
      <c r="N3" s="241"/>
      <c r="O3" s="241"/>
      <c r="P3" s="241"/>
      <c r="Q3" s="241"/>
      <c r="R3" s="241"/>
      <c r="S3" s="241"/>
      <c r="T3" s="241"/>
      <c r="U3" s="241"/>
    </row>
    <row r="4" spans="1:21" ht="33" customHeight="1" x14ac:dyDescent="0.25">
      <c r="A4" s="1608" t="s">
        <v>1381</v>
      </c>
      <c r="B4" s="1608"/>
      <c r="C4" s="1608"/>
      <c r="D4" s="1608"/>
      <c r="E4" s="1608"/>
      <c r="F4" s="1608"/>
      <c r="G4" s="1608"/>
      <c r="H4" s="1608"/>
      <c r="I4" s="1608"/>
      <c r="J4" s="1608"/>
      <c r="K4" s="1608"/>
      <c r="L4" s="1608"/>
      <c r="M4" s="1608"/>
      <c r="N4" s="1608"/>
      <c r="O4" s="1608"/>
      <c r="P4" s="1608"/>
      <c r="Q4" s="1608"/>
      <c r="R4" s="1608"/>
      <c r="S4" s="1608"/>
      <c r="T4" s="1608"/>
      <c r="U4" s="1608"/>
    </row>
    <row r="5" spans="1:21" ht="14.45" customHeight="1" x14ac:dyDescent="0.25">
      <c r="A5" s="1452" t="s">
        <v>100</v>
      </c>
      <c r="B5" s="1452" t="s">
        <v>115</v>
      </c>
      <c r="C5" s="1455" t="s">
        <v>89</v>
      </c>
      <c r="D5" s="1455" t="s">
        <v>90</v>
      </c>
      <c r="E5" s="1459" t="s">
        <v>409</v>
      </c>
      <c r="F5" s="1455" t="s">
        <v>91</v>
      </c>
      <c r="G5" s="1612" t="s">
        <v>103</v>
      </c>
      <c r="H5" s="1613"/>
      <c r="I5" s="1613"/>
      <c r="J5" s="1613"/>
      <c r="K5" s="1613"/>
      <c r="L5" s="1613"/>
      <c r="M5" s="1613"/>
      <c r="N5" s="1614"/>
      <c r="O5" s="1448" t="s">
        <v>104</v>
      </c>
      <c r="P5" s="1448"/>
      <c r="Q5" s="1452" t="s">
        <v>105</v>
      </c>
      <c r="R5" s="1452" t="s">
        <v>106</v>
      </c>
      <c r="S5" s="1452" t="s">
        <v>113</v>
      </c>
      <c r="T5" s="1452" t="s">
        <v>112</v>
      </c>
      <c r="U5" s="1490" t="s">
        <v>92</v>
      </c>
    </row>
    <row r="6" spans="1:21" ht="14.45" customHeight="1" x14ac:dyDescent="0.25">
      <c r="A6" s="1453"/>
      <c r="B6" s="1453"/>
      <c r="C6" s="1456"/>
      <c r="D6" s="1456"/>
      <c r="E6" s="1460"/>
      <c r="F6" s="1456"/>
      <c r="G6" s="243" t="s">
        <v>107</v>
      </c>
      <c r="H6" s="243"/>
      <c r="I6" s="243" t="s">
        <v>108</v>
      </c>
      <c r="J6" s="243"/>
      <c r="K6" s="243" t="s">
        <v>109</v>
      </c>
      <c r="L6" s="243"/>
      <c r="M6" s="243" t="s">
        <v>110</v>
      </c>
      <c r="N6" s="243"/>
      <c r="O6" s="1448"/>
      <c r="P6" s="1448"/>
      <c r="Q6" s="1453"/>
      <c r="R6" s="1453"/>
      <c r="S6" s="1453"/>
      <c r="T6" s="1453"/>
      <c r="U6" s="1491"/>
    </row>
    <row r="7" spans="1:21" ht="25.5" x14ac:dyDescent="0.25">
      <c r="A7" s="1454"/>
      <c r="B7" s="1454"/>
      <c r="C7" s="1457"/>
      <c r="D7" s="1457"/>
      <c r="E7" s="1461"/>
      <c r="F7" s="1457"/>
      <c r="G7" s="244" t="s">
        <v>111</v>
      </c>
      <c r="H7" s="232" t="s">
        <v>12</v>
      </c>
      <c r="I7" s="244" t="s">
        <v>111</v>
      </c>
      <c r="J7" s="232" t="s">
        <v>12</v>
      </c>
      <c r="K7" s="244" t="s">
        <v>111</v>
      </c>
      <c r="L7" s="232" t="s">
        <v>12</v>
      </c>
      <c r="M7" s="244" t="s">
        <v>111</v>
      </c>
      <c r="N7" s="232" t="s">
        <v>12</v>
      </c>
      <c r="O7" s="322" t="s">
        <v>111</v>
      </c>
      <c r="P7" s="232" t="s">
        <v>12</v>
      </c>
      <c r="Q7" s="1454"/>
      <c r="R7" s="1454"/>
      <c r="S7" s="1454"/>
      <c r="T7" s="1454"/>
      <c r="U7" s="1492"/>
    </row>
    <row r="8" spans="1:21" ht="15.6" customHeight="1" x14ac:dyDescent="0.25">
      <c r="A8" s="317"/>
      <c r="B8" s="245"/>
      <c r="C8" s="245"/>
      <c r="D8" s="245"/>
      <c r="E8" s="245"/>
      <c r="F8" s="245"/>
      <c r="G8" s="245"/>
      <c r="H8" s="294" t="s">
        <v>120</v>
      </c>
      <c r="I8" s="245"/>
      <c r="J8" s="245"/>
      <c r="K8" s="245"/>
      <c r="L8" s="245"/>
      <c r="M8" s="245"/>
      <c r="N8" s="245"/>
      <c r="O8" s="245"/>
      <c r="P8" s="245"/>
      <c r="Q8" s="245"/>
      <c r="R8" s="245"/>
      <c r="S8" s="245"/>
      <c r="T8" s="245"/>
      <c r="U8" s="245"/>
    </row>
    <row r="9" spans="1:21" ht="99.75" x14ac:dyDescent="0.25">
      <c r="A9" s="1609" t="s">
        <v>1453</v>
      </c>
      <c r="B9" s="1605" t="s">
        <v>1454</v>
      </c>
      <c r="C9" s="445" t="s">
        <v>2023</v>
      </c>
      <c r="D9" s="445" t="s">
        <v>2024</v>
      </c>
      <c r="E9" s="321"/>
      <c r="F9" s="72" t="s">
        <v>2031</v>
      </c>
      <c r="G9" s="501">
        <v>1</v>
      </c>
      <c r="H9" s="501"/>
      <c r="I9" s="501"/>
      <c r="J9" s="501"/>
      <c r="K9" s="501"/>
      <c r="L9" s="501"/>
      <c r="M9" s="501"/>
      <c r="N9" s="501"/>
      <c r="O9" s="501"/>
      <c r="P9" s="512">
        <f t="shared" ref="P9:P11" si="0">+H9+J9+L9+N9</f>
        <v>0</v>
      </c>
      <c r="Q9" s="514" t="s">
        <v>2032</v>
      </c>
      <c r="R9" s="514" t="s">
        <v>2033</v>
      </c>
      <c r="S9" s="514" t="s">
        <v>2034</v>
      </c>
      <c r="T9" s="504" t="s">
        <v>2035</v>
      </c>
      <c r="U9" s="504" t="s">
        <v>2036</v>
      </c>
    </row>
    <row r="10" spans="1:21" ht="110.25" x14ac:dyDescent="0.25">
      <c r="A10" s="1610"/>
      <c r="B10" s="1606"/>
      <c r="C10" s="445" t="s">
        <v>2025</v>
      </c>
      <c r="D10" s="445" t="s">
        <v>2026</v>
      </c>
      <c r="E10" s="321"/>
      <c r="F10" s="72" t="s">
        <v>2037</v>
      </c>
      <c r="G10" s="501">
        <v>1</v>
      </c>
      <c r="H10" s="501"/>
      <c r="I10" s="501"/>
      <c r="J10" s="501"/>
      <c r="K10" s="501"/>
      <c r="L10" s="501"/>
      <c r="M10" s="501"/>
      <c r="N10" s="501"/>
      <c r="O10" s="501"/>
      <c r="P10" s="512">
        <f t="shared" si="0"/>
        <v>0</v>
      </c>
      <c r="Q10" s="514" t="s">
        <v>2032</v>
      </c>
      <c r="R10" s="514" t="s">
        <v>2033</v>
      </c>
      <c r="S10" s="514" t="s">
        <v>2034</v>
      </c>
      <c r="T10" s="504" t="s">
        <v>2035</v>
      </c>
      <c r="U10" s="504" t="s">
        <v>2036</v>
      </c>
    </row>
    <row r="11" spans="1:21" ht="171" x14ac:dyDescent="0.25">
      <c r="A11" s="1610"/>
      <c r="B11" s="1606"/>
      <c r="C11" s="504" t="s">
        <v>2027</v>
      </c>
      <c r="D11" s="508" t="s">
        <v>2028</v>
      </c>
      <c r="E11" s="321"/>
      <c r="F11" s="504" t="s">
        <v>2038</v>
      </c>
      <c r="G11" s="501"/>
      <c r="H11" s="501"/>
      <c r="I11" s="501">
        <v>1</v>
      </c>
      <c r="J11" s="501"/>
      <c r="K11" s="501"/>
      <c r="L11" s="501"/>
      <c r="M11" s="501"/>
      <c r="N11" s="501"/>
      <c r="O11" s="501"/>
      <c r="P11" s="512">
        <f t="shared" si="0"/>
        <v>0</v>
      </c>
      <c r="Q11" s="504" t="s">
        <v>2039</v>
      </c>
      <c r="R11" s="350" t="s">
        <v>2033</v>
      </c>
      <c r="S11" s="505" t="s">
        <v>2040</v>
      </c>
      <c r="T11" s="504" t="s">
        <v>2035</v>
      </c>
      <c r="U11" s="504" t="s">
        <v>2036</v>
      </c>
    </row>
    <row r="12" spans="1:21" ht="99.75" x14ac:dyDescent="0.25">
      <c r="A12" s="1610"/>
      <c r="B12" s="1606"/>
      <c r="C12" s="305" t="s">
        <v>2029</v>
      </c>
      <c r="D12" s="513" t="s">
        <v>2030</v>
      </c>
      <c r="E12" s="321"/>
      <c r="F12" s="504" t="s">
        <v>2041</v>
      </c>
      <c r="G12" s="501"/>
      <c r="H12" s="501"/>
      <c r="I12" s="501"/>
      <c r="J12" s="501"/>
      <c r="K12" s="501">
        <v>1</v>
      </c>
      <c r="L12" s="502"/>
      <c r="M12" s="501"/>
      <c r="N12" s="501"/>
      <c r="O12" s="501"/>
      <c r="P12" s="512"/>
      <c r="Q12" s="305" t="s">
        <v>2042</v>
      </c>
      <c r="R12" s="305" t="s">
        <v>2043</v>
      </c>
      <c r="S12" s="505" t="s">
        <v>2044</v>
      </c>
      <c r="T12" s="504" t="s">
        <v>2035</v>
      </c>
      <c r="U12" s="504" t="s">
        <v>2036</v>
      </c>
    </row>
    <row r="13" spans="1:21" ht="126" x14ac:dyDescent="0.25">
      <c r="A13" s="1610"/>
      <c r="B13" s="1606"/>
      <c r="C13" s="680" t="s">
        <v>2676</v>
      </c>
      <c r="D13" s="680" t="s">
        <v>2677</v>
      </c>
      <c r="E13" s="680"/>
      <c r="F13" s="1017" t="s">
        <v>2678</v>
      </c>
      <c r="G13" s="1329">
        <v>0.25</v>
      </c>
      <c r="H13" s="681">
        <v>530000</v>
      </c>
      <c r="I13" s="1329">
        <v>0.25</v>
      </c>
      <c r="J13" s="681"/>
      <c r="K13" s="1329">
        <v>0.25</v>
      </c>
      <c r="L13" s="681"/>
      <c r="M13" s="1329">
        <v>0.25</v>
      </c>
      <c r="N13" s="681"/>
      <c r="O13" s="364">
        <v>1</v>
      </c>
      <c r="P13" s="1300">
        <v>530000</v>
      </c>
      <c r="Q13" s="680" t="s">
        <v>2679</v>
      </c>
      <c r="R13" s="680"/>
      <c r="S13" s="680" t="s">
        <v>2680</v>
      </c>
      <c r="T13" s="680" t="s">
        <v>2373</v>
      </c>
      <c r="U13" s="682" t="s">
        <v>2681</v>
      </c>
    </row>
    <row r="14" spans="1:21" ht="18.75" x14ac:dyDescent="0.25">
      <c r="A14" s="1610"/>
      <c r="B14" s="1606"/>
      <c r="C14" s="321"/>
      <c r="D14" s="321"/>
      <c r="E14" s="321"/>
      <c r="F14" s="391"/>
      <c r="G14" s="351"/>
      <c r="H14" s="354"/>
      <c r="I14" s="351"/>
      <c r="J14" s="354"/>
      <c r="K14" s="351"/>
      <c r="L14" s="354"/>
      <c r="M14" s="351"/>
      <c r="N14" s="354"/>
      <c r="O14" s="370"/>
      <c r="P14" s="361"/>
      <c r="Q14" s="321"/>
      <c r="R14" s="321"/>
      <c r="S14" s="321"/>
      <c r="T14" s="321"/>
      <c r="U14" s="321"/>
    </row>
    <row r="15" spans="1:21" ht="18.75" x14ac:dyDescent="0.25">
      <c r="A15" s="1610"/>
      <c r="B15" s="1606"/>
      <c r="C15" s="321"/>
      <c r="D15" s="321"/>
      <c r="E15" s="321"/>
      <c r="F15" s="391"/>
      <c r="G15" s="351"/>
      <c r="H15" s="354"/>
      <c r="I15" s="351"/>
      <c r="J15" s="354"/>
      <c r="K15" s="351"/>
      <c r="L15" s="354"/>
      <c r="M15" s="351"/>
      <c r="N15" s="354"/>
      <c r="O15" s="370"/>
      <c r="P15" s="361"/>
      <c r="Q15" s="321"/>
      <c r="R15" s="321"/>
      <c r="S15" s="321"/>
      <c r="T15" s="321"/>
      <c r="U15" s="321"/>
    </row>
    <row r="16" spans="1:21" ht="18.75" x14ac:dyDescent="0.25">
      <c r="A16" s="1610"/>
      <c r="B16" s="1606"/>
      <c r="C16" s="321"/>
      <c r="D16" s="321"/>
      <c r="E16" s="321"/>
      <c r="F16" s="391"/>
      <c r="G16" s="351"/>
      <c r="H16" s="354"/>
      <c r="I16" s="351"/>
      <c r="J16" s="354"/>
      <c r="K16" s="351"/>
      <c r="L16" s="354"/>
      <c r="M16" s="351"/>
      <c r="N16" s="354"/>
      <c r="O16" s="370"/>
      <c r="P16" s="361"/>
      <c r="Q16" s="321"/>
      <c r="R16" s="321"/>
      <c r="S16" s="321"/>
      <c r="T16" s="321"/>
      <c r="U16" s="321"/>
    </row>
    <row r="17" spans="1:21" ht="18.75" x14ac:dyDescent="0.25">
      <c r="A17" s="1610"/>
      <c r="B17" s="1606"/>
      <c r="C17" s="321"/>
      <c r="D17" s="321"/>
      <c r="E17" s="321"/>
      <c r="F17" s="391"/>
      <c r="G17" s="360"/>
      <c r="H17" s="354"/>
      <c r="I17" s="360"/>
      <c r="J17" s="354"/>
      <c r="K17" s="360"/>
      <c r="L17" s="354"/>
      <c r="M17" s="360"/>
      <c r="N17" s="354"/>
      <c r="O17" s="370"/>
      <c r="P17" s="361"/>
      <c r="Q17" s="351"/>
      <c r="R17" s="351"/>
      <c r="S17" s="351"/>
      <c r="T17" s="351"/>
      <c r="U17" s="321"/>
    </row>
    <row r="18" spans="1:21" ht="15.75" x14ac:dyDescent="0.25">
      <c r="A18" s="1610"/>
      <c r="B18" s="1606"/>
      <c r="C18" s="321"/>
      <c r="D18" s="321"/>
      <c r="E18" s="321"/>
      <c r="F18" s="321"/>
      <c r="G18" s="351"/>
      <c r="H18" s="354"/>
      <c r="I18" s="351"/>
      <c r="J18" s="354"/>
      <c r="K18" s="351"/>
      <c r="L18" s="354"/>
      <c r="M18" s="351"/>
      <c r="N18" s="354"/>
      <c r="O18" s="371"/>
      <c r="P18" s="372"/>
      <c r="Q18" s="321"/>
      <c r="R18" s="321"/>
      <c r="S18" s="321"/>
      <c r="T18" s="321"/>
      <c r="U18" s="321"/>
    </row>
    <row r="19" spans="1:21" ht="15.75" x14ac:dyDescent="0.25">
      <c r="A19" s="1610"/>
      <c r="B19" s="1606"/>
      <c r="C19" s="321"/>
      <c r="D19" s="321"/>
      <c r="E19" s="321"/>
      <c r="F19" s="321"/>
      <c r="G19" s="351"/>
      <c r="H19" s="354"/>
      <c r="I19" s="351"/>
      <c r="J19" s="354"/>
      <c r="K19" s="351"/>
      <c r="L19" s="354"/>
      <c r="M19" s="351"/>
      <c r="N19" s="354"/>
      <c r="O19" s="371"/>
      <c r="P19" s="372"/>
      <c r="Q19" s="321"/>
      <c r="R19" s="321"/>
      <c r="S19" s="321"/>
      <c r="T19" s="321"/>
      <c r="U19" s="369"/>
    </row>
    <row r="20" spans="1:21" ht="15.75" x14ac:dyDescent="0.25">
      <c r="A20" s="1611"/>
      <c r="B20" s="1607"/>
      <c r="C20" s="321"/>
      <c r="D20" s="321"/>
      <c r="E20" s="321"/>
      <c r="F20" s="321"/>
      <c r="G20" s="351"/>
      <c r="H20" s="354"/>
      <c r="I20" s="351"/>
      <c r="J20" s="354"/>
      <c r="K20" s="351"/>
      <c r="L20" s="354"/>
      <c r="M20" s="351"/>
      <c r="N20" s="354"/>
      <c r="O20" s="370"/>
      <c r="P20" s="361"/>
      <c r="Q20" s="351"/>
      <c r="R20" s="351"/>
      <c r="S20" s="351"/>
      <c r="T20" s="351"/>
      <c r="U20" s="321"/>
    </row>
    <row r="21" spans="1:21" ht="15.6" customHeight="1" x14ac:dyDescent="0.25">
      <c r="A21" s="295" t="s">
        <v>121</v>
      </c>
      <c r="B21" s="242"/>
      <c r="C21" s="242"/>
      <c r="D21" s="242"/>
      <c r="E21" s="242"/>
      <c r="F21" s="242"/>
      <c r="G21" s="78">
        <f t="shared" ref="G21:P21" si="1">SUM(G9:G20)</f>
        <v>2.25</v>
      </c>
      <c r="H21" s="235">
        <f t="shared" si="1"/>
        <v>530000</v>
      </c>
      <c r="I21" s="78">
        <f t="shared" si="1"/>
        <v>1.25</v>
      </c>
      <c r="J21" s="235">
        <f t="shared" si="1"/>
        <v>0</v>
      </c>
      <c r="K21" s="78">
        <f t="shared" si="1"/>
        <v>1.25</v>
      </c>
      <c r="L21" s="235">
        <f t="shared" si="1"/>
        <v>0</v>
      </c>
      <c r="M21" s="78">
        <f t="shared" si="1"/>
        <v>0.25</v>
      </c>
      <c r="N21" s="235">
        <f t="shared" si="1"/>
        <v>0</v>
      </c>
      <c r="O21" s="235">
        <f t="shared" si="1"/>
        <v>1</v>
      </c>
      <c r="P21" s="235">
        <f t="shared" si="1"/>
        <v>530000</v>
      </c>
      <c r="Q21" s="68"/>
      <c r="R21" s="68"/>
      <c r="S21" s="68"/>
      <c r="T21" s="68"/>
      <c r="U21" s="68"/>
    </row>
  </sheetData>
  <mergeCells count="16">
    <mergeCell ref="O5:P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topLeftCell="E1" zoomScale="80" zoomScaleNormal="80" workbookViewId="0">
      <pane ySplit="6" topLeftCell="A34" activePane="bottomLeft" state="frozen"/>
      <selection activeCell="R7" sqref="R7"/>
      <selection pane="bottomLeft" activeCell="P8" sqref="P8:P49"/>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customWidth="1"/>
    <col min="9" max="9" width="15.28515625" customWidth="1"/>
    <col min="10" max="10" width="15.85546875" customWidth="1"/>
    <col min="11" max="11" width="15.28515625" customWidth="1"/>
    <col min="12" max="12" width="15" customWidth="1"/>
    <col min="13" max="13" width="15.28515625" customWidth="1"/>
    <col min="14" max="14" width="14.85546875" customWidth="1"/>
    <col min="15" max="15" width="15.28515625" customWidth="1"/>
    <col min="16" max="16" width="19.85546875" customWidth="1"/>
    <col min="17" max="20" width="14.28515625" customWidth="1"/>
    <col min="21" max="21" width="15.7109375" customWidth="1"/>
  </cols>
  <sheetData>
    <row r="1" spans="1:21" ht="18.75" x14ac:dyDescent="0.3">
      <c r="A1" s="1634" t="s">
        <v>1367</v>
      </c>
      <c r="B1" s="1634"/>
      <c r="C1" s="1634"/>
      <c r="D1" s="1634"/>
      <c r="E1" s="1634"/>
      <c r="F1" s="1634"/>
      <c r="G1" s="1634"/>
      <c r="H1" s="1634"/>
      <c r="I1" s="1634"/>
      <c r="J1" s="1634"/>
      <c r="K1" s="1634"/>
      <c r="L1" s="1634"/>
      <c r="M1" s="1634"/>
      <c r="N1" s="1634"/>
      <c r="O1" s="1634"/>
      <c r="P1" s="1634"/>
      <c r="Q1" s="1634"/>
      <c r="R1" s="1634"/>
      <c r="S1" s="1634"/>
      <c r="T1" s="1634"/>
      <c r="U1" s="1634"/>
    </row>
    <row r="2" spans="1:21" x14ac:dyDescent="0.25">
      <c r="A2" s="1635" t="s">
        <v>1455</v>
      </c>
      <c r="B2" s="1635"/>
      <c r="C2" s="1635"/>
      <c r="D2" s="1635"/>
      <c r="E2" s="1635"/>
      <c r="F2" s="1635"/>
      <c r="G2" s="1635"/>
      <c r="H2" s="1635"/>
      <c r="I2" s="1635"/>
      <c r="J2" s="1635"/>
      <c r="K2" s="1635"/>
      <c r="L2" s="1635"/>
      <c r="M2" s="1635"/>
      <c r="N2" s="1635"/>
      <c r="O2" s="1635"/>
      <c r="P2" s="1635"/>
      <c r="Q2" s="1635"/>
      <c r="R2" s="1635"/>
      <c r="S2" s="1635"/>
      <c r="T2" s="1635"/>
      <c r="U2" s="1635"/>
    </row>
    <row r="3" spans="1:21" ht="13.5" customHeight="1" x14ac:dyDescent="0.25">
      <c r="A3" s="307" t="s">
        <v>1456</v>
      </c>
      <c r="B3" s="308"/>
      <c r="C3" s="308"/>
      <c r="D3" s="308"/>
      <c r="E3" s="308"/>
      <c r="F3" s="308"/>
      <c r="G3" s="308"/>
      <c r="H3" s="308"/>
      <c r="I3" s="308"/>
      <c r="J3" s="308"/>
      <c r="K3" s="308"/>
      <c r="L3" s="308"/>
      <c r="M3" s="308"/>
      <c r="N3" s="308"/>
      <c r="O3" s="308"/>
      <c r="P3" s="308"/>
      <c r="Q3" s="308"/>
      <c r="R3" s="308"/>
      <c r="S3" s="308"/>
      <c r="T3" s="308"/>
      <c r="U3" s="308"/>
    </row>
    <row r="4" spans="1:21" ht="15" customHeight="1" x14ac:dyDescent="0.25">
      <c r="A4" s="1458" t="s">
        <v>100</v>
      </c>
      <c r="B4" s="1458" t="s">
        <v>115</v>
      </c>
      <c r="C4" s="1455" t="s">
        <v>89</v>
      </c>
      <c r="D4" s="1455" t="s">
        <v>90</v>
      </c>
      <c r="E4" s="1459" t="s">
        <v>409</v>
      </c>
      <c r="F4" s="1455" t="s">
        <v>91</v>
      </c>
      <c r="G4" s="1458" t="s">
        <v>103</v>
      </c>
      <c r="H4" s="1458"/>
      <c r="I4" s="1458"/>
      <c r="J4" s="1458"/>
      <c r="K4" s="1458"/>
      <c r="L4" s="1458"/>
      <c r="M4" s="1458"/>
      <c r="N4" s="1458"/>
      <c r="O4" s="1448" t="s">
        <v>104</v>
      </c>
      <c r="P4" s="1448"/>
      <c r="Q4" s="1452" t="s">
        <v>105</v>
      </c>
      <c r="R4" s="1452" t="s">
        <v>106</v>
      </c>
      <c r="S4" s="1452" t="s">
        <v>113</v>
      </c>
      <c r="T4" s="1452" t="s">
        <v>112</v>
      </c>
      <c r="U4" s="1490" t="s">
        <v>92</v>
      </c>
    </row>
    <row r="5" spans="1:21" ht="15" customHeight="1" x14ac:dyDescent="0.25">
      <c r="A5" s="1458"/>
      <c r="B5" s="1458"/>
      <c r="C5" s="1456"/>
      <c r="D5" s="1456"/>
      <c r="E5" s="1460"/>
      <c r="F5" s="1456"/>
      <c r="G5" s="1458" t="s">
        <v>107</v>
      </c>
      <c r="H5" s="1458"/>
      <c r="I5" s="1458" t="s">
        <v>108</v>
      </c>
      <c r="J5" s="1458"/>
      <c r="K5" s="1458" t="s">
        <v>109</v>
      </c>
      <c r="L5" s="1458"/>
      <c r="M5" s="1458" t="s">
        <v>110</v>
      </c>
      <c r="N5" s="1458"/>
      <c r="O5" s="1448"/>
      <c r="P5" s="1448"/>
      <c r="Q5" s="1453"/>
      <c r="R5" s="1453"/>
      <c r="S5" s="1453"/>
      <c r="T5" s="1453"/>
      <c r="U5" s="1491"/>
    </row>
    <row r="6" spans="1:21" ht="25.5" x14ac:dyDescent="0.25">
      <c r="A6" s="1458"/>
      <c r="B6" s="1458"/>
      <c r="C6" s="1457"/>
      <c r="D6" s="1457"/>
      <c r="E6" s="1461"/>
      <c r="F6" s="1457"/>
      <c r="G6" s="306" t="s">
        <v>111</v>
      </c>
      <c r="H6" s="232" t="s">
        <v>12</v>
      </c>
      <c r="I6" s="306" t="s">
        <v>111</v>
      </c>
      <c r="J6" s="232" t="s">
        <v>12</v>
      </c>
      <c r="K6" s="306" t="s">
        <v>111</v>
      </c>
      <c r="L6" s="232" t="s">
        <v>12</v>
      </c>
      <c r="M6" s="306" t="s">
        <v>111</v>
      </c>
      <c r="N6" s="232" t="s">
        <v>12</v>
      </c>
      <c r="O6" s="306" t="s">
        <v>111</v>
      </c>
      <c r="P6" s="232" t="s">
        <v>12</v>
      </c>
      <c r="Q6" s="1454"/>
      <c r="R6" s="1454"/>
      <c r="S6" s="1454"/>
      <c r="T6" s="1454"/>
      <c r="U6" s="1492"/>
    </row>
    <row r="7" spans="1:21" ht="15.75" x14ac:dyDescent="0.25">
      <c r="A7" s="1636" t="s">
        <v>1367</v>
      </c>
      <c r="B7" s="1637"/>
      <c r="C7" s="1637"/>
      <c r="D7" s="1637"/>
      <c r="E7" s="1637"/>
      <c r="F7" s="1637"/>
      <c r="G7" s="1637"/>
      <c r="H7" s="1637"/>
      <c r="I7" s="1637"/>
      <c r="J7" s="1637"/>
      <c r="K7" s="1637"/>
      <c r="L7" s="1637"/>
      <c r="M7" s="1637"/>
      <c r="N7" s="1637"/>
      <c r="O7" s="1637"/>
      <c r="P7" s="1637"/>
      <c r="Q7" s="1637"/>
      <c r="R7" s="1637"/>
      <c r="S7" s="1637"/>
      <c r="T7" s="1637"/>
      <c r="U7" s="1638"/>
    </row>
    <row r="8" spans="1:21" ht="45" customHeight="1" x14ac:dyDescent="0.25">
      <c r="A8" s="1639" t="s">
        <v>1457</v>
      </c>
      <c r="B8" s="1619" t="s">
        <v>1368</v>
      </c>
      <c r="C8" s="1621" t="s">
        <v>3270</v>
      </c>
      <c r="D8" s="1488" t="s">
        <v>3271</v>
      </c>
      <c r="E8" s="1625" t="s">
        <v>3272</v>
      </c>
      <c r="F8" s="1468"/>
      <c r="G8" s="1653">
        <v>0.25</v>
      </c>
      <c r="H8" s="1655">
        <v>1250</v>
      </c>
      <c r="I8" s="1653">
        <v>0.25</v>
      </c>
      <c r="J8" s="1655">
        <v>1250</v>
      </c>
      <c r="K8" s="1653">
        <v>0.25</v>
      </c>
      <c r="L8" s="1655">
        <v>1250</v>
      </c>
      <c r="M8" s="1653">
        <v>0.25</v>
      </c>
      <c r="N8" s="1655">
        <v>1250</v>
      </c>
      <c r="O8" s="1653">
        <v>1</v>
      </c>
      <c r="P8" s="1655">
        <f>SUM(H8,J8,L8,N8)</f>
        <v>5000</v>
      </c>
      <c r="Q8" s="1625" t="s">
        <v>3291</v>
      </c>
      <c r="R8" s="1628" t="s">
        <v>3292</v>
      </c>
      <c r="S8" s="1628" t="s">
        <v>3293</v>
      </c>
      <c r="T8" s="1486" t="s">
        <v>3294</v>
      </c>
      <c r="U8" s="1486" t="s">
        <v>3295</v>
      </c>
    </row>
    <row r="9" spans="1:21" s="368" customFormat="1" x14ac:dyDescent="0.25">
      <c r="A9" s="1639"/>
      <c r="B9" s="1620"/>
      <c r="C9" s="1621"/>
      <c r="D9" s="1623"/>
      <c r="E9" s="1625"/>
      <c r="F9" s="1469"/>
      <c r="G9" s="1653"/>
      <c r="H9" s="1655"/>
      <c r="I9" s="1653"/>
      <c r="J9" s="1655"/>
      <c r="K9" s="1653"/>
      <c r="L9" s="1655"/>
      <c r="M9" s="1653"/>
      <c r="N9" s="1655"/>
      <c r="O9" s="1653"/>
      <c r="P9" s="1655"/>
      <c r="Q9" s="1625"/>
      <c r="R9" s="1628"/>
      <c r="S9" s="1628"/>
      <c r="T9" s="1486"/>
      <c r="U9" s="1486"/>
    </row>
    <row r="10" spans="1:21" s="368" customFormat="1" x14ac:dyDescent="0.25">
      <c r="A10" s="1639"/>
      <c r="B10" s="1620"/>
      <c r="C10" s="1621"/>
      <c r="D10" s="1623"/>
      <c r="E10" s="1625"/>
      <c r="F10" s="1469"/>
      <c r="G10" s="1653"/>
      <c r="H10" s="1655"/>
      <c r="I10" s="1653"/>
      <c r="J10" s="1655"/>
      <c r="K10" s="1653"/>
      <c r="L10" s="1655"/>
      <c r="M10" s="1653"/>
      <c r="N10" s="1655"/>
      <c r="O10" s="1653"/>
      <c r="P10" s="1655"/>
      <c r="Q10" s="1625"/>
      <c r="R10" s="1628"/>
      <c r="S10" s="1628"/>
      <c r="T10" s="1486"/>
      <c r="U10" s="1486"/>
    </row>
    <row r="11" spans="1:21" s="368" customFormat="1" ht="15.75" customHeight="1" x14ac:dyDescent="0.25">
      <c r="A11" s="1639"/>
      <c r="B11" s="1620"/>
      <c r="C11" s="1621"/>
      <c r="D11" s="1623"/>
      <c r="E11" s="1625"/>
      <c r="F11" s="1469"/>
      <c r="G11" s="1653"/>
      <c r="H11" s="1655"/>
      <c r="I11" s="1653"/>
      <c r="J11" s="1655"/>
      <c r="K11" s="1653"/>
      <c r="L11" s="1655"/>
      <c r="M11" s="1653"/>
      <c r="N11" s="1655"/>
      <c r="O11" s="1653"/>
      <c r="P11" s="1655"/>
      <c r="Q11" s="1625"/>
      <c r="R11" s="1628"/>
      <c r="S11" s="1628"/>
      <c r="T11" s="1486"/>
      <c r="U11" s="1486"/>
    </row>
    <row r="12" spans="1:21" s="368" customFormat="1" ht="15.75" customHeight="1" x14ac:dyDescent="0.25">
      <c r="A12" s="1639"/>
      <c r="B12" s="1620"/>
      <c r="C12" s="1621"/>
      <c r="D12" s="1623"/>
      <c r="E12" s="1625"/>
      <c r="F12" s="1469"/>
      <c r="G12" s="1653"/>
      <c r="H12" s="1655"/>
      <c r="I12" s="1653"/>
      <c r="J12" s="1655"/>
      <c r="K12" s="1653"/>
      <c r="L12" s="1655"/>
      <c r="M12" s="1653"/>
      <c r="N12" s="1655"/>
      <c r="O12" s="1653"/>
      <c r="P12" s="1655"/>
      <c r="Q12" s="1625"/>
      <c r="R12" s="1628"/>
      <c r="S12" s="1628"/>
      <c r="T12" s="1486"/>
      <c r="U12" s="1486"/>
    </row>
    <row r="13" spans="1:21" s="368" customFormat="1" ht="15.75" customHeight="1" x14ac:dyDescent="0.25">
      <c r="A13" s="1639"/>
      <c r="B13" s="1620"/>
      <c r="C13" s="1621"/>
      <c r="D13" s="1623"/>
      <c r="E13" s="1625"/>
      <c r="F13" s="1469"/>
      <c r="G13" s="1653"/>
      <c r="H13" s="1655"/>
      <c r="I13" s="1653"/>
      <c r="J13" s="1655"/>
      <c r="K13" s="1653"/>
      <c r="L13" s="1655"/>
      <c r="M13" s="1653"/>
      <c r="N13" s="1655"/>
      <c r="O13" s="1653"/>
      <c r="P13" s="1655"/>
      <c r="Q13" s="1625"/>
      <c r="R13" s="1628"/>
      <c r="S13" s="1628"/>
      <c r="T13" s="1486"/>
      <c r="U13" s="1486"/>
    </row>
    <row r="14" spans="1:21" s="368" customFormat="1" ht="59.25" customHeight="1" x14ac:dyDescent="0.25">
      <c r="A14" s="1639"/>
      <c r="B14" s="1620"/>
      <c r="C14" s="1622"/>
      <c r="D14" s="1624"/>
      <c r="E14" s="1043" t="s">
        <v>3273</v>
      </c>
      <c r="F14" s="1470"/>
      <c r="G14" s="1330">
        <v>0.1</v>
      </c>
      <c r="H14" s="1045">
        <v>500</v>
      </c>
      <c r="I14" s="1331">
        <v>0.4</v>
      </c>
      <c r="J14" s="1046">
        <v>2000</v>
      </c>
      <c r="K14" s="1331">
        <v>0.4</v>
      </c>
      <c r="L14" s="1046">
        <v>2000</v>
      </c>
      <c r="M14" s="1331">
        <v>0.1</v>
      </c>
      <c r="N14" s="1046">
        <v>500</v>
      </c>
      <c r="O14" s="1331">
        <v>1</v>
      </c>
      <c r="P14" s="1046">
        <f t="shared" ref="P14" si="0">SUM(H14,J14,L14,N14)</f>
        <v>5000</v>
      </c>
      <c r="Q14" s="1625"/>
      <c r="R14" s="1628"/>
      <c r="S14" s="1628"/>
      <c r="T14" s="1486"/>
      <c r="U14" s="1486"/>
    </row>
    <row r="15" spans="1:21" s="368" customFormat="1" ht="15.75" customHeight="1" x14ac:dyDescent="0.25">
      <c r="A15" s="1639"/>
      <c r="B15" s="1626" t="s">
        <v>1368</v>
      </c>
      <c r="C15" s="1627" t="s">
        <v>3274</v>
      </c>
      <c r="D15" s="1628" t="s">
        <v>3275</v>
      </c>
      <c r="E15" s="1625" t="s">
        <v>3276</v>
      </c>
      <c r="F15" s="1566"/>
      <c r="G15" s="1652">
        <v>0.3</v>
      </c>
      <c r="H15" s="1654">
        <v>2000</v>
      </c>
      <c r="I15" s="1652">
        <v>0.3</v>
      </c>
      <c r="J15" s="1654">
        <v>2000</v>
      </c>
      <c r="K15" s="1652">
        <v>0.3</v>
      </c>
      <c r="L15" s="1654">
        <v>2000</v>
      </c>
      <c r="M15" s="1652">
        <v>0.1</v>
      </c>
      <c r="N15" s="1654">
        <v>1500</v>
      </c>
      <c r="O15" s="1656">
        <v>1</v>
      </c>
      <c r="P15" s="1654">
        <f>SUM(H15,J15,L15,N15)</f>
        <v>7500</v>
      </c>
      <c r="Q15" s="1625"/>
      <c r="R15" s="1628"/>
      <c r="S15" s="1628"/>
      <c r="T15" s="1486"/>
      <c r="U15" s="1486"/>
    </row>
    <row r="16" spans="1:21" s="368" customFormat="1" ht="15.75" customHeight="1" x14ac:dyDescent="0.25">
      <c r="A16" s="1639"/>
      <c r="B16" s="1626"/>
      <c r="C16" s="1623"/>
      <c r="D16" s="1628"/>
      <c r="E16" s="1625"/>
      <c r="F16" s="1567"/>
      <c r="G16" s="1653"/>
      <c r="H16" s="1655"/>
      <c r="I16" s="1653"/>
      <c r="J16" s="1655"/>
      <c r="K16" s="1653"/>
      <c r="L16" s="1655"/>
      <c r="M16" s="1653"/>
      <c r="N16" s="1655"/>
      <c r="O16" s="1658"/>
      <c r="P16" s="1655"/>
      <c r="Q16" s="1625"/>
      <c r="R16" s="1628"/>
      <c r="S16" s="1628"/>
      <c r="T16" s="1486"/>
      <c r="U16" s="1486"/>
    </row>
    <row r="17" spans="1:21" s="368" customFormat="1" ht="39" customHeight="1" x14ac:dyDescent="0.25">
      <c r="A17" s="1639"/>
      <c r="B17" s="1626"/>
      <c r="C17" s="1623"/>
      <c r="D17" s="1628"/>
      <c r="E17" s="1625"/>
      <c r="F17" s="1568"/>
      <c r="G17" s="1653"/>
      <c r="H17" s="1655"/>
      <c r="I17" s="1653"/>
      <c r="J17" s="1655"/>
      <c r="K17" s="1653"/>
      <c r="L17" s="1655"/>
      <c r="M17" s="1653"/>
      <c r="N17" s="1655"/>
      <c r="O17" s="1652"/>
      <c r="P17" s="1655"/>
      <c r="Q17" s="1625"/>
      <c r="R17" s="1628"/>
      <c r="S17" s="1628"/>
      <c r="T17" s="1486"/>
      <c r="U17" s="1486"/>
    </row>
    <row r="18" spans="1:21" ht="34.5" customHeight="1" x14ac:dyDescent="0.25">
      <c r="A18" s="1639"/>
      <c r="B18" s="1626"/>
      <c r="C18" s="1624"/>
      <c r="D18" s="1628"/>
      <c r="E18" s="1044" t="s">
        <v>3277</v>
      </c>
      <c r="F18" s="267"/>
      <c r="G18" s="1331">
        <v>0.1</v>
      </c>
      <c r="H18" s="1046">
        <v>2000</v>
      </c>
      <c r="I18" s="1331">
        <v>0.4</v>
      </c>
      <c r="J18" s="1046">
        <v>3000</v>
      </c>
      <c r="K18" s="1331">
        <v>0.3</v>
      </c>
      <c r="L18" s="1046">
        <v>3000</v>
      </c>
      <c r="M18" s="1331">
        <v>0.2</v>
      </c>
      <c r="N18" s="1046">
        <v>2000</v>
      </c>
      <c r="O18" s="1331">
        <v>1</v>
      </c>
      <c r="P18" s="1046">
        <f t="shared" ref="P18:P19" si="1">SUM(H18,J18,L18,N18)</f>
        <v>10000</v>
      </c>
      <c r="Q18" s="1625"/>
      <c r="R18" s="1628"/>
      <c r="S18" s="1628"/>
      <c r="T18" s="1486"/>
      <c r="U18" s="1486"/>
    </row>
    <row r="19" spans="1:21" ht="31.5" customHeight="1" x14ac:dyDescent="0.25">
      <c r="A19" s="1615" t="s">
        <v>1458</v>
      </c>
      <c r="B19" s="1641" t="s">
        <v>1369</v>
      </c>
      <c r="C19" s="1627" t="s">
        <v>3278</v>
      </c>
      <c r="D19" s="1646" t="s">
        <v>3279</v>
      </c>
      <c r="E19" s="1625" t="s">
        <v>3280</v>
      </c>
      <c r="F19" s="1596"/>
      <c r="G19" s="1652">
        <v>0.3</v>
      </c>
      <c r="H19" s="1654">
        <v>5000</v>
      </c>
      <c r="I19" s="1652">
        <v>0.3</v>
      </c>
      <c r="J19" s="1654">
        <v>5000</v>
      </c>
      <c r="K19" s="1652">
        <v>0.2</v>
      </c>
      <c r="L19" s="1654">
        <v>4000</v>
      </c>
      <c r="M19" s="1652">
        <v>0.2</v>
      </c>
      <c r="N19" s="1659">
        <v>4000</v>
      </c>
      <c r="O19" s="1652">
        <v>1</v>
      </c>
      <c r="P19" s="1654">
        <f t="shared" si="1"/>
        <v>18000</v>
      </c>
      <c r="Q19" s="1623" t="s">
        <v>3296</v>
      </c>
      <c r="R19" s="1627" t="s">
        <v>3297</v>
      </c>
      <c r="S19" s="1627" t="s">
        <v>3298</v>
      </c>
      <c r="T19" s="1488" t="s">
        <v>3294</v>
      </c>
      <c r="U19" s="1627" t="s">
        <v>3295</v>
      </c>
    </row>
    <row r="20" spans="1:21" s="368" customFormat="1" ht="15.75" customHeight="1" x14ac:dyDescent="0.25">
      <c r="A20" s="1616"/>
      <c r="B20" s="1641"/>
      <c r="C20" s="1623"/>
      <c r="D20" s="1647"/>
      <c r="E20" s="1625"/>
      <c r="F20" s="1597"/>
      <c r="G20" s="1653"/>
      <c r="H20" s="1655"/>
      <c r="I20" s="1653"/>
      <c r="J20" s="1655"/>
      <c r="K20" s="1653"/>
      <c r="L20" s="1655"/>
      <c r="M20" s="1653"/>
      <c r="N20" s="1659"/>
      <c r="O20" s="1653"/>
      <c r="P20" s="1655"/>
      <c r="Q20" s="1623"/>
      <c r="R20" s="1623"/>
      <c r="S20" s="1623"/>
      <c r="T20" s="1623"/>
      <c r="U20" s="1623"/>
    </row>
    <row r="21" spans="1:21" s="368" customFormat="1" ht="15.75" customHeight="1" x14ac:dyDescent="0.25">
      <c r="A21" s="1616"/>
      <c r="B21" s="1641"/>
      <c r="C21" s="1623"/>
      <c r="D21" s="1647"/>
      <c r="E21" s="1625"/>
      <c r="F21" s="1597"/>
      <c r="G21" s="1653"/>
      <c r="H21" s="1655"/>
      <c r="I21" s="1653"/>
      <c r="J21" s="1655"/>
      <c r="K21" s="1653"/>
      <c r="L21" s="1655"/>
      <c r="M21" s="1653"/>
      <c r="N21" s="1659"/>
      <c r="O21" s="1653"/>
      <c r="P21" s="1655"/>
      <c r="Q21" s="1623"/>
      <c r="R21" s="1623"/>
      <c r="S21" s="1623"/>
      <c r="T21" s="1623"/>
      <c r="U21" s="1623"/>
    </row>
    <row r="22" spans="1:21" s="368" customFormat="1" ht="15.75" customHeight="1" x14ac:dyDescent="0.25">
      <c r="A22" s="1616"/>
      <c r="B22" s="1641"/>
      <c r="C22" s="1623"/>
      <c r="D22" s="1647"/>
      <c r="E22" s="1625"/>
      <c r="F22" s="1597"/>
      <c r="G22" s="1653"/>
      <c r="H22" s="1655"/>
      <c r="I22" s="1653"/>
      <c r="J22" s="1655"/>
      <c r="K22" s="1653"/>
      <c r="L22" s="1655"/>
      <c r="M22" s="1653"/>
      <c r="N22" s="1659"/>
      <c r="O22" s="1653"/>
      <c r="P22" s="1655"/>
      <c r="Q22" s="1623"/>
      <c r="R22" s="1623"/>
      <c r="S22" s="1623"/>
      <c r="T22" s="1623"/>
      <c r="U22" s="1623"/>
    </row>
    <row r="23" spans="1:21" ht="47.25" customHeight="1" x14ac:dyDescent="0.25">
      <c r="A23" s="1616"/>
      <c r="B23" s="1641"/>
      <c r="C23" s="1623"/>
      <c r="D23" s="1648"/>
      <c r="E23" s="1625"/>
      <c r="F23" s="1598"/>
      <c r="G23" s="1653"/>
      <c r="H23" s="1655"/>
      <c r="I23" s="1653"/>
      <c r="J23" s="1655"/>
      <c r="K23" s="1653"/>
      <c r="L23" s="1655"/>
      <c r="M23" s="1653"/>
      <c r="N23" s="1654"/>
      <c r="O23" s="1653"/>
      <c r="P23" s="1655"/>
      <c r="Q23" s="1623"/>
      <c r="R23" s="1623"/>
      <c r="S23" s="1623"/>
      <c r="T23" s="1623"/>
      <c r="U23" s="1623"/>
    </row>
    <row r="24" spans="1:21" ht="15.75" customHeight="1" x14ac:dyDescent="0.25">
      <c r="A24" s="1616"/>
      <c r="B24" s="1618" t="s">
        <v>1370</v>
      </c>
      <c r="C24" s="1628" t="s">
        <v>3281</v>
      </c>
      <c r="D24" s="1628" t="s">
        <v>3282</v>
      </c>
      <c r="E24" s="1629" t="s">
        <v>3283</v>
      </c>
      <c r="F24" s="1566"/>
      <c r="G24" s="1652">
        <v>0.2</v>
      </c>
      <c r="H24" s="1654">
        <v>6000</v>
      </c>
      <c r="I24" s="1652">
        <v>0.3</v>
      </c>
      <c r="J24" s="1654">
        <v>9000</v>
      </c>
      <c r="K24" s="1652">
        <v>0.3</v>
      </c>
      <c r="L24" s="1654">
        <v>9000</v>
      </c>
      <c r="M24" s="1652">
        <v>0.2</v>
      </c>
      <c r="N24" s="1654">
        <v>6000</v>
      </c>
      <c r="O24" s="1652">
        <v>1</v>
      </c>
      <c r="P24" s="1654">
        <f>SUM(H24,J24,L24,N24)</f>
        <v>30000</v>
      </c>
      <c r="Q24" s="1623"/>
      <c r="R24" s="1623"/>
      <c r="S24" s="1623"/>
      <c r="T24" s="1623"/>
      <c r="U24" s="1623"/>
    </row>
    <row r="25" spans="1:21" ht="15.75" customHeight="1" x14ac:dyDescent="0.25">
      <c r="A25" s="1616"/>
      <c r="B25" s="1618"/>
      <c r="C25" s="1628"/>
      <c r="D25" s="1628"/>
      <c r="E25" s="1629"/>
      <c r="F25" s="1567"/>
      <c r="G25" s="1653"/>
      <c r="H25" s="1655"/>
      <c r="I25" s="1653"/>
      <c r="J25" s="1655"/>
      <c r="K25" s="1653"/>
      <c r="L25" s="1655"/>
      <c r="M25" s="1653"/>
      <c r="N25" s="1655"/>
      <c r="O25" s="1653"/>
      <c r="P25" s="1655"/>
      <c r="Q25" s="1623"/>
      <c r="R25" s="1623"/>
      <c r="S25" s="1623"/>
      <c r="T25" s="1623"/>
      <c r="U25" s="1623"/>
    </row>
    <row r="26" spans="1:21" ht="15.75" customHeight="1" x14ac:dyDescent="0.25">
      <c r="A26" s="1616"/>
      <c r="B26" s="1618"/>
      <c r="C26" s="1628"/>
      <c r="D26" s="1628"/>
      <c r="E26" s="1629"/>
      <c r="F26" s="1567"/>
      <c r="G26" s="1653"/>
      <c r="H26" s="1655"/>
      <c r="I26" s="1653"/>
      <c r="J26" s="1655"/>
      <c r="K26" s="1653"/>
      <c r="L26" s="1655"/>
      <c r="M26" s="1653"/>
      <c r="N26" s="1655"/>
      <c r="O26" s="1653"/>
      <c r="P26" s="1655"/>
      <c r="Q26" s="1623"/>
      <c r="R26" s="1623"/>
      <c r="S26" s="1623"/>
      <c r="T26" s="1623"/>
      <c r="U26" s="1623"/>
    </row>
    <row r="27" spans="1:21" ht="15.75" customHeight="1" x14ac:dyDescent="0.25">
      <c r="A27" s="1616"/>
      <c r="B27" s="1618"/>
      <c r="C27" s="1628"/>
      <c r="D27" s="1628"/>
      <c r="E27" s="1629"/>
      <c r="F27" s="1567"/>
      <c r="G27" s="1653"/>
      <c r="H27" s="1655"/>
      <c r="I27" s="1653"/>
      <c r="J27" s="1655"/>
      <c r="K27" s="1653"/>
      <c r="L27" s="1655"/>
      <c r="M27" s="1653"/>
      <c r="N27" s="1655"/>
      <c r="O27" s="1653"/>
      <c r="P27" s="1655"/>
      <c r="Q27" s="1623"/>
      <c r="R27" s="1623"/>
      <c r="S27" s="1623"/>
      <c r="T27" s="1623"/>
      <c r="U27" s="1623"/>
    </row>
    <row r="28" spans="1:21" ht="15.75" customHeight="1" x14ac:dyDescent="0.25">
      <c r="A28" s="1616"/>
      <c r="B28" s="1618"/>
      <c r="C28" s="1628"/>
      <c r="D28" s="1628"/>
      <c r="E28" s="1630"/>
      <c r="F28" s="1568"/>
      <c r="G28" s="1656"/>
      <c r="H28" s="1657"/>
      <c r="I28" s="1656"/>
      <c r="J28" s="1657"/>
      <c r="K28" s="1656"/>
      <c r="L28" s="1657"/>
      <c r="M28" s="1656"/>
      <c r="N28" s="1657"/>
      <c r="O28" s="1656"/>
      <c r="P28" s="1657"/>
      <c r="Q28" s="1623"/>
      <c r="R28" s="1623"/>
      <c r="S28" s="1623"/>
      <c r="T28" s="1623"/>
      <c r="U28" s="1623"/>
    </row>
    <row r="29" spans="1:21" ht="15.75" customHeight="1" x14ac:dyDescent="0.25">
      <c r="A29" s="1616"/>
      <c r="B29" s="1618"/>
      <c r="C29" s="1628"/>
      <c r="D29" s="1628"/>
      <c r="E29" s="1625" t="s">
        <v>3284</v>
      </c>
      <c r="F29" s="1566"/>
      <c r="G29" s="1653">
        <v>0.25</v>
      </c>
      <c r="H29" s="1655">
        <v>105475.48</v>
      </c>
      <c r="I29" s="1653">
        <v>0.25</v>
      </c>
      <c r="J29" s="1655">
        <v>105475.48</v>
      </c>
      <c r="K29" s="1653">
        <v>0.25</v>
      </c>
      <c r="L29" s="1655">
        <v>105475.48</v>
      </c>
      <c r="M29" s="1653">
        <v>0.25</v>
      </c>
      <c r="N29" s="1655">
        <v>105475.48</v>
      </c>
      <c r="O29" s="1653">
        <v>1</v>
      </c>
      <c r="P29" s="1655">
        <f>SUM(H29,J29,L29,N29)</f>
        <v>421901.92</v>
      </c>
      <c r="Q29" s="1623"/>
      <c r="R29" s="1623"/>
      <c r="S29" s="1623"/>
      <c r="T29" s="1623"/>
      <c r="U29" s="1623"/>
    </row>
    <row r="30" spans="1:21" ht="15.75" customHeight="1" x14ac:dyDescent="0.25">
      <c r="A30" s="1616"/>
      <c r="B30" s="1618" t="s">
        <v>1371</v>
      </c>
      <c r="C30" s="1628"/>
      <c r="D30" s="1628"/>
      <c r="E30" s="1625"/>
      <c r="F30" s="1567"/>
      <c r="G30" s="1653"/>
      <c r="H30" s="1655"/>
      <c r="I30" s="1653"/>
      <c r="J30" s="1655"/>
      <c r="K30" s="1653"/>
      <c r="L30" s="1655"/>
      <c r="M30" s="1653"/>
      <c r="N30" s="1655"/>
      <c r="O30" s="1653"/>
      <c r="P30" s="1655"/>
      <c r="Q30" s="1623"/>
      <c r="R30" s="1623"/>
      <c r="S30" s="1623"/>
      <c r="T30" s="1623"/>
      <c r="U30" s="1623"/>
    </row>
    <row r="31" spans="1:21" x14ac:dyDescent="0.25">
      <c r="A31" s="1616"/>
      <c r="B31" s="1618"/>
      <c r="C31" s="1628"/>
      <c r="D31" s="1628"/>
      <c r="E31" s="1625"/>
      <c r="F31" s="1567"/>
      <c r="G31" s="1653"/>
      <c r="H31" s="1655"/>
      <c r="I31" s="1653"/>
      <c r="J31" s="1655"/>
      <c r="K31" s="1653"/>
      <c r="L31" s="1655"/>
      <c r="M31" s="1653"/>
      <c r="N31" s="1655"/>
      <c r="O31" s="1653"/>
      <c r="P31" s="1655"/>
      <c r="Q31" s="1623"/>
      <c r="R31" s="1623"/>
      <c r="S31" s="1623"/>
      <c r="T31" s="1623"/>
      <c r="U31" s="1623"/>
    </row>
    <row r="32" spans="1:21" x14ac:dyDescent="0.25">
      <c r="A32" s="1616"/>
      <c r="B32" s="1618"/>
      <c r="C32" s="1628"/>
      <c r="D32" s="1628"/>
      <c r="E32" s="1625"/>
      <c r="F32" s="1568"/>
      <c r="G32" s="1656"/>
      <c r="H32" s="1657"/>
      <c r="I32" s="1656"/>
      <c r="J32" s="1657"/>
      <c r="K32" s="1656"/>
      <c r="L32" s="1657"/>
      <c r="M32" s="1656"/>
      <c r="N32" s="1657"/>
      <c r="O32" s="1656"/>
      <c r="P32" s="1657"/>
      <c r="Q32" s="1623"/>
      <c r="R32" s="1623"/>
      <c r="S32" s="1623"/>
      <c r="T32" s="1623"/>
      <c r="U32" s="1623"/>
    </row>
    <row r="33" spans="1:21" x14ac:dyDescent="0.25">
      <c r="A33" s="1616"/>
      <c r="B33" s="1618"/>
      <c r="C33" s="1628"/>
      <c r="D33" s="1628"/>
      <c r="E33" s="1649" t="s">
        <v>3285</v>
      </c>
      <c r="F33" s="1664"/>
      <c r="G33" s="1653">
        <v>0.2</v>
      </c>
      <c r="H33" s="1655">
        <v>1000</v>
      </c>
      <c r="I33" s="1653">
        <v>0.3</v>
      </c>
      <c r="J33" s="1655">
        <v>2000</v>
      </c>
      <c r="K33" s="1653">
        <v>0.3</v>
      </c>
      <c r="L33" s="1655">
        <v>2000</v>
      </c>
      <c r="M33" s="1653">
        <v>0.2</v>
      </c>
      <c r="N33" s="1655">
        <v>1000</v>
      </c>
      <c r="O33" s="1653">
        <v>1</v>
      </c>
      <c r="P33" s="1655">
        <f>SUM(H33,J33,L33,N33)</f>
        <v>6000</v>
      </c>
      <c r="Q33" s="1623"/>
      <c r="R33" s="1623"/>
      <c r="S33" s="1623"/>
      <c r="T33" s="1623"/>
      <c r="U33" s="1623"/>
    </row>
    <row r="34" spans="1:21" s="368" customFormat="1" x14ac:dyDescent="0.25">
      <c r="A34" s="1616"/>
      <c r="B34" s="1618"/>
      <c r="C34" s="1628"/>
      <c r="D34" s="1628"/>
      <c r="E34" s="1650"/>
      <c r="F34" s="1665"/>
      <c r="G34" s="1653"/>
      <c r="H34" s="1655"/>
      <c r="I34" s="1653"/>
      <c r="J34" s="1655"/>
      <c r="K34" s="1653"/>
      <c r="L34" s="1655"/>
      <c r="M34" s="1653"/>
      <c r="N34" s="1655"/>
      <c r="O34" s="1653"/>
      <c r="P34" s="1655"/>
      <c r="Q34" s="1623"/>
      <c r="R34" s="1623"/>
      <c r="S34" s="1623"/>
      <c r="T34" s="1623"/>
      <c r="U34" s="1623"/>
    </row>
    <row r="35" spans="1:21" s="368" customFormat="1" ht="70.5" customHeight="1" x14ac:dyDescent="0.25">
      <c r="A35" s="1616"/>
      <c r="B35" s="1618" t="s">
        <v>1372</v>
      </c>
      <c r="C35" s="1628"/>
      <c r="D35" s="1628"/>
      <c r="E35" s="1651"/>
      <c r="F35" s="1666"/>
      <c r="G35" s="1653"/>
      <c r="H35" s="1655"/>
      <c r="I35" s="1653"/>
      <c r="J35" s="1655"/>
      <c r="K35" s="1653"/>
      <c r="L35" s="1655"/>
      <c r="M35" s="1653"/>
      <c r="N35" s="1655"/>
      <c r="O35" s="1653"/>
      <c r="P35" s="1655"/>
      <c r="Q35" s="1624"/>
      <c r="R35" s="1624"/>
      <c r="S35" s="1624"/>
      <c r="T35" s="1624"/>
      <c r="U35" s="1624"/>
    </row>
    <row r="36" spans="1:21" s="368" customFormat="1" ht="15.75" customHeight="1" x14ac:dyDescent="0.25">
      <c r="A36" s="1616"/>
      <c r="B36" s="1640"/>
      <c r="C36" s="1642" t="s">
        <v>3286</v>
      </c>
      <c r="D36" s="1644" t="s">
        <v>3287</v>
      </c>
      <c r="E36" s="1625" t="s">
        <v>3288</v>
      </c>
      <c r="F36" s="1664"/>
      <c r="G36" s="1660">
        <v>0.3</v>
      </c>
      <c r="H36" s="1655">
        <v>3000</v>
      </c>
      <c r="I36" s="1662">
        <v>30</v>
      </c>
      <c r="J36" s="1655">
        <v>5000</v>
      </c>
      <c r="K36" s="1653">
        <v>0.1</v>
      </c>
      <c r="L36" s="1655">
        <v>5000</v>
      </c>
      <c r="M36" s="1653">
        <v>0.3</v>
      </c>
      <c r="N36" s="1655">
        <v>2000</v>
      </c>
      <c r="O36" s="1653">
        <v>1</v>
      </c>
      <c r="P36" s="1655">
        <f>SUM(H36,J36,L36,N36)</f>
        <v>15000</v>
      </c>
      <c r="Q36" s="1628" t="s">
        <v>3299</v>
      </c>
      <c r="R36" s="1628" t="s">
        <v>3300</v>
      </c>
      <c r="S36" s="1628" t="s">
        <v>3298</v>
      </c>
      <c r="T36" s="1628" t="s">
        <v>3301</v>
      </c>
      <c r="U36" s="1628" t="s">
        <v>3302</v>
      </c>
    </row>
    <row r="37" spans="1:21" s="368" customFormat="1" x14ac:dyDescent="0.25">
      <c r="A37" s="1616"/>
      <c r="B37" s="1640"/>
      <c r="C37" s="1642"/>
      <c r="D37" s="1644"/>
      <c r="E37" s="1625"/>
      <c r="F37" s="1665"/>
      <c r="G37" s="1660"/>
      <c r="H37" s="1655"/>
      <c r="I37" s="1662"/>
      <c r="J37" s="1655"/>
      <c r="K37" s="1653"/>
      <c r="L37" s="1655"/>
      <c r="M37" s="1653"/>
      <c r="N37" s="1655"/>
      <c r="O37" s="1653"/>
      <c r="P37" s="1655"/>
      <c r="Q37" s="1628"/>
      <c r="R37" s="1628"/>
      <c r="S37" s="1628"/>
      <c r="T37" s="1628"/>
      <c r="U37" s="1628"/>
    </row>
    <row r="38" spans="1:21" s="368" customFormat="1" x14ac:dyDescent="0.25">
      <c r="A38" s="1616"/>
      <c r="B38" s="1640"/>
      <c r="C38" s="1642"/>
      <c r="D38" s="1644"/>
      <c r="E38" s="1625"/>
      <c r="F38" s="1665"/>
      <c r="G38" s="1660"/>
      <c r="H38" s="1655"/>
      <c r="I38" s="1662"/>
      <c r="J38" s="1655"/>
      <c r="K38" s="1653"/>
      <c r="L38" s="1655"/>
      <c r="M38" s="1653"/>
      <c r="N38" s="1655"/>
      <c r="O38" s="1653"/>
      <c r="P38" s="1655"/>
      <c r="Q38" s="1628"/>
      <c r="R38" s="1628"/>
      <c r="S38" s="1628"/>
      <c r="T38" s="1628"/>
      <c r="U38" s="1628"/>
    </row>
    <row r="39" spans="1:21" s="368" customFormat="1" x14ac:dyDescent="0.25">
      <c r="A39" s="1616"/>
      <c r="B39" s="1640"/>
      <c r="C39" s="1642"/>
      <c r="D39" s="1644"/>
      <c r="E39" s="1625"/>
      <c r="F39" s="1666"/>
      <c r="G39" s="1661"/>
      <c r="H39" s="1657"/>
      <c r="I39" s="1663"/>
      <c r="J39" s="1657"/>
      <c r="K39" s="1656"/>
      <c r="L39" s="1657"/>
      <c r="M39" s="1656"/>
      <c r="N39" s="1657"/>
      <c r="O39" s="1656"/>
      <c r="P39" s="1657"/>
      <c r="Q39" s="1628"/>
      <c r="R39" s="1628"/>
      <c r="S39" s="1628"/>
      <c r="T39" s="1628"/>
      <c r="U39" s="1628"/>
    </row>
    <row r="40" spans="1:21" s="368" customFormat="1" ht="15.75" customHeight="1" x14ac:dyDescent="0.25">
      <c r="A40" s="1616"/>
      <c r="B40" s="1640" t="s">
        <v>1373</v>
      </c>
      <c r="C40" s="1642"/>
      <c r="D40" s="1644"/>
      <c r="E40" s="1625" t="s">
        <v>3289</v>
      </c>
      <c r="F40" s="1664"/>
      <c r="G40" s="1660">
        <v>0.3</v>
      </c>
      <c r="H40" s="1655">
        <v>2700</v>
      </c>
      <c r="I40" s="1653">
        <v>0.3</v>
      </c>
      <c r="J40" s="1655">
        <v>2700</v>
      </c>
      <c r="K40" s="1653">
        <v>0.1</v>
      </c>
      <c r="L40" s="1655">
        <v>2700</v>
      </c>
      <c r="M40" s="1653">
        <v>0.3</v>
      </c>
      <c r="N40" s="1655">
        <v>2700</v>
      </c>
      <c r="O40" s="1653">
        <v>1</v>
      </c>
      <c r="P40" s="1655">
        <f>SUM(H40,J40,L40,N40)</f>
        <v>10800</v>
      </c>
      <c r="Q40" s="1628"/>
      <c r="R40" s="1628"/>
      <c r="S40" s="1628"/>
      <c r="T40" s="1628"/>
      <c r="U40" s="1628"/>
    </row>
    <row r="41" spans="1:21" s="368" customFormat="1" x14ac:dyDescent="0.25">
      <c r="A41" s="1616"/>
      <c r="B41" s="1640"/>
      <c r="C41" s="1642"/>
      <c r="D41" s="1644"/>
      <c r="E41" s="1625"/>
      <c r="F41" s="1665"/>
      <c r="G41" s="1660"/>
      <c r="H41" s="1655"/>
      <c r="I41" s="1653"/>
      <c r="J41" s="1655"/>
      <c r="K41" s="1653"/>
      <c r="L41" s="1655"/>
      <c r="M41" s="1653"/>
      <c r="N41" s="1655"/>
      <c r="O41" s="1653"/>
      <c r="P41" s="1655"/>
      <c r="Q41" s="1628"/>
      <c r="R41" s="1628"/>
      <c r="S41" s="1628"/>
      <c r="T41" s="1628"/>
      <c r="U41" s="1628"/>
    </row>
    <row r="42" spans="1:21" s="368" customFormat="1" x14ac:dyDescent="0.25">
      <c r="A42" s="1616"/>
      <c r="B42" s="1640"/>
      <c r="C42" s="1642"/>
      <c r="D42" s="1644"/>
      <c r="E42" s="1625"/>
      <c r="F42" s="1666"/>
      <c r="G42" s="1660"/>
      <c r="H42" s="1655"/>
      <c r="I42" s="1653"/>
      <c r="J42" s="1655"/>
      <c r="K42" s="1653"/>
      <c r="L42" s="1655"/>
      <c r="M42" s="1653"/>
      <c r="N42" s="1655"/>
      <c r="O42" s="1653"/>
      <c r="P42" s="1655"/>
      <c r="Q42" s="1628"/>
      <c r="R42" s="1628"/>
      <c r="S42" s="1628"/>
      <c r="T42" s="1628"/>
      <c r="U42" s="1628"/>
    </row>
    <row r="43" spans="1:21" s="368" customFormat="1" x14ac:dyDescent="0.25">
      <c r="A43" s="1616"/>
      <c r="B43" s="1640"/>
      <c r="C43" s="1642"/>
      <c r="D43" s="1644"/>
      <c r="E43" s="1625" t="s">
        <v>3290</v>
      </c>
      <c r="F43" s="1664"/>
      <c r="G43" s="1656">
        <v>0.4</v>
      </c>
      <c r="H43" s="1657">
        <v>2500</v>
      </c>
      <c r="I43" s="1656">
        <v>0.3</v>
      </c>
      <c r="J43" s="1657">
        <v>2100</v>
      </c>
      <c r="K43" s="1656">
        <v>0.2</v>
      </c>
      <c r="L43" s="1657">
        <v>2000</v>
      </c>
      <c r="M43" s="1656">
        <v>0.1</v>
      </c>
      <c r="N43" s="1657">
        <v>1500</v>
      </c>
      <c r="O43" s="1656">
        <v>1</v>
      </c>
      <c r="P43" s="1657">
        <f>SUM(H43,J43,L43,N43)</f>
        <v>8100</v>
      </c>
      <c r="Q43" s="1628"/>
      <c r="R43" s="1628"/>
      <c r="S43" s="1628"/>
      <c r="T43" s="1628"/>
      <c r="U43" s="1628"/>
    </row>
    <row r="44" spans="1:21" s="368" customFormat="1" x14ac:dyDescent="0.25">
      <c r="A44" s="1616"/>
      <c r="B44" s="1640"/>
      <c r="C44" s="1642"/>
      <c r="D44" s="1644"/>
      <c r="E44" s="1625"/>
      <c r="F44" s="1665"/>
      <c r="G44" s="1658"/>
      <c r="H44" s="1659"/>
      <c r="I44" s="1658"/>
      <c r="J44" s="1659"/>
      <c r="K44" s="1658"/>
      <c r="L44" s="1659"/>
      <c r="M44" s="1658"/>
      <c r="N44" s="1659"/>
      <c r="O44" s="1658"/>
      <c r="P44" s="1659"/>
      <c r="Q44" s="1628"/>
      <c r="R44" s="1628"/>
      <c r="S44" s="1628"/>
      <c r="T44" s="1628"/>
      <c r="U44" s="1628"/>
    </row>
    <row r="45" spans="1:21" s="368" customFormat="1" ht="15.75" customHeight="1" x14ac:dyDescent="0.25">
      <c r="A45" s="1616"/>
      <c r="B45" s="1640" t="s">
        <v>1459</v>
      </c>
      <c r="C45" s="1642"/>
      <c r="D45" s="1644"/>
      <c r="E45" s="1625"/>
      <c r="F45" s="1665"/>
      <c r="G45" s="1658"/>
      <c r="H45" s="1659"/>
      <c r="I45" s="1658"/>
      <c r="J45" s="1659"/>
      <c r="K45" s="1658"/>
      <c r="L45" s="1659"/>
      <c r="M45" s="1658"/>
      <c r="N45" s="1659"/>
      <c r="O45" s="1658"/>
      <c r="P45" s="1659"/>
      <c r="Q45" s="1628"/>
      <c r="R45" s="1628"/>
      <c r="S45" s="1628"/>
      <c r="T45" s="1628"/>
      <c r="U45" s="1628"/>
    </row>
    <row r="46" spans="1:21" s="368" customFormat="1" x14ac:dyDescent="0.25">
      <c r="A46" s="1616"/>
      <c r="B46" s="1640"/>
      <c r="C46" s="1642"/>
      <c r="D46" s="1644"/>
      <c r="E46" s="1625"/>
      <c r="F46" s="1665"/>
      <c r="G46" s="1658"/>
      <c r="H46" s="1659"/>
      <c r="I46" s="1658"/>
      <c r="J46" s="1659"/>
      <c r="K46" s="1658"/>
      <c r="L46" s="1659"/>
      <c r="M46" s="1658"/>
      <c r="N46" s="1659"/>
      <c r="O46" s="1658"/>
      <c r="P46" s="1659"/>
      <c r="Q46" s="1628"/>
      <c r="R46" s="1628"/>
      <c r="S46" s="1628"/>
      <c r="T46" s="1628"/>
      <c r="U46" s="1628"/>
    </row>
    <row r="47" spans="1:21" s="368" customFormat="1" x14ac:dyDescent="0.25">
      <c r="A47" s="1616"/>
      <c r="B47" s="1640"/>
      <c r="C47" s="1642"/>
      <c r="D47" s="1644"/>
      <c r="E47" s="1625"/>
      <c r="F47" s="1665"/>
      <c r="G47" s="1658"/>
      <c r="H47" s="1659"/>
      <c r="I47" s="1658"/>
      <c r="J47" s="1659"/>
      <c r="K47" s="1658"/>
      <c r="L47" s="1659"/>
      <c r="M47" s="1658"/>
      <c r="N47" s="1659"/>
      <c r="O47" s="1658"/>
      <c r="P47" s="1659"/>
      <c r="Q47" s="1628"/>
      <c r="R47" s="1628"/>
      <c r="S47" s="1628"/>
      <c r="T47" s="1628"/>
      <c r="U47" s="1628"/>
    </row>
    <row r="48" spans="1:21" s="368" customFormat="1" x14ac:dyDescent="0.25">
      <c r="A48" s="1616"/>
      <c r="B48" s="1640"/>
      <c r="C48" s="1642"/>
      <c r="D48" s="1644"/>
      <c r="E48" s="1625"/>
      <c r="F48" s="1665"/>
      <c r="G48" s="1658"/>
      <c r="H48" s="1659"/>
      <c r="I48" s="1658"/>
      <c r="J48" s="1659"/>
      <c r="K48" s="1658"/>
      <c r="L48" s="1659"/>
      <c r="M48" s="1658"/>
      <c r="N48" s="1659"/>
      <c r="O48" s="1658"/>
      <c r="P48" s="1659"/>
      <c r="Q48" s="1628"/>
      <c r="R48" s="1628"/>
      <c r="S48" s="1628"/>
      <c r="T48" s="1628"/>
      <c r="U48" s="1628"/>
    </row>
    <row r="49" spans="1:21" x14ac:dyDescent="0.25">
      <c r="A49" s="1617"/>
      <c r="B49" s="1640"/>
      <c r="C49" s="1643"/>
      <c r="D49" s="1645"/>
      <c r="E49" s="1625"/>
      <c r="F49" s="1666"/>
      <c r="G49" s="1652"/>
      <c r="H49" s="1654"/>
      <c r="I49" s="1652"/>
      <c r="J49" s="1654"/>
      <c r="K49" s="1652"/>
      <c r="L49" s="1654"/>
      <c r="M49" s="1652"/>
      <c r="N49" s="1654"/>
      <c r="O49" s="1652"/>
      <c r="P49" s="1654"/>
      <c r="Q49" s="1628"/>
      <c r="R49" s="1628"/>
      <c r="S49" s="1628"/>
      <c r="T49" s="1628"/>
      <c r="U49" s="1628"/>
    </row>
    <row r="50" spans="1:21" ht="15.75" x14ac:dyDescent="0.25">
      <c r="A50" s="1631" t="s">
        <v>1374</v>
      </c>
      <c r="B50" s="1632"/>
      <c r="C50" s="1632"/>
      <c r="D50" s="1632"/>
      <c r="E50" s="1632"/>
      <c r="F50" s="1633"/>
      <c r="G50" s="257">
        <f t="shared" ref="G50:O50" si="2">SUM(G8:G26)</f>
        <v>1.2499999999999998</v>
      </c>
      <c r="H50" s="233">
        <f>SUM(H8:H49)</f>
        <v>131425.47999999998</v>
      </c>
      <c r="I50" s="257">
        <f t="shared" si="2"/>
        <v>1.9500000000000002</v>
      </c>
      <c r="J50" s="233">
        <f>SUM(J8:J49)</f>
        <v>139525.47999999998</v>
      </c>
      <c r="K50" s="257">
        <f t="shared" si="2"/>
        <v>1.75</v>
      </c>
      <c r="L50" s="233">
        <f>SUM(L8:L49)</f>
        <v>138425.47999999998</v>
      </c>
      <c r="M50" s="257">
        <f t="shared" si="2"/>
        <v>1.0499999999999998</v>
      </c>
      <c r="N50" s="233">
        <f>SUM(N8:N49)</f>
        <v>127925.48</v>
      </c>
      <c r="O50" s="233">
        <f t="shared" si="2"/>
        <v>6</v>
      </c>
      <c r="P50" s="233">
        <f>SUM(P8:P49)</f>
        <v>537301.91999999993</v>
      </c>
      <c r="Q50" s="257"/>
      <c r="R50" s="257"/>
      <c r="S50" s="257"/>
      <c r="T50" s="257"/>
      <c r="U50" s="268"/>
    </row>
  </sheetData>
  <mergeCells count="164">
    <mergeCell ref="U36:U49"/>
    <mergeCell ref="P40:P42"/>
    <mergeCell ref="P43:P49"/>
    <mergeCell ref="F8:F14"/>
    <mergeCell ref="F19:F23"/>
    <mergeCell ref="F24:F28"/>
    <mergeCell ref="F29:F32"/>
    <mergeCell ref="F33:F35"/>
    <mergeCell ref="F36:F39"/>
    <mergeCell ref="F40:F42"/>
    <mergeCell ref="F43:F49"/>
    <mergeCell ref="U8:U18"/>
    <mergeCell ref="P15:P17"/>
    <mergeCell ref="P19:P23"/>
    <mergeCell ref="U19:U35"/>
    <mergeCell ref="P24:P28"/>
    <mergeCell ref="P29:P32"/>
    <mergeCell ref="P33:P35"/>
    <mergeCell ref="K43:K49"/>
    <mergeCell ref="L43:L49"/>
    <mergeCell ref="M43:M49"/>
    <mergeCell ref="N43:N49"/>
    <mergeCell ref="O43:O49"/>
    <mergeCell ref="G43:G49"/>
    <mergeCell ref="H43:H49"/>
    <mergeCell ref="I43:I49"/>
    <mergeCell ref="J43:J49"/>
    <mergeCell ref="K40:K42"/>
    <mergeCell ref="L40:L42"/>
    <mergeCell ref="M40:M42"/>
    <mergeCell ref="N40:N42"/>
    <mergeCell ref="O40:O42"/>
    <mergeCell ref="G40:G42"/>
    <mergeCell ref="H40:H42"/>
    <mergeCell ref="I40:I42"/>
    <mergeCell ref="J40:J42"/>
    <mergeCell ref="Q36:Q49"/>
    <mergeCell ref="R36:R49"/>
    <mergeCell ref="S36:S49"/>
    <mergeCell ref="T36:T49"/>
    <mergeCell ref="P36:P39"/>
    <mergeCell ref="K36:K39"/>
    <mergeCell ref="L36:L39"/>
    <mergeCell ref="M36:M39"/>
    <mergeCell ref="N36:N39"/>
    <mergeCell ref="O36:O39"/>
    <mergeCell ref="G36:G39"/>
    <mergeCell ref="H36:H39"/>
    <mergeCell ref="I36:I39"/>
    <mergeCell ref="J36:J39"/>
    <mergeCell ref="K33:K35"/>
    <mergeCell ref="L33:L35"/>
    <mergeCell ref="M33:M35"/>
    <mergeCell ref="N33:N35"/>
    <mergeCell ref="O33:O35"/>
    <mergeCell ref="G33:G35"/>
    <mergeCell ref="H33:H35"/>
    <mergeCell ref="I33:I35"/>
    <mergeCell ref="J33:J35"/>
    <mergeCell ref="S19:S35"/>
    <mergeCell ref="T19:T35"/>
    <mergeCell ref="K19:K23"/>
    <mergeCell ref="L19:L23"/>
    <mergeCell ref="M19:M23"/>
    <mergeCell ref="N19:N23"/>
    <mergeCell ref="O19:O23"/>
    <mergeCell ref="K24:K28"/>
    <mergeCell ref="L24:L28"/>
    <mergeCell ref="M24:M28"/>
    <mergeCell ref="N24:N28"/>
    <mergeCell ref="O24:O28"/>
    <mergeCell ref="K29:K32"/>
    <mergeCell ref="L29:L32"/>
    <mergeCell ref="M29:M32"/>
    <mergeCell ref="N29:N32"/>
    <mergeCell ref="O29:O32"/>
    <mergeCell ref="S8:S18"/>
    <mergeCell ref="T8:T18"/>
    <mergeCell ref="P8:P13"/>
    <mergeCell ref="K8:K13"/>
    <mergeCell ref="L8:L13"/>
    <mergeCell ref="M8:M13"/>
    <mergeCell ref="N8:N13"/>
    <mergeCell ref="O8:O13"/>
    <mergeCell ref="G8:G13"/>
    <mergeCell ref="H8:H13"/>
    <mergeCell ref="I8:I13"/>
    <mergeCell ref="J8:J13"/>
    <mergeCell ref="K15:K17"/>
    <mergeCell ref="L15:L17"/>
    <mergeCell ref="M15:M17"/>
    <mergeCell ref="N15:N17"/>
    <mergeCell ref="O15:O17"/>
    <mergeCell ref="E29:E32"/>
    <mergeCell ref="E33:E35"/>
    <mergeCell ref="F15:F17"/>
    <mergeCell ref="G15:G17"/>
    <mergeCell ref="H15:H17"/>
    <mergeCell ref="I15:I17"/>
    <mergeCell ref="J15:J17"/>
    <mergeCell ref="Q8:Q18"/>
    <mergeCell ref="R8:R18"/>
    <mergeCell ref="G19:G23"/>
    <mergeCell ref="H19:H23"/>
    <mergeCell ref="I19:I23"/>
    <mergeCell ref="J19:J23"/>
    <mergeCell ref="Q19:Q35"/>
    <mergeCell ref="R19:R35"/>
    <mergeCell ref="G24:G28"/>
    <mergeCell ref="H24:H28"/>
    <mergeCell ref="I24:I28"/>
    <mergeCell ref="J24:J28"/>
    <mergeCell ref="G29:G32"/>
    <mergeCell ref="H29:H32"/>
    <mergeCell ref="I29:I32"/>
    <mergeCell ref="J29:J32"/>
    <mergeCell ref="A50:F50"/>
    <mergeCell ref="A1:U1"/>
    <mergeCell ref="A2:U2"/>
    <mergeCell ref="A7:U7"/>
    <mergeCell ref="A8:A18"/>
    <mergeCell ref="T4:T6"/>
    <mergeCell ref="U4:U6"/>
    <mergeCell ref="G5:H5"/>
    <mergeCell ref="I5:J5"/>
    <mergeCell ref="K5:L5"/>
    <mergeCell ref="S4:S6"/>
    <mergeCell ref="B35:B39"/>
    <mergeCell ref="B40:B44"/>
    <mergeCell ref="R4:R6"/>
    <mergeCell ref="B19:B23"/>
    <mergeCell ref="F4:F6"/>
    <mergeCell ref="B45:B49"/>
    <mergeCell ref="C36:C49"/>
    <mergeCell ref="D36:D49"/>
    <mergeCell ref="E36:E39"/>
    <mergeCell ref="E40:E42"/>
    <mergeCell ref="E43:E49"/>
    <mergeCell ref="C19:C23"/>
    <mergeCell ref="D19:D23"/>
    <mergeCell ref="Q4:Q6"/>
    <mergeCell ref="A4:A6"/>
    <mergeCell ref="B4:B6"/>
    <mergeCell ref="C4:C6"/>
    <mergeCell ref="D4:D6"/>
    <mergeCell ref="E4:E6"/>
    <mergeCell ref="A19:A49"/>
    <mergeCell ref="B30:B34"/>
    <mergeCell ref="B24:B29"/>
    <mergeCell ref="M5:N5"/>
    <mergeCell ref="G4:N4"/>
    <mergeCell ref="O4:P5"/>
    <mergeCell ref="B8:B14"/>
    <mergeCell ref="C8:C14"/>
    <mergeCell ref="D8:D14"/>
    <mergeCell ref="E8:E13"/>
    <mergeCell ref="B15:B18"/>
    <mergeCell ref="C15:C18"/>
    <mergeCell ref="D15:D18"/>
    <mergeCell ref="E15:E17"/>
    <mergeCell ref="E19:E23"/>
    <mergeCell ref="C24:C35"/>
    <mergeCell ref="D24:D35"/>
    <mergeCell ref="E24:E2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A28"/>
  <sheetViews>
    <sheetView topLeftCell="C1" zoomScale="62" zoomScaleNormal="62" workbookViewId="0">
      <pane ySplit="8" topLeftCell="A9" activePane="bottomLeft" state="frozen"/>
      <selection activeCell="K7" sqref="K7"/>
      <selection pane="bottomLeft" activeCell="D33" sqref="D33"/>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ustomWidth="1"/>
    <col min="9" max="9" width="15.28515625" customWidth="1"/>
    <col min="10" max="10" width="18.85546875" style="234" customWidth="1"/>
    <col min="12" max="12" width="11.5703125" style="234" customWidth="1"/>
    <col min="14" max="14" width="11.5703125" style="234" customWidth="1"/>
    <col min="15" max="15" width="15.28515625" customWidth="1"/>
    <col min="16" max="16" width="18.28515625" style="234" customWidth="1"/>
    <col min="17" max="20" width="14.140625" customWidth="1"/>
    <col min="21" max="21" width="17" customWidth="1"/>
  </cols>
  <sheetData>
    <row r="1" spans="1:27" ht="24.75" customHeight="1" x14ac:dyDescent="0.25">
      <c r="E1" s="1668" t="s">
        <v>1384</v>
      </c>
      <c r="F1" s="1668"/>
      <c r="G1" s="1668"/>
      <c r="H1" s="1668"/>
      <c r="I1" s="1668"/>
      <c r="J1" s="1668"/>
      <c r="K1" s="1668"/>
      <c r="L1" s="1668"/>
      <c r="M1" s="280"/>
      <c r="N1" s="280"/>
      <c r="O1" s="280"/>
      <c r="P1" s="280"/>
      <c r="Q1" s="280"/>
      <c r="R1" s="280"/>
      <c r="S1" s="280"/>
      <c r="T1" s="280"/>
      <c r="U1" s="280"/>
      <c r="V1" s="280"/>
      <c r="W1" s="280"/>
      <c r="X1" s="280"/>
      <c r="Y1" s="280"/>
      <c r="Z1" s="280"/>
      <c r="AA1" s="280"/>
    </row>
    <row r="2" spans="1:27" ht="18.75" x14ac:dyDescent="0.25">
      <c r="A2" s="312" t="s">
        <v>1383</v>
      </c>
      <c r="G2" s="280"/>
      <c r="I2" s="280"/>
      <c r="J2" s="280"/>
      <c r="K2" s="280"/>
      <c r="L2" s="280"/>
      <c r="M2" s="280"/>
      <c r="N2" s="280"/>
      <c r="O2" s="280"/>
      <c r="P2" s="280"/>
      <c r="Q2" s="280"/>
      <c r="R2" s="280"/>
      <c r="S2" s="280"/>
      <c r="T2" s="280"/>
      <c r="U2" s="280"/>
      <c r="V2" s="280"/>
      <c r="W2" s="280"/>
      <c r="X2" s="280"/>
      <c r="Y2" s="280"/>
      <c r="Z2" s="280"/>
      <c r="AA2" s="280"/>
    </row>
    <row r="3" spans="1:27" s="368" customFormat="1" ht="18.75" x14ac:dyDescent="0.25">
      <c r="A3" s="312" t="s">
        <v>1460</v>
      </c>
      <c r="G3" s="280"/>
      <c r="H3" s="234"/>
      <c r="I3" s="280"/>
      <c r="J3" s="280"/>
      <c r="K3" s="280"/>
      <c r="L3" s="280"/>
      <c r="M3" s="280"/>
      <c r="N3" s="280"/>
      <c r="O3" s="280"/>
      <c r="P3" s="280"/>
      <c r="Q3" s="280"/>
      <c r="R3" s="280"/>
      <c r="S3" s="280"/>
      <c r="T3" s="280"/>
      <c r="U3" s="280"/>
      <c r="V3" s="280"/>
      <c r="W3" s="280"/>
      <c r="X3" s="280"/>
      <c r="Y3" s="280"/>
      <c r="Z3" s="280"/>
      <c r="AA3" s="280"/>
    </row>
    <row r="4" spans="1:27" s="368" customFormat="1" ht="18.75" x14ac:dyDescent="0.25">
      <c r="A4" s="312" t="s">
        <v>1461</v>
      </c>
      <c r="G4" s="280"/>
      <c r="H4" s="234"/>
      <c r="I4" s="280"/>
      <c r="J4" s="280"/>
      <c r="K4" s="280"/>
      <c r="L4" s="280"/>
      <c r="M4" s="280"/>
      <c r="N4" s="280"/>
      <c r="O4" s="280"/>
      <c r="P4" s="280"/>
      <c r="Q4" s="280"/>
      <c r="R4" s="280"/>
      <c r="S4" s="280"/>
      <c r="T4" s="280"/>
      <c r="U4" s="280"/>
      <c r="V4" s="280"/>
      <c r="W4" s="280"/>
      <c r="X4" s="280"/>
      <c r="Y4" s="280"/>
      <c r="Z4" s="280"/>
      <c r="AA4" s="280"/>
    </row>
    <row r="5" spans="1:27" ht="18.75" customHeight="1" x14ac:dyDescent="0.25">
      <c r="A5" s="1608" t="s">
        <v>1462</v>
      </c>
      <c r="B5" s="1669"/>
      <c r="C5" s="1669"/>
      <c r="D5" s="1669"/>
      <c r="E5" s="1669"/>
      <c r="F5" s="1669"/>
      <c r="G5" s="1669"/>
      <c r="H5" s="1669"/>
      <c r="I5" s="1669"/>
      <c r="J5" s="1669"/>
      <c r="K5" s="1669"/>
      <c r="L5" s="1669"/>
      <c r="M5" s="1669"/>
      <c r="N5" s="1669"/>
      <c r="O5" s="1669"/>
      <c r="P5" s="1669"/>
      <c r="Q5" s="1669"/>
      <c r="R5" s="1669"/>
      <c r="S5" s="1669"/>
      <c r="T5" s="1669"/>
      <c r="U5" s="1669"/>
    </row>
    <row r="6" spans="1:27" ht="15" customHeight="1" x14ac:dyDescent="0.25">
      <c r="A6" s="1458" t="s">
        <v>100</v>
      </c>
      <c r="B6" s="1452" t="s">
        <v>115</v>
      </c>
      <c r="C6" s="1455" t="s">
        <v>89</v>
      </c>
      <c r="D6" s="1455" t="s">
        <v>90</v>
      </c>
      <c r="E6" s="1459" t="s">
        <v>409</v>
      </c>
      <c r="F6" s="1455" t="s">
        <v>91</v>
      </c>
      <c r="G6" s="1458" t="s">
        <v>103</v>
      </c>
      <c r="H6" s="1458"/>
      <c r="I6" s="1458"/>
      <c r="J6" s="1458"/>
      <c r="K6" s="1458"/>
      <c r="L6" s="1458"/>
      <c r="M6" s="1458"/>
      <c r="N6" s="1458"/>
      <c r="O6" s="1448" t="s">
        <v>104</v>
      </c>
      <c r="P6" s="1448"/>
      <c r="Q6" s="1452" t="s">
        <v>105</v>
      </c>
      <c r="R6" s="1452" t="s">
        <v>106</v>
      </c>
      <c r="S6" s="1452" t="s">
        <v>113</v>
      </c>
      <c r="T6" s="1452" t="s">
        <v>112</v>
      </c>
      <c r="U6" s="1490" t="s">
        <v>92</v>
      </c>
    </row>
    <row r="7" spans="1:27" ht="15" customHeight="1" x14ac:dyDescent="0.25">
      <c r="A7" s="1458"/>
      <c r="B7" s="1453"/>
      <c r="C7" s="1456"/>
      <c r="D7" s="1456"/>
      <c r="E7" s="1460"/>
      <c r="F7" s="1456"/>
      <c r="G7" s="1458" t="s">
        <v>107</v>
      </c>
      <c r="H7" s="1458"/>
      <c r="I7" s="1458" t="s">
        <v>108</v>
      </c>
      <c r="J7" s="1458"/>
      <c r="K7" s="1458" t="s">
        <v>109</v>
      </c>
      <c r="L7" s="1458"/>
      <c r="M7" s="1458" t="s">
        <v>110</v>
      </c>
      <c r="N7" s="1458"/>
      <c r="O7" s="1448"/>
      <c r="P7" s="1448"/>
      <c r="Q7" s="1453"/>
      <c r="R7" s="1453"/>
      <c r="S7" s="1453"/>
      <c r="T7" s="1453"/>
      <c r="U7" s="1491"/>
    </row>
    <row r="8" spans="1:27" ht="25.5" x14ac:dyDescent="0.25">
      <c r="A8" s="1458"/>
      <c r="B8" s="1454"/>
      <c r="C8" s="1457"/>
      <c r="D8" s="1457"/>
      <c r="E8" s="1461"/>
      <c r="F8" s="1457"/>
      <c r="G8" s="79" t="s">
        <v>111</v>
      </c>
      <c r="H8" s="232" t="s">
        <v>12</v>
      </c>
      <c r="I8" s="79" t="s">
        <v>111</v>
      </c>
      <c r="J8" s="232" t="s">
        <v>12</v>
      </c>
      <c r="K8" s="79" t="s">
        <v>111</v>
      </c>
      <c r="L8" s="232" t="s">
        <v>12</v>
      </c>
      <c r="M8" s="79" t="s">
        <v>111</v>
      </c>
      <c r="N8" s="232" t="s">
        <v>12</v>
      </c>
      <c r="O8" s="79" t="s">
        <v>111</v>
      </c>
      <c r="P8" s="232" t="s">
        <v>12</v>
      </c>
      <c r="Q8" s="1454"/>
      <c r="R8" s="1454"/>
      <c r="S8" s="1454"/>
      <c r="T8" s="1454"/>
      <c r="U8" s="1492"/>
    </row>
    <row r="9" spans="1:27" ht="15.75" x14ac:dyDescent="0.25">
      <c r="A9" s="1667"/>
      <c r="B9" s="1667" t="s">
        <v>1463</v>
      </c>
      <c r="C9" s="321"/>
      <c r="D9" s="321"/>
      <c r="E9" s="321"/>
      <c r="F9" s="379"/>
      <c r="G9" s="358"/>
      <c r="H9" s="359"/>
      <c r="I9" s="358"/>
      <c r="J9" s="359"/>
      <c r="K9" s="358"/>
      <c r="L9" s="359"/>
      <c r="M9" s="358"/>
      <c r="N9" s="359"/>
      <c r="O9" s="374"/>
      <c r="P9" s="361"/>
      <c r="Q9" s="321"/>
      <c r="R9" s="321"/>
      <c r="S9" s="321"/>
      <c r="T9" s="321"/>
      <c r="U9" s="321"/>
    </row>
    <row r="10" spans="1:27" s="368" customFormat="1" ht="15.75" x14ac:dyDescent="0.25">
      <c r="A10" s="1667"/>
      <c r="B10" s="1667"/>
      <c r="C10" s="321"/>
      <c r="D10" s="321"/>
      <c r="E10" s="321"/>
      <c r="F10" s="379"/>
      <c r="G10" s="358"/>
      <c r="H10" s="359"/>
      <c r="I10" s="358"/>
      <c r="J10" s="359"/>
      <c r="K10" s="358"/>
      <c r="L10" s="359"/>
      <c r="M10" s="358"/>
      <c r="N10" s="359"/>
      <c r="O10" s="374"/>
      <c r="P10" s="361"/>
      <c r="Q10" s="321"/>
      <c r="R10" s="321"/>
      <c r="S10" s="321"/>
      <c r="T10" s="321"/>
      <c r="U10" s="321"/>
    </row>
    <row r="11" spans="1:27" s="368" customFormat="1" ht="15.75" x14ac:dyDescent="0.25">
      <c r="A11" s="1667"/>
      <c r="B11" s="1667"/>
      <c r="C11" s="321"/>
      <c r="D11" s="321"/>
      <c r="E11" s="321"/>
      <c r="F11" s="379"/>
      <c r="G11" s="358"/>
      <c r="H11" s="359"/>
      <c r="I11" s="358"/>
      <c r="J11" s="359"/>
      <c r="K11" s="358"/>
      <c r="L11" s="359"/>
      <c r="M11" s="358"/>
      <c r="N11" s="359"/>
      <c r="O11" s="374"/>
      <c r="P11" s="361"/>
      <c r="Q11" s="321"/>
      <c r="R11" s="321"/>
      <c r="S11" s="321"/>
      <c r="T11" s="321"/>
      <c r="U11" s="321"/>
    </row>
    <row r="12" spans="1:27" s="368" customFormat="1" ht="15.75" x14ac:dyDescent="0.25">
      <c r="A12" s="1667"/>
      <c r="B12" s="1667"/>
      <c r="C12" s="321"/>
      <c r="D12" s="321"/>
      <c r="E12" s="321"/>
      <c r="F12" s="379"/>
      <c r="G12" s="358"/>
      <c r="H12" s="359"/>
      <c r="I12" s="358"/>
      <c r="J12" s="359"/>
      <c r="K12" s="358"/>
      <c r="L12" s="359"/>
      <c r="M12" s="358"/>
      <c r="N12" s="359"/>
      <c r="O12" s="374"/>
      <c r="P12" s="361"/>
      <c r="Q12" s="321"/>
      <c r="R12" s="321"/>
      <c r="S12" s="321"/>
      <c r="T12" s="321"/>
      <c r="U12" s="321"/>
    </row>
    <row r="13" spans="1:27" s="368" customFormat="1" ht="15.75" x14ac:dyDescent="0.25">
      <c r="A13" s="1667"/>
      <c r="B13" s="1667"/>
      <c r="C13" s="321"/>
      <c r="D13" s="321"/>
      <c r="E13" s="321"/>
      <c r="F13" s="379"/>
      <c r="G13" s="358"/>
      <c r="H13" s="359"/>
      <c r="I13" s="358"/>
      <c r="J13" s="359"/>
      <c r="K13" s="358"/>
      <c r="L13" s="359"/>
      <c r="M13" s="358"/>
      <c r="N13" s="359"/>
      <c r="O13" s="374"/>
      <c r="P13" s="361"/>
      <c r="Q13" s="321"/>
      <c r="R13" s="321"/>
      <c r="S13" s="321"/>
      <c r="T13" s="321"/>
      <c r="U13" s="321"/>
    </row>
    <row r="14" spans="1:27" s="368" customFormat="1" ht="15.75" x14ac:dyDescent="0.25">
      <c r="A14" s="1667"/>
      <c r="B14" s="1667"/>
      <c r="C14" s="321"/>
      <c r="D14" s="321"/>
      <c r="E14" s="321"/>
      <c r="F14" s="417"/>
      <c r="G14" s="358"/>
      <c r="H14" s="359"/>
      <c r="I14" s="358"/>
      <c r="J14" s="359"/>
      <c r="K14" s="358"/>
      <c r="L14" s="359"/>
      <c r="M14" s="358"/>
      <c r="N14" s="359"/>
      <c r="O14" s="374"/>
      <c r="P14" s="361"/>
      <c r="Q14" s="321"/>
      <c r="R14" s="321"/>
      <c r="S14" s="321"/>
      <c r="T14" s="321"/>
      <c r="U14" s="321"/>
    </row>
    <row r="15" spans="1:27" ht="15.75" x14ac:dyDescent="0.25">
      <c r="A15" s="1667"/>
      <c r="B15" s="1667"/>
      <c r="C15" s="321"/>
      <c r="D15" s="321"/>
      <c r="E15" s="321"/>
      <c r="F15" s="417"/>
      <c r="G15" s="358"/>
      <c r="H15" s="359"/>
      <c r="I15" s="358"/>
      <c r="J15" s="359"/>
      <c r="K15" s="358"/>
      <c r="L15" s="359"/>
      <c r="M15" s="358"/>
      <c r="N15" s="359"/>
      <c r="O15" s="370"/>
      <c r="P15" s="361"/>
      <c r="Q15" s="321"/>
      <c r="R15" s="321"/>
      <c r="S15" s="321"/>
      <c r="T15" s="321"/>
      <c r="U15" s="321"/>
    </row>
    <row r="16" spans="1:27" s="368" customFormat="1" ht="110.25" x14ac:dyDescent="0.25">
      <c r="A16" s="1605" t="s">
        <v>1465</v>
      </c>
      <c r="B16" s="1605" t="s">
        <v>122</v>
      </c>
      <c r="C16" s="408" t="s">
        <v>1614</v>
      </c>
      <c r="D16" s="408" t="s">
        <v>1615</v>
      </c>
      <c r="E16" s="408" t="s">
        <v>1621</v>
      </c>
      <c r="F16" s="418" t="s">
        <v>1623</v>
      </c>
      <c r="G16" s="419">
        <v>0.25</v>
      </c>
      <c r="H16" s="420"/>
      <c r="I16" s="419">
        <v>0.25</v>
      </c>
      <c r="J16" s="420"/>
      <c r="K16" s="419">
        <v>0.25</v>
      </c>
      <c r="L16" s="420"/>
      <c r="M16" s="419">
        <v>0.25</v>
      </c>
      <c r="N16" s="420"/>
      <c r="O16" s="409">
        <v>1</v>
      </c>
      <c r="P16" s="410"/>
      <c r="Q16" s="390" t="s">
        <v>1616</v>
      </c>
      <c r="R16" s="390" t="s">
        <v>1617</v>
      </c>
      <c r="S16" s="390" t="s">
        <v>1618</v>
      </c>
      <c r="T16" s="390" t="s">
        <v>1619</v>
      </c>
      <c r="U16" s="408" t="s">
        <v>1620</v>
      </c>
    </row>
    <row r="17" spans="1:21" s="368" customFormat="1" ht="94.5" x14ac:dyDescent="0.25">
      <c r="A17" s="1606"/>
      <c r="B17" s="1606"/>
      <c r="C17" s="321"/>
      <c r="D17" s="321"/>
      <c r="E17" s="321"/>
      <c r="F17" s="421" t="s">
        <v>1622</v>
      </c>
      <c r="G17" s="419">
        <v>0.25</v>
      </c>
      <c r="H17" s="420"/>
      <c r="I17" s="419">
        <v>0.25</v>
      </c>
      <c r="J17" s="420"/>
      <c r="K17" s="419">
        <v>0.25</v>
      </c>
      <c r="L17" s="420"/>
      <c r="M17" s="419">
        <v>0.25</v>
      </c>
      <c r="N17" s="420"/>
      <c r="O17" s="409">
        <v>1</v>
      </c>
      <c r="P17" s="410"/>
      <c r="Q17" s="390" t="s">
        <v>1616</v>
      </c>
      <c r="R17" s="390" t="s">
        <v>1617</v>
      </c>
      <c r="S17" s="390" t="s">
        <v>1618</v>
      </c>
      <c r="T17" s="390" t="s">
        <v>1619</v>
      </c>
      <c r="U17" s="408" t="s">
        <v>1620</v>
      </c>
    </row>
    <row r="18" spans="1:21" s="368" customFormat="1" ht="47.25" customHeight="1" x14ac:dyDescent="0.25">
      <c r="A18" s="1606"/>
      <c r="B18" s="1606"/>
      <c r="C18" s="321"/>
      <c r="D18" s="321"/>
      <c r="E18" s="321"/>
      <c r="F18" s="421" t="s">
        <v>1624</v>
      </c>
      <c r="G18" s="419">
        <v>0.25</v>
      </c>
      <c r="H18" s="420"/>
      <c r="I18" s="419">
        <v>0.25</v>
      </c>
      <c r="J18" s="420"/>
      <c r="K18" s="419">
        <v>0.25</v>
      </c>
      <c r="L18" s="420"/>
      <c r="M18" s="419">
        <v>0.25</v>
      </c>
      <c r="N18" s="420"/>
      <c r="O18" s="409">
        <v>1</v>
      </c>
      <c r="P18" s="410"/>
      <c r="Q18" s="390" t="s">
        <v>1616</v>
      </c>
      <c r="R18" s="390" t="s">
        <v>1617</v>
      </c>
      <c r="S18" s="390" t="s">
        <v>1618</v>
      </c>
      <c r="T18" s="390" t="s">
        <v>1619</v>
      </c>
      <c r="U18" s="408" t="s">
        <v>1620</v>
      </c>
    </row>
    <row r="19" spans="1:21" s="368" customFormat="1" ht="60" x14ac:dyDescent="0.25">
      <c r="A19" s="1606"/>
      <c r="B19" s="1606"/>
      <c r="C19" s="321" t="s">
        <v>1627</v>
      </c>
      <c r="D19" s="321" t="s">
        <v>1628</v>
      </c>
      <c r="E19" s="321" t="s">
        <v>1625</v>
      </c>
      <c r="F19" s="379" t="s">
        <v>1626</v>
      </c>
      <c r="G19" s="419">
        <v>0.25</v>
      </c>
      <c r="H19" s="420"/>
      <c r="I19" s="419">
        <v>0.25</v>
      </c>
      <c r="J19" s="420"/>
      <c r="K19" s="419">
        <v>0.25</v>
      </c>
      <c r="L19" s="420"/>
      <c r="M19" s="419">
        <v>0.25</v>
      </c>
      <c r="N19" s="420"/>
      <c r="O19" s="409">
        <v>1</v>
      </c>
      <c r="P19" s="361"/>
      <c r="Q19" s="321" t="s">
        <v>1629</v>
      </c>
      <c r="R19" s="321" t="s">
        <v>1630</v>
      </c>
      <c r="S19" s="321" t="s">
        <v>1631</v>
      </c>
      <c r="T19" s="321" t="s">
        <v>1632</v>
      </c>
      <c r="U19" s="321" t="s">
        <v>1633</v>
      </c>
    </row>
    <row r="20" spans="1:21" s="368" customFormat="1" ht="15.75" x14ac:dyDescent="0.25">
      <c r="A20" s="1606"/>
      <c r="B20" s="1606"/>
      <c r="C20" s="321"/>
      <c r="D20" s="321"/>
      <c r="E20" s="321"/>
      <c r="F20" s="379"/>
      <c r="G20" s="358"/>
      <c r="H20" s="359"/>
      <c r="I20" s="358"/>
      <c r="J20" s="359"/>
      <c r="K20" s="358"/>
      <c r="L20" s="359"/>
      <c r="M20" s="358"/>
      <c r="N20" s="359"/>
      <c r="O20" s="370"/>
      <c r="P20" s="361"/>
      <c r="Q20" s="321"/>
      <c r="R20" s="321"/>
      <c r="S20" s="321"/>
      <c r="T20" s="321"/>
      <c r="U20" s="321"/>
    </row>
    <row r="21" spans="1:21" s="368" customFormat="1" ht="15.75" x14ac:dyDescent="0.25">
      <c r="A21" s="1607"/>
      <c r="B21" s="1607"/>
      <c r="C21" s="321"/>
      <c r="D21" s="321"/>
      <c r="F21" s="416"/>
      <c r="G21" s="358"/>
      <c r="H21" s="359"/>
      <c r="I21" s="358"/>
      <c r="J21" s="359"/>
      <c r="K21" s="358"/>
      <c r="L21" s="359"/>
      <c r="M21" s="358"/>
      <c r="N21" s="359"/>
      <c r="O21" s="370"/>
      <c r="P21" s="361"/>
      <c r="Q21" s="321"/>
      <c r="R21" s="321"/>
      <c r="S21" s="321"/>
      <c r="T21" s="321"/>
      <c r="U21" s="321"/>
    </row>
    <row r="22" spans="1:21" s="368" customFormat="1" ht="15.75" x14ac:dyDescent="0.25">
      <c r="A22" s="1667" t="s">
        <v>1466</v>
      </c>
      <c r="B22" s="1605"/>
      <c r="C22" s="321"/>
      <c r="D22" s="321"/>
      <c r="E22" s="379"/>
      <c r="G22" s="358"/>
      <c r="H22" s="359"/>
      <c r="I22" s="358"/>
      <c r="J22" s="359"/>
      <c r="K22" s="358"/>
      <c r="L22" s="359"/>
      <c r="M22" s="358"/>
      <c r="N22" s="359"/>
      <c r="O22" s="370"/>
      <c r="P22" s="361"/>
      <c r="Q22" s="321"/>
      <c r="R22" s="321"/>
      <c r="S22" s="321"/>
      <c r="T22" s="321"/>
      <c r="U22" s="321"/>
    </row>
    <row r="23" spans="1:21" s="368" customFormat="1" ht="15.75" x14ac:dyDescent="0.25">
      <c r="A23" s="1667"/>
      <c r="B23" s="1606"/>
      <c r="C23" s="321"/>
      <c r="D23" s="321"/>
      <c r="E23" s="379"/>
      <c r="F23" s="321"/>
      <c r="G23" s="358"/>
      <c r="H23" s="359"/>
      <c r="I23" s="358"/>
      <c r="J23" s="359"/>
      <c r="K23" s="358"/>
      <c r="L23" s="359"/>
      <c r="M23" s="358"/>
      <c r="N23" s="359"/>
      <c r="O23" s="370"/>
      <c r="P23" s="361"/>
      <c r="Q23" s="321"/>
      <c r="R23" s="321"/>
      <c r="S23" s="321"/>
      <c r="T23" s="321"/>
      <c r="U23" s="321"/>
    </row>
    <row r="24" spans="1:21" s="368" customFormat="1" ht="15.75" x14ac:dyDescent="0.25">
      <c r="A24" s="1667"/>
      <c r="B24" s="1606"/>
      <c r="C24" s="321"/>
      <c r="D24" s="321"/>
      <c r="F24" s="321"/>
      <c r="G24" s="358"/>
      <c r="H24" s="359"/>
      <c r="I24" s="358"/>
      <c r="J24" s="359"/>
      <c r="K24" s="358"/>
      <c r="L24" s="359"/>
      <c r="M24" s="358"/>
      <c r="N24" s="359"/>
      <c r="O24" s="370"/>
      <c r="P24" s="361"/>
      <c r="Q24" s="321"/>
      <c r="R24" s="321"/>
      <c r="S24" s="321"/>
      <c r="T24" s="321"/>
      <c r="U24" s="321"/>
    </row>
    <row r="25" spans="1:21" s="368" customFormat="1" ht="15.75" x14ac:dyDescent="0.25">
      <c r="A25" s="1667"/>
      <c r="B25" s="1606"/>
      <c r="C25" s="321"/>
      <c r="D25" s="321"/>
      <c r="F25" s="321"/>
      <c r="G25" s="358"/>
      <c r="H25" s="359"/>
      <c r="I25" s="358"/>
      <c r="J25" s="359"/>
      <c r="K25" s="358"/>
      <c r="L25" s="359"/>
      <c r="M25" s="358"/>
      <c r="N25" s="359"/>
      <c r="O25" s="370"/>
      <c r="P25" s="361"/>
      <c r="Q25" s="321"/>
      <c r="R25" s="321"/>
      <c r="S25" s="321"/>
      <c r="T25" s="321"/>
      <c r="U25" s="321"/>
    </row>
    <row r="26" spans="1:21" s="368" customFormat="1" ht="15.75" x14ac:dyDescent="0.25">
      <c r="A26" s="1667"/>
      <c r="B26" s="1606"/>
      <c r="C26" s="321"/>
      <c r="D26" s="321"/>
      <c r="E26" s="1487"/>
      <c r="F26" s="321"/>
      <c r="G26" s="358"/>
      <c r="H26" s="359"/>
      <c r="I26" s="358"/>
      <c r="J26" s="359"/>
      <c r="K26" s="358"/>
      <c r="L26" s="359"/>
      <c r="M26" s="358"/>
      <c r="N26" s="359"/>
      <c r="O26" s="370"/>
      <c r="P26" s="361"/>
      <c r="Q26" s="321"/>
      <c r="R26" s="321"/>
      <c r="S26" s="321"/>
      <c r="T26" s="321"/>
      <c r="U26" s="321"/>
    </row>
    <row r="27" spans="1:21" ht="15.75" x14ac:dyDescent="0.25">
      <c r="A27" s="1667"/>
      <c r="B27" s="1607"/>
      <c r="C27" s="321"/>
      <c r="D27" s="321"/>
      <c r="E27" s="1487"/>
      <c r="F27" s="321"/>
      <c r="G27" s="321"/>
      <c r="H27" s="359"/>
      <c r="I27" s="321"/>
      <c r="J27" s="359"/>
      <c r="K27" s="321"/>
      <c r="L27" s="359"/>
      <c r="M27" s="321"/>
      <c r="N27" s="359"/>
      <c r="O27" s="321"/>
      <c r="P27" s="359"/>
      <c r="Q27" s="321"/>
      <c r="R27" s="71"/>
      <c r="S27" s="321"/>
      <c r="T27" s="321"/>
      <c r="U27" s="321"/>
    </row>
    <row r="28" spans="1:21" ht="15.75" x14ac:dyDescent="0.25">
      <c r="A28" s="285"/>
      <c r="B28" s="286"/>
      <c r="C28" s="286"/>
      <c r="D28" s="285" t="s">
        <v>1464</v>
      </c>
      <c r="E28" s="286"/>
      <c r="F28" s="287"/>
      <c r="G28" s="73">
        <f t="shared" ref="G28:P28" si="0">SUM(G9:G27)</f>
        <v>1</v>
      </c>
      <c r="H28" s="236">
        <f t="shared" si="0"/>
        <v>0</v>
      </c>
      <c r="I28" s="73">
        <f t="shared" si="0"/>
        <v>1</v>
      </c>
      <c r="J28" s="236">
        <f t="shared" si="0"/>
        <v>0</v>
      </c>
      <c r="K28" s="73">
        <f t="shared" si="0"/>
        <v>1</v>
      </c>
      <c r="L28" s="236">
        <f t="shared" si="0"/>
        <v>0</v>
      </c>
      <c r="M28" s="73">
        <f t="shared" si="0"/>
        <v>1</v>
      </c>
      <c r="N28" s="236">
        <f t="shared" si="0"/>
        <v>0</v>
      </c>
      <c r="O28" s="236">
        <f t="shared" si="0"/>
        <v>4</v>
      </c>
      <c r="P28" s="236">
        <f t="shared" si="0"/>
        <v>0</v>
      </c>
      <c r="Q28" s="68"/>
      <c r="R28" s="68"/>
      <c r="S28" s="68"/>
      <c r="T28" s="68"/>
      <c r="U28" s="68"/>
    </row>
  </sheetData>
  <mergeCells count="26">
    <mergeCell ref="M7:N7"/>
    <mergeCell ref="D6:D8"/>
    <mergeCell ref="E26:E27"/>
    <mergeCell ref="E1:L1"/>
    <mergeCell ref="F6:F8"/>
    <mergeCell ref="G6:N6"/>
    <mergeCell ref="A5:U5"/>
    <mergeCell ref="R6:R8"/>
    <mergeCell ref="S6:S8"/>
    <mergeCell ref="T6:T8"/>
    <mergeCell ref="U6:U8"/>
    <mergeCell ref="Q6:Q8"/>
    <mergeCell ref="E6:E8"/>
    <mergeCell ref="O6:P7"/>
    <mergeCell ref="G7:H7"/>
    <mergeCell ref="I7:J7"/>
    <mergeCell ref="K7:L7"/>
    <mergeCell ref="A22:A27"/>
    <mergeCell ref="B22:B27"/>
    <mergeCell ref="B9:B15"/>
    <mergeCell ref="B6:B8"/>
    <mergeCell ref="C6:C8"/>
    <mergeCell ref="A9:A15"/>
    <mergeCell ref="A16:A21"/>
    <mergeCell ref="B16:B21"/>
    <mergeCell ref="A6:A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566"/>
  <sheetViews>
    <sheetView showGridLines="0" zoomScale="80" zoomScaleNormal="80" workbookViewId="0">
      <pane ySplit="11" topLeftCell="A553" activePane="bottomLeft" state="frozen"/>
      <selection activeCell="A11" sqref="A11"/>
      <selection pane="bottomLeft" activeCell="C566" sqref="C566"/>
    </sheetView>
  </sheetViews>
  <sheetFormatPr baseColWidth="10" defaultColWidth="11.5703125" defaultRowHeight="15" x14ac:dyDescent="0.25"/>
  <cols>
    <col min="1" max="1" width="4.5703125" style="85" customWidth="1"/>
    <col min="2" max="2" width="15.85546875" style="75" customWidth="1"/>
    <col min="3" max="3" width="89.42578125" style="85" customWidth="1"/>
    <col min="4" max="24" width="32" style="176" customWidth="1"/>
    <col min="25" max="25" width="34.28515625" style="176" customWidth="1"/>
    <col min="26" max="35" width="17.85546875" style="176" customWidth="1"/>
    <col min="36" max="36" width="19.5703125" style="176" customWidth="1"/>
    <col min="37" max="38" width="17.85546875" style="176" customWidth="1"/>
    <col min="39" max="39" width="18.7109375" style="176" customWidth="1"/>
    <col min="40" max="41" width="17.85546875" style="176" customWidth="1"/>
    <col min="42" max="42" width="18.28515625" style="176" customWidth="1"/>
    <col min="43" max="16384" width="11.5703125" style="85"/>
  </cols>
  <sheetData>
    <row r="1" spans="1:256" hidden="1" x14ac:dyDescent="0.25">
      <c r="A1" s="188"/>
      <c r="B1" s="191"/>
      <c r="C1" s="188" t="s">
        <v>268</v>
      </c>
      <c r="D1" s="191" t="s">
        <v>269</v>
      </c>
      <c r="E1" s="182" t="s">
        <v>270</v>
      </c>
      <c r="F1" s="182" t="s">
        <v>517</v>
      </c>
      <c r="G1" s="182" t="s">
        <v>519</v>
      </c>
      <c r="H1" s="182" t="s">
        <v>521</v>
      </c>
      <c r="I1" s="182" t="s">
        <v>523</v>
      </c>
      <c r="J1" s="182" t="s">
        <v>525</v>
      </c>
      <c r="K1" s="182" t="s">
        <v>527</v>
      </c>
      <c r="L1" s="182" t="s">
        <v>271</v>
      </c>
      <c r="M1" s="182" t="s">
        <v>530</v>
      </c>
      <c r="N1" s="182" t="s">
        <v>272</v>
      </c>
      <c r="O1" s="182" t="s">
        <v>532</v>
      </c>
      <c r="P1" s="182" t="s">
        <v>534</v>
      </c>
      <c r="Q1" s="182" t="s">
        <v>536</v>
      </c>
      <c r="R1" s="182" t="s">
        <v>534</v>
      </c>
      <c r="S1" s="182" t="s">
        <v>536</v>
      </c>
      <c r="T1" s="182" t="s">
        <v>536</v>
      </c>
      <c r="U1" s="182" t="s">
        <v>273</v>
      </c>
      <c r="V1" s="182" t="s">
        <v>537</v>
      </c>
      <c r="W1" s="182" t="s">
        <v>540</v>
      </c>
      <c r="X1" s="182" t="s">
        <v>540</v>
      </c>
      <c r="Y1" s="182" t="s">
        <v>274</v>
      </c>
      <c r="Z1" s="182" t="s">
        <v>542</v>
      </c>
      <c r="AA1" s="182" t="s">
        <v>275</v>
      </c>
      <c r="AB1" s="182" t="s">
        <v>543</v>
      </c>
      <c r="AC1" s="182" t="s">
        <v>544</v>
      </c>
      <c r="AD1" s="182" t="s">
        <v>548</v>
      </c>
      <c r="AE1" s="182" t="s">
        <v>291</v>
      </c>
      <c r="AF1" s="182" t="s">
        <v>549</v>
      </c>
      <c r="AG1" s="182" t="s">
        <v>551</v>
      </c>
      <c r="AH1" s="182" t="s">
        <v>553</v>
      </c>
      <c r="AI1" s="182" t="s">
        <v>292</v>
      </c>
      <c r="AJ1" s="182" t="s">
        <v>555</v>
      </c>
      <c r="AK1" s="182" t="s">
        <v>557</v>
      </c>
      <c r="AL1" s="182" t="s">
        <v>559</v>
      </c>
      <c r="AM1" s="182" t="s">
        <v>561</v>
      </c>
      <c r="AN1" s="182" t="s">
        <v>267</v>
      </c>
      <c r="AO1" s="182" t="s">
        <v>563</v>
      </c>
      <c r="AP1" s="191" t="s">
        <v>276</v>
      </c>
      <c r="AQ1" s="182" t="s">
        <v>565</v>
      </c>
      <c r="AR1" s="182" t="s">
        <v>277</v>
      </c>
      <c r="AS1" s="182" t="s">
        <v>567</v>
      </c>
      <c r="AT1" s="182" t="s">
        <v>569</v>
      </c>
      <c r="AU1" s="182" t="s">
        <v>278</v>
      </c>
      <c r="AV1" s="182" t="s">
        <v>571</v>
      </c>
      <c r="AW1" s="182" t="s">
        <v>573</v>
      </c>
      <c r="AX1" s="182" t="s">
        <v>279</v>
      </c>
      <c r="AY1" s="182" t="s">
        <v>574</v>
      </c>
      <c r="AZ1" s="182" t="s">
        <v>576</v>
      </c>
      <c r="BA1" s="182" t="s">
        <v>577</v>
      </c>
      <c r="BB1" s="182" t="s">
        <v>578</v>
      </c>
      <c r="BC1" s="182" t="s">
        <v>580</v>
      </c>
      <c r="BD1" s="182" t="s">
        <v>582</v>
      </c>
      <c r="BE1" s="182" t="s">
        <v>583</v>
      </c>
      <c r="BF1" s="182" t="s">
        <v>280</v>
      </c>
      <c r="BG1" s="182" t="s">
        <v>585</v>
      </c>
      <c r="BH1" s="182" t="s">
        <v>587</v>
      </c>
      <c r="BI1" s="182" t="s">
        <v>588</v>
      </c>
      <c r="BJ1" s="182" t="s">
        <v>590</v>
      </c>
      <c r="BK1" s="182" t="s">
        <v>592</v>
      </c>
      <c r="BL1" s="182" t="s">
        <v>594</v>
      </c>
      <c r="BM1" s="182" t="s">
        <v>596</v>
      </c>
      <c r="BN1" s="182" t="s">
        <v>598</v>
      </c>
      <c r="BO1" s="182" t="s">
        <v>293</v>
      </c>
      <c r="BP1" s="182" t="s">
        <v>600</v>
      </c>
      <c r="BQ1" s="182" t="s">
        <v>602</v>
      </c>
      <c r="BR1" s="182" t="s">
        <v>604</v>
      </c>
      <c r="BS1" s="182" t="s">
        <v>606</v>
      </c>
      <c r="BT1" s="182" t="s">
        <v>608</v>
      </c>
      <c r="BU1" s="182" t="s">
        <v>610</v>
      </c>
      <c r="BV1" s="182" t="s">
        <v>612</v>
      </c>
      <c r="BW1" s="182" t="s">
        <v>614</v>
      </c>
      <c r="BX1" s="182" t="s">
        <v>616</v>
      </c>
      <c r="BY1" s="182" t="s">
        <v>618</v>
      </c>
      <c r="BZ1" s="191" t="s">
        <v>281</v>
      </c>
      <c r="CA1" s="182" t="s">
        <v>282</v>
      </c>
      <c r="CB1" s="182" t="s">
        <v>620</v>
      </c>
      <c r="CC1" s="182" t="s">
        <v>283</v>
      </c>
      <c r="CD1" s="182" t="s">
        <v>622</v>
      </c>
      <c r="CE1" s="182" t="s">
        <v>624</v>
      </c>
      <c r="CF1" s="191" t="s">
        <v>284</v>
      </c>
      <c r="CG1" s="182" t="s">
        <v>285</v>
      </c>
      <c r="CH1" s="182" t="s">
        <v>626</v>
      </c>
      <c r="CI1" s="182" t="s">
        <v>286</v>
      </c>
      <c r="CJ1" s="182" t="s">
        <v>628</v>
      </c>
      <c r="CK1" s="182" t="s">
        <v>630</v>
      </c>
      <c r="CL1" s="182" t="s">
        <v>632</v>
      </c>
      <c r="CM1" s="191" t="s">
        <v>287</v>
      </c>
      <c r="CN1" s="182" t="s">
        <v>638</v>
      </c>
      <c r="CO1" s="182" t="s">
        <v>640</v>
      </c>
      <c r="CP1" s="182" t="s">
        <v>288</v>
      </c>
      <c r="CQ1" s="182" t="s">
        <v>634</v>
      </c>
      <c r="CR1" s="182" t="s">
        <v>636</v>
      </c>
      <c r="CS1" s="182" t="s">
        <v>289</v>
      </c>
      <c r="CT1" s="182" t="s">
        <v>642</v>
      </c>
      <c r="CU1" s="182" t="s">
        <v>290</v>
      </c>
      <c r="CV1" s="182" t="s">
        <v>643</v>
      </c>
      <c r="CW1" s="179" t="s">
        <v>294</v>
      </c>
      <c r="CX1" s="191" t="s">
        <v>295</v>
      </c>
      <c r="CY1" s="182" t="s">
        <v>644</v>
      </c>
      <c r="CZ1" s="182" t="s">
        <v>645</v>
      </c>
      <c r="DA1" s="182" t="s">
        <v>647</v>
      </c>
      <c r="DB1" s="182" t="s">
        <v>296</v>
      </c>
      <c r="DC1" s="182" t="s">
        <v>649</v>
      </c>
      <c r="DD1" s="182" t="s">
        <v>651</v>
      </c>
      <c r="DE1" s="182" t="s">
        <v>653</v>
      </c>
      <c r="DF1" s="182" t="s">
        <v>655</v>
      </c>
      <c r="DG1" s="182" t="s">
        <v>657</v>
      </c>
      <c r="DH1" s="182" t="s">
        <v>659</v>
      </c>
      <c r="DI1" s="191" t="s">
        <v>297</v>
      </c>
      <c r="DJ1" s="182" t="s">
        <v>298</v>
      </c>
      <c r="DK1" s="182" t="s">
        <v>661</v>
      </c>
      <c r="DL1" s="182" t="s">
        <v>299</v>
      </c>
      <c r="DM1" s="182" t="s">
        <v>663</v>
      </c>
      <c r="DN1" s="182" t="s">
        <v>665</v>
      </c>
      <c r="DO1" s="182" t="s">
        <v>667</v>
      </c>
      <c r="DP1" s="182" t="s">
        <v>669</v>
      </c>
      <c r="DQ1" s="182" t="s">
        <v>671</v>
      </c>
      <c r="DR1" s="182" t="s">
        <v>673</v>
      </c>
      <c r="DS1" s="182" t="s">
        <v>675</v>
      </c>
      <c r="DT1" s="182" t="s">
        <v>300</v>
      </c>
      <c r="DU1" s="182" t="s">
        <v>677</v>
      </c>
      <c r="DV1" s="182" t="s">
        <v>679</v>
      </c>
      <c r="DW1" s="182" t="s">
        <v>681</v>
      </c>
      <c r="DX1" s="191" t="s">
        <v>301</v>
      </c>
      <c r="DY1" s="182" t="s">
        <v>683</v>
      </c>
      <c r="DZ1" s="182" t="s">
        <v>302</v>
      </c>
      <c r="EA1" s="182" t="s">
        <v>685</v>
      </c>
      <c r="EB1" s="182" t="s">
        <v>303</v>
      </c>
      <c r="EC1" s="182" t="s">
        <v>687</v>
      </c>
      <c r="ED1" s="182" t="s">
        <v>689</v>
      </c>
      <c r="EE1" s="182" t="s">
        <v>691</v>
      </c>
      <c r="EF1" s="182" t="s">
        <v>693</v>
      </c>
      <c r="EG1" s="182" t="s">
        <v>695</v>
      </c>
      <c r="EH1" s="182" t="s">
        <v>697</v>
      </c>
      <c r="EI1" s="182" t="s">
        <v>699</v>
      </c>
      <c r="EJ1" s="182" t="s">
        <v>701</v>
      </c>
      <c r="EK1" s="182" t="s">
        <v>703</v>
      </c>
      <c r="EL1" s="182" t="s">
        <v>705</v>
      </c>
      <c r="EM1" s="182" t="s">
        <v>707</v>
      </c>
      <c r="EN1" s="191" t="s">
        <v>304</v>
      </c>
      <c r="EO1" s="182" t="s">
        <v>709</v>
      </c>
      <c r="EP1" s="182" t="s">
        <v>305</v>
      </c>
      <c r="EQ1" s="182" t="s">
        <v>711</v>
      </c>
      <c r="ER1" s="182" t="s">
        <v>713</v>
      </c>
      <c r="ES1" s="182" t="s">
        <v>306</v>
      </c>
      <c r="ET1" s="182" t="s">
        <v>715</v>
      </c>
      <c r="EU1" s="182" t="s">
        <v>717</v>
      </c>
      <c r="EV1" s="182" t="s">
        <v>307</v>
      </c>
      <c r="EW1" s="182" t="s">
        <v>719</v>
      </c>
      <c r="EX1" s="182" t="s">
        <v>721</v>
      </c>
      <c r="EY1" s="182" t="s">
        <v>723</v>
      </c>
      <c r="EZ1" s="182" t="s">
        <v>308</v>
      </c>
      <c r="FA1" s="182" t="s">
        <v>725</v>
      </c>
      <c r="FB1" s="182" t="s">
        <v>727</v>
      </c>
      <c r="FC1" s="191" t="s">
        <v>309</v>
      </c>
      <c r="FD1" s="182" t="s">
        <v>310</v>
      </c>
      <c r="FE1" s="182" t="s">
        <v>729</v>
      </c>
      <c r="FF1" s="182" t="s">
        <v>731</v>
      </c>
      <c r="FG1" s="182" t="s">
        <v>733</v>
      </c>
      <c r="FH1" s="182" t="s">
        <v>735</v>
      </c>
      <c r="FI1" s="182" t="s">
        <v>311</v>
      </c>
      <c r="FJ1" s="182" t="s">
        <v>737</v>
      </c>
      <c r="FK1" s="182" t="s">
        <v>739</v>
      </c>
      <c r="FL1" s="182" t="s">
        <v>741</v>
      </c>
      <c r="FM1" s="182" t="s">
        <v>743</v>
      </c>
      <c r="FN1" s="182" t="s">
        <v>745</v>
      </c>
      <c r="FO1" s="182" t="s">
        <v>312</v>
      </c>
      <c r="FP1" s="182" t="s">
        <v>748</v>
      </c>
      <c r="FQ1" s="182" t="s">
        <v>313</v>
      </c>
      <c r="FR1" s="182" t="s">
        <v>751</v>
      </c>
      <c r="FS1" s="182" t="s">
        <v>752</v>
      </c>
      <c r="FT1" s="182" t="s">
        <v>754</v>
      </c>
      <c r="FU1" s="182" t="s">
        <v>314</v>
      </c>
      <c r="FV1" s="182" t="s">
        <v>757</v>
      </c>
      <c r="FW1" s="182" t="s">
        <v>758</v>
      </c>
      <c r="FX1" s="182" t="s">
        <v>760</v>
      </c>
      <c r="FY1" s="182" t="s">
        <v>315</v>
      </c>
      <c r="FZ1" s="182" t="s">
        <v>763</v>
      </c>
      <c r="GA1" s="182" t="s">
        <v>765</v>
      </c>
      <c r="GB1" s="182" t="s">
        <v>767</v>
      </c>
      <c r="GC1" s="191" t="s">
        <v>316</v>
      </c>
      <c r="GD1" s="191" t="s">
        <v>317</v>
      </c>
      <c r="GE1" s="182" t="s">
        <v>323</v>
      </c>
      <c r="GF1" s="182" t="s">
        <v>769</v>
      </c>
      <c r="GG1" s="182" t="s">
        <v>771</v>
      </c>
      <c r="GH1" s="182" t="s">
        <v>773</v>
      </c>
      <c r="GI1" s="182" t="s">
        <v>775</v>
      </c>
      <c r="GJ1" s="182" t="s">
        <v>777</v>
      </c>
      <c r="GK1" s="182" t="s">
        <v>779</v>
      </c>
      <c r="GL1" s="191" t="s">
        <v>318</v>
      </c>
      <c r="GM1" s="182" t="s">
        <v>324</v>
      </c>
      <c r="GN1" s="182" t="s">
        <v>781</v>
      </c>
      <c r="GO1" s="182" t="s">
        <v>783</v>
      </c>
      <c r="GP1" s="182" t="s">
        <v>784</v>
      </c>
      <c r="GQ1" s="182" t="s">
        <v>325</v>
      </c>
      <c r="GR1" s="182" t="s">
        <v>787</v>
      </c>
      <c r="GS1" s="182" t="s">
        <v>788</v>
      </c>
      <c r="GT1" s="191" t="s">
        <v>319</v>
      </c>
      <c r="GU1" s="182" t="s">
        <v>320</v>
      </c>
      <c r="GV1" s="182" t="s">
        <v>790</v>
      </c>
      <c r="GW1" s="182" t="s">
        <v>792</v>
      </c>
      <c r="GX1" s="182" t="s">
        <v>794</v>
      </c>
      <c r="GY1" s="182" t="s">
        <v>796</v>
      </c>
      <c r="GZ1" s="182" t="s">
        <v>798</v>
      </c>
      <c r="HA1" s="191" t="s">
        <v>321</v>
      </c>
      <c r="HB1" s="182" t="s">
        <v>322</v>
      </c>
      <c r="HC1" s="182" t="s">
        <v>800</v>
      </c>
      <c r="HD1" s="182" t="s">
        <v>802</v>
      </c>
      <c r="HE1" s="182" t="s">
        <v>804</v>
      </c>
      <c r="HF1" s="182" t="s">
        <v>806</v>
      </c>
      <c r="HG1" s="182" t="s">
        <v>808</v>
      </c>
      <c r="HH1" s="182" t="s">
        <v>810</v>
      </c>
      <c r="HI1" s="179" t="s">
        <v>326</v>
      </c>
      <c r="HJ1" s="191" t="s">
        <v>327</v>
      </c>
      <c r="HK1" s="182" t="s">
        <v>328</v>
      </c>
      <c r="HL1" s="182" t="s">
        <v>812</v>
      </c>
      <c r="HM1" s="182" t="s">
        <v>814</v>
      </c>
      <c r="HN1" s="182" t="s">
        <v>816</v>
      </c>
      <c r="HO1" s="182" t="s">
        <v>818</v>
      </c>
      <c r="HP1" s="182" t="s">
        <v>329</v>
      </c>
      <c r="HQ1" s="182" t="s">
        <v>821</v>
      </c>
      <c r="HR1" s="182" t="s">
        <v>346</v>
      </c>
      <c r="HS1" s="182" t="s">
        <v>859</v>
      </c>
      <c r="HT1" s="182" t="s">
        <v>861</v>
      </c>
      <c r="HU1" s="182" t="s">
        <v>863</v>
      </c>
      <c r="HV1" s="191" t="s">
        <v>330</v>
      </c>
      <c r="HW1" s="182" t="s">
        <v>823</v>
      </c>
      <c r="HX1" s="182" t="s">
        <v>825</v>
      </c>
      <c r="HY1" s="182" t="s">
        <v>331</v>
      </c>
      <c r="HZ1" s="182" t="s">
        <v>828</v>
      </c>
      <c r="IA1" s="182" t="s">
        <v>830</v>
      </c>
      <c r="IB1" s="182" t="s">
        <v>831</v>
      </c>
      <c r="IC1" s="182" t="s">
        <v>833</v>
      </c>
      <c r="ID1" s="191" t="s">
        <v>332</v>
      </c>
      <c r="IE1" s="182" t="s">
        <v>835</v>
      </c>
      <c r="IF1" s="182" t="s">
        <v>837</v>
      </c>
      <c r="IG1" s="182" t="s">
        <v>839</v>
      </c>
      <c r="IH1" s="182" t="s">
        <v>333</v>
      </c>
      <c r="II1" s="182" t="s">
        <v>841</v>
      </c>
      <c r="IJ1" s="182" t="s">
        <v>843</v>
      </c>
      <c r="IK1" s="182" t="s">
        <v>334</v>
      </c>
      <c r="IL1" s="182" t="s">
        <v>845</v>
      </c>
      <c r="IM1" s="182" t="s">
        <v>847</v>
      </c>
      <c r="IN1" s="182" t="s">
        <v>335</v>
      </c>
      <c r="IO1" s="182" t="s">
        <v>849</v>
      </c>
      <c r="IP1" s="182" t="s">
        <v>851</v>
      </c>
      <c r="IQ1" s="182" t="s">
        <v>853</v>
      </c>
      <c r="IR1" s="182" t="s">
        <v>855</v>
      </c>
      <c r="IS1" s="182" t="s">
        <v>336</v>
      </c>
      <c r="IT1" s="182" t="s">
        <v>857</v>
      </c>
      <c r="IU1" s="191" t="s">
        <v>337</v>
      </c>
      <c r="IV1" s="182" t="s">
        <v>865</v>
      </c>
    </row>
    <row r="2" spans="1:256" s="122" customFormat="1" hidden="1" x14ac:dyDescent="0.25">
      <c r="K2" s="160"/>
      <c r="Z2" s="122" t="s">
        <v>145</v>
      </c>
      <c r="AA2" s="122" t="s">
        <v>146</v>
      </c>
    </row>
    <row r="3" spans="1:256"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9"/>
    </row>
    <row r="4" spans="1:256"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9"/>
    </row>
    <row r="5" spans="1:256"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9"/>
    </row>
    <row r="6" spans="1:256" x14ac:dyDescent="0.25">
      <c r="B6" s="88"/>
      <c r="C6" s="89" t="s">
        <v>264</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9"/>
    </row>
    <row r="7" spans="1:256" x14ac:dyDescent="0.25">
      <c r="B7" s="85"/>
      <c r="C7" s="89" t="s">
        <v>87</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89"/>
    </row>
    <row r="8" spans="1:256" x14ac:dyDescent="0.25">
      <c r="B8" s="91"/>
      <c r="C8" s="89" t="s">
        <v>263</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89"/>
    </row>
    <row r="9" spans="1:256" x14ac:dyDescent="0.25">
      <c r="B9" s="85"/>
      <c r="C9" s="89" t="s">
        <v>88</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89"/>
    </row>
    <row r="10" spans="1:256" ht="29.25" thickBot="1" x14ac:dyDescent="0.3">
      <c r="K10" s="211"/>
      <c r="L10" s="211"/>
      <c r="M10" s="211"/>
      <c r="N10" s="212" t="s">
        <v>411</v>
      </c>
      <c r="O10" s="211"/>
      <c r="P10" s="211"/>
      <c r="Q10" s="211"/>
      <c r="R10" s="211"/>
      <c r="S10" s="211"/>
      <c r="T10" s="211"/>
      <c r="U10" s="211"/>
      <c r="V10" s="211"/>
      <c r="W10" s="211"/>
      <c r="X10" s="211"/>
      <c r="Y10" s="211"/>
    </row>
    <row r="11" spans="1:256" ht="79.5" thickBot="1" x14ac:dyDescent="0.3">
      <c r="B11" s="318" t="s">
        <v>149</v>
      </c>
      <c r="C11" s="194" t="s">
        <v>148</v>
      </c>
      <c r="D11" s="195" t="s">
        <v>145</v>
      </c>
      <c r="E11" s="195" t="s">
        <v>1474</v>
      </c>
      <c r="F11" s="195" t="s">
        <v>265</v>
      </c>
      <c r="G11" s="195" t="s">
        <v>480</v>
      </c>
      <c r="H11" s="195" t="s">
        <v>482</v>
      </c>
      <c r="I11" s="210" t="s">
        <v>483</v>
      </c>
      <c r="J11" s="195" t="s">
        <v>481</v>
      </c>
      <c r="K11" s="346" t="s">
        <v>1385</v>
      </c>
      <c r="L11" s="346" t="s">
        <v>1387</v>
      </c>
      <c r="M11" s="346" t="s">
        <v>491</v>
      </c>
      <c r="N11" s="346" t="s">
        <v>1386</v>
      </c>
      <c r="O11" s="346" t="s">
        <v>1388</v>
      </c>
      <c r="P11" s="346" t="s">
        <v>492</v>
      </c>
      <c r="Q11" s="346" t="s">
        <v>1389</v>
      </c>
      <c r="R11" s="346" t="s">
        <v>1390</v>
      </c>
      <c r="S11" s="346" t="s">
        <v>1391</v>
      </c>
      <c r="T11" s="346" t="s">
        <v>1485</v>
      </c>
      <c r="U11" s="346" t="s">
        <v>1392</v>
      </c>
      <c r="V11" s="346" t="s">
        <v>1393</v>
      </c>
      <c r="W11" s="346" t="s">
        <v>1394</v>
      </c>
      <c r="X11" s="346" t="s">
        <v>1395</v>
      </c>
      <c r="Y11" s="346" t="s">
        <v>1396</v>
      </c>
      <c r="Z11" s="345" t="s">
        <v>412</v>
      </c>
      <c r="AA11" s="210" t="s">
        <v>430</v>
      </c>
      <c r="AB11" s="210" t="s">
        <v>413</v>
      </c>
      <c r="AC11" s="210" t="s">
        <v>427</v>
      </c>
      <c r="AD11" s="210" t="s">
        <v>414</v>
      </c>
      <c r="AE11" s="210" t="s">
        <v>415</v>
      </c>
      <c r="AF11" s="210" t="s">
        <v>416</v>
      </c>
      <c r="AG11" s="210" t="s">
        <v>426</v>
      </c>
      <c r="AH11" s="210" t="s">
        <v>417</v>
      </c>
      <c r="AI11" s="210" t="s">
        <v>418</v>
      </c>
      <c r="AJ11" s="210" t="s">
        <v>419</v>
      </c>
      <c r="AK11" s="210" t="s">
        <v>425</v>
      </c>
      <c r="AL11" s="210" t="s">
        <v>420</v>
      </c>
      <c r="AM11" s="210" t="s">
        <v>421</v>
      </c>
      <c r="AN11" s="210" t="s">
        <v>422</v>
      </c>
      <c r="AO11" s="210" t="s">
        <v>424</v>
      </c>
      <c r="AP11" s="210" t="s">
        <v>423</v>
      </c>
    </row>
    <row r="12" spans="1:256" x14ac:dyDescent="0.25">
      <c r="B12" s="188" t="s">
        <v>268</v>
      </c>
      <c r="C12" s="189" t="s">
        <v>150</v>
      </c>
      <c r="D12" s="190">
        <f>D13+D47+D83+D89+D96</f>
        <v>0</v>
      </c>
      <c r="E12" s="190">
        <f>E13+E47+E83+E89+E96</f>
        <v>22183033.620000001</v>
      </c>
      <c r="F12" s="190">
        <f t="shared" ref="F12:F50" si="0">D12+E12</f>
        <v>22183033.620000001</v>
      </c>
      <c r="G12" s="190">
        <f>G13+G47+G83+G89+G96</f>
        <v>0</v>
      </c>
      <c r="H12" s="190">
        <f t="shared" ref="H12:H50" si="1">F12-G12</f>
        <v>22183033.620000001</v>
      </c>
      <c r="I12" s="190">
        <f>I13+I47+I83+I89+I96</f>
        <v>0</v>
      </c>
      <c r="J12" s="190">
        <f t="shared" ref="J12:J46" si="2">F12-I12</f>
        <v>22183033.620000001</v>
      </c>
      <c r="K12" s="190">
        <f t="shared" ref="K12:AB12" si="3">K13+K47+K83+K89+K96</f>
        <v>84500</v>
      </c>
      <c r="L12" s="190">
        <f t="shared" si="3"/>
        <v>0</v>
      </c>
      <c r="M12" s="190">
        <f t="shared" si="3"/>
        <v>80000</v>
      </c>
      <c r="N12" s="190">
        <f t="shared" si="3"/>
        <v>0</v>
      </c>
      <c r="O12" s="190">
        <f t="shared" si="3"/>
        <v>0</v>
      </c>
      <c r="P12" s="190">
        <f t="shared" si="3"/>
        <v>197500.2</v>
      </c>
      <c r="Q12" s="190">
        <f t="shared" si="3"/>
        <v>0</v>
      </c>
      <c r="R12" s="190">
        <f t="shared" si="3"/>
        <v>0</v>
      </c>
      <c r="S12" s="190">
        <f t="shared" si="3"/>
        <v>0</v>
      </c>
      <c r="T12" s="190">
        <f>T13+T47+T83+T89+T96</f>
        <v>0</v>
      </c>
      <c r="U12" s="190">
        <f t="shared" si="3"/>
        <v>0</v>
      </c>
      <c r="V12" s="190">
        <f t="shared" si="3"/>
        <v>21821033.420000002</v>
      </c>
      <c r="W12" s="190">
        <f t="shared" si="3"/>
        <v>0</v>
      </c>
      <c r="X12" s="190">
        <f t="shared" si="3"/>
        <v>0</v>
      </c>
      <c r="Y12" s="190">
        <f t="shared" si="3"/>
        <v>0</v>
      </c>
      <c r="Z12" s="190">
        <f t="shared" si="3"/>
        <v>8566100</v>
      </c>
      <c r="AA12" s="190">
        <f t="shared" si="3"/>
        <v>362000.2</v>
      </c>
      <c r="AB12" s="190">
        <f t="shared" si="3"/>
        <v>13254933.419999998</v>
      </c>
      <c r="AC12" s="190">
        <f t="shared" ref="AC12:AC50" si="4">Z12+AA12+AB12</f>
        <v>22183033.619999997</v>
      </c>
      <c r="AD12" s="190">
        <f>AD13+AD47+AD83+AD89+AD96</f>
        <v>0</v>
      </c>
      <c r="AE12" s="190">
        <f>AE13+AE47+AE83+AE89+AE96</f>
        <v>0</v>
      </c>
      <c r="AF12" s="190">
        <f>AF13+AF47+AF83+AF89+AF96</f>
        <v>0</v>
      </c>
      <c r="AG12" s="190">
        <f t="shared" ref="AG12:AG50" si="5">AD12+AE12+AF12</f>
        <v>0</v>
      </c>
      <c r="AH12" s="190">
        <f>AH13+AH47+AH83+AH89+AH96</f>
        <v>0</v>
      </c>
      <c r="AI12" s="190">
        <f>AI13+AI47+AI83+AI89+AI96</f>
        <v>0</v>
      </c>
      <c r="AJ12" s="190">
        <f>AJ13+AJ47+AJ83+AJ89+AJ96</f>
        <v>0</v>
      </c>
      <c r="AK12" s="190">
        <f t="shared" ref="AK12:AK50" si="6">AH12+AI12+AJ12</f>
        <v>0</v>
      </c>
      <c r="AL12" s="190">
        <f>AL13+AL47+AL83+AL89+AL96</f>
        <v>0</v>
      </c>
      <c r="AM12" s="190">
        <f>AM13+AM47+AM83+AM89+AM96</f>
        <v>0</v>
      </c>
      <c r="AN12" s="190">
        <f>AN13+AN47+AN83+AN89+AN96</f>
        <v>0</v>
      </c>
      <c r="AO12" s="190">
        <f t="shared" ref="AO12:AO50" si="7">AL12+AM12+AN12</f>
        <v>0</v>
      </c>
      <c r="AP12" s="190">
        <f t="shared" ref="AP12:AP50" si="8">AC12+AG12+AK12+AO12</f>
        <v>22183033.619999997</v>
      </c>
    </row>
    <row r="13" spans="1:256" x14ac:dyDescent="0.25">
      <c r="B13" s="191" t="s">
        <v>269</v>
      </c>
      <c r="C13" s="192" t="s">
        <v>151</v>
      </c>
      <c r="D13" s="193">
        <f>SUM(D14:D46)</f>
        <v>0</v>
      </c>
      <c r="E13" s="193">
        <f>SUM(E14:E46)</f>
        <v>21821033.420000002</v>
      </c>
      <c r="F13" s="193">
        <f t="shared" si="0"/>
        <v>21821033.420000002</v>
      </c>
      <c r="G13" s="193">
        <f>SUM(G14:G46)</f>
        <v>0</v>
      </c>
      <c r="H13" s="193">
        <f t="shared" si="1"/>
        <v>21821033.420000002</v>
      </c>
      <c r="I13" s="193">
        <f>SUM(I14:I46)</f>
        <v>0</v>
      </c>
      <c r="J13" s="193">
        <f t="shared" si="2"/>
        <v>21821033.420000002</v>
      </c>
      <c r="K13" s="193">
        <f t="shared" ref="K13:AB13" si="9">SUM(K14:K46)</f>
        <v>0</v>
      </c>
      <c r="L13" s="193">
        <f t="shared" si="9"/>
        <v>0</v>
      </c>
      <c r="M13" s="193">
        <f t="shared" si="9"/>
        <v>0</v>
      </c>
      <c r="N13" s="193">
        <f t="shared" si="9"/>
        <v>0</v>
      </c>
      <c r="O13" s="193">
        <f t="shared" si="9"/>
        <v>0</v>
      </c>
      <c r="P13" s="193">
        <f t="shared" si="9"/>
        <v>0</v>
      </c>
      <c r="Q13" s="193">
        <f t="shared" si="9"/>
        <v>0</v>
      </c>
      <c r="R13" s="193">
        <f t="shared" si="9"/>
        <v>0</v>
      </c>
      <c r="S13" s="193">
        <f t="shared" si="9"/>
        <v>0</v>
      </c>
      <c r="T13" s="193">
        <f>SUM(T14:T46)</f>
        <v>0</v>
      </c>
      <c r="U13" s="193">
        <f t="shared" si="9"/>
        <v>0</v>
      </c>
      <c r="V13" s="193">
        <f t="shared" si="9"/>
        <v>21821033.420000002</v>
      </c>
      <c r="W13" s="193">
        <f t="shared" si="9"/>
        <v>0</v>
      </c>
      <c r="X13" s="193">
        <f t="shared" si="9"/>
        <v>0</v>
      </c>
      <c r="Y13" s="193">
        <f t="shared" si="9"/>
        <v>0</v>
      </c>
      <c r="Z13" s="193">
        <f t="shared" si="9"/>
        <v>8566100</v>
      </c>
      <c r="AA13" s="193">
        <f t="shared" si="9"/>
        <v>0</v>
      </c>
      <c r="AB13" s="193">
        <f t="shared" si="9"/>
        <v>13254933.419999998</v>
      </c>
      <c r="AC13" s="193">
        <f t="shared" si="4"/>
        <v>21821033.419999998</v>
      </c>
      <c r="AD13" s="193">
        <f>SUM(AD14:AD46)</f>
        <v>0</v>
      </c>
      <c r="AE13" s="193">
        <f>SUM(AE14:AE46)</f>
        <v>0</v>
      </c>
      <c r="AF13" s="193">
        <f>SUM(AF14:AF46)</f>
        <v>0</v>
      </c>
      <c r="AG13" s="193">
        <f t="shared" si="5"/>
        <v>0</v>
      </c>
      <c r="AH13" s="193">
        <f>SUM(AH14:AH46)</f>
        <v>0</v>
      </c>
      <c r="AI13" s="193">
        <f>SUM(AI14:AI46)</f>
        <v>0</v>
      </c>
      <c r="AJ13" s="193">
        <f>SUM(AJ14:AJ46)</f>
        <v>0</v>
      </c>
      <c r="AK13" s="193">
        <f t="shared" si="6"/>
        <v>0</v>
      </c>
      <c r="AL13" s="193">
        <f>SUM(AL14:AL46)</f>
        <v>0</v>
      </c>
      <c r="AM13" s="193">
        <f>SUM(AM14:AM46)</f>
        <v>0</v>
      </c>
      <c r="AN13" s="193">
        <f>SUM(AN14:AN46)</f>
        <v>0</v>
      </c>
      <c r="AO13" s="193">
        <f t="shared" si="7"/>
        <v>0</v>
      </c>
      <c r="AP13" s="193">
        <f t="shared" si="8"/>
        <v>21821033.419999998</v>
      </c>
    </row>
    <row r="14" spans="1:256" x14ac:dyDescent="0.25">
      <c r="B14" s="182" t="s">
        <v>270</v>
      </c>
      <c r="C14" s="183" t="s">
        <v>152</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1"/>
        <v>0</v>
      </c>
      <c r="I14" s="184"/>
      <c r="J14" s="184">
        <f t="shared" si="2"/>
        <v>0</v>
      </c>
      <c r="K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4">
        <f t="shared" si="4"/>
        <v>0</v>
      </c>
      <c r="AD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4">
        <f t="shared" si="5"/>
        <v>0</v>
      </c>
      <c r="AH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4">
        <f t="shared" si="6"/>
        <v>0</v>
      </c>
      <c r="AL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4">
        <f t="shared" si="7"/>
        <v>0</v>
      </c>
      <c r="AP14" s="184">
        <f t="shared" si="8"/>
        <v>0</v>
      </c>
    </row>
    <row r="15" spans="1:256" x14ac:dyDescent="0.25">
      <c r="B15" s="182" t="s">
        <v>517</v>
      </c>
      <c r="C15" s="183" t="s">
        <v>518</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19821299.039999999</v>
      </c>
      <c r="F15" s="184">
        <f t="shared" si="0"/>
        <v>19821299.039999999</v>
      </c>
      <c r="G15" s="184"/>
      <c r="H15" s="184">
        <f t="shared" si="1"/>
        <v>19821299.039999999</v>
      </c>
      <c r="I15" s="184"/>
      <c r="J15" s="184">
        <f t="shared" si="2"/>
        <v>19821299.039999999</v>
      </c>
      <c r="K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19821299.039999999</v>
      </c>
      <c r="W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8039136</v>
      </c>
      <c r="AA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11782163.039999999</v>
      </c>
      <c r="AC15" s="184">
        <f t="shared" si="4"/>
        <v>19821299.039999999</v>
      </c>
      <c r="AD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4">
        <f t="shared" si="5"/>
        <v>0</v>
      </c>
      <c r="AH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4">
        <f t="shared" si="6"/>
        <v>0</v>
      </c>
      <c r="AL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4">
        <f t="shared" si="7"/>
        <v>0</v>
      </c>
      <c r="AP15" s="184">
        <f t="shared" si="8"/>
        <v>19821299.039999999</v>
      </c>
    </row>
    <row r="16" spans="1:256" x14ac:dyDescent="0.25">
      <c r="B16" s="182" t="s">
        <v>519</v>
      </c>
      <c r="C16" s="183" t="s">
        <v>520</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1"/>
        <v>0</v>
      </c>
      <c r="I16" s="184"/>
      <c r="J16" s="184">
        <f t="shared" si="2"/>
        <v>0</v>
      </c>
      <c r="K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4">
        <f t="shared" si="4"/>
        <v>0</v>
      </c>
      <c r="AD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4">
        <f t="shared" si="5"/>
        <v>0</v>
      </c>
      <c r="AH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4">
        <f t="shared" si="6"/>
        <v>0</v>
      </c>
      <c r="AL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4">
        <f t="shared" si="7"/>
        <v>0</v>
      </c>
      <c r="AP16" s="184">
        <f t="shared" si="8"/>
        <v>0</v>
      </c>
    </row>
    <row r="17" spans="2:42" x14ac:dyDescent="0.25">
      <c r="B17" s="182" t="s">
        <v>521</v>
      </c>
      <c r="C17" s="183" t="s">
        <v>522</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1"/>
        <v>0</v>
      </c>
      <c r="I17" s="184"/>
      <c r="J17" s="184">
        <f t="shared" si="2"/>
        <v>0</v>
      </c>
      <c r="K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4">
        <f t="shared" si="4"/>
        <v>0</v>
      </c>
      <c r="AD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4">
        <f t="shared" si="5"/>
        <v>0</v>
      </c>
      <c r="AH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4">
        <f t="shared" si="6"/>
        <v>0</v>
      </c>
      <c r="AL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4">
        <f t="shared" si="7"/>
        <v>0</v>
      </c>
      <c r="AP17" s="184">
        <f t="shared" si="8"/>
        <v>0</v>
      </c>
    </row>
    <row r="18" spans="2:42" x14ac:dyDescent="0.25">
      <c r="B18" s="182" t="s">
        <v>523</v>
      </c>
      <c r="C18" s="183" t="s">
        <v>524</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1"/>
        <v>0</v>
      </c>
      <c r="I18" s="184"/>
      <c r="J18" s="184">
        <f t="shared" si="2"/>
        <v>0</v>
      </c>
      <c r="K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4">
        <f t="shared" si="4"/>
        <v>0</v>
      </c>
      <c r="AD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4">
        <f t="shared" si="5"/>
        <v>0</v>
      </c>
      <c r="AH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4">
        <f t="shared" si="6"/>
        <v>0</v>
      </c>
      <c r="AL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4">
        <f t="shared" si="7"/>
        <v>0</v>
      </c>
      <c r="AP18" s="184">
        <f t="shared" si="8"/>
        <v>0</v>
      </c>
    </row>
    <row r="19" spans="2:42" x14ac:dyDescent="0.25">
      <c r="B19" s="182" t="s">
        <v>525</v>
      </c>
      <c r="C19" s="183" t="s">
        <v>526</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1"/>
        <v>0</v>
      </c>
      <c r="I19" s="184"/>
      <c r="J19" s="184">
        <f t="shared" si="2"/>
        <v>0</v>
      </c>
      <c r="K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4">
        <f t="shared" si="4"/>
        <v>0</v>
      </c>
      <c r="AD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4">
        <f t="shared" si="5"/>
        <v>0</v>
      </c>
      <c r="AH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4">
        <f t="shared" si="6"/>
        <v>0</v>
      </c>
      <c r="AL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4">
        <f t="shared" si="7"/>
        <v>0</v>
      </c>
      <c r="AP19" s="184">
        <f t="shared" si="8"/>
        <v>0</v>
      </c>
    </row>
    <row r="20" spans="2:42" x14ac:dyDescent="0.25">
      <c r="B20" s="182" t="s">
        <v>527</v>
      </c>
      <c r="C20" s="183" t="s">
        <v>528</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1"/>
        <v>0</v>
      </c>
      <c r="I20" s="184"/>
      <c r="J20" s="184">
        <f t="shared" si="2"/>
        <v>0</v>
      </c>
      <c r="K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4">
        <f t="shared" si="4"/>
        <v>0</v>
      </c>
      <c r="AD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4">
        <f t="shared" si="5"/>
        <v>0</v>
      </c>
      <c r="AH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4">
        <f t="shared" si="6"/>
        <v>0</v>
      </c>
      <c r="AL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4">
        <f t="shared" si="7"/>
        <v>0</v>
      </c>
      <c r="AP20" s="184">
        <f t="shared" si="8"/>
        <v>0</v>
      </c>
    </row>
    <row r="21" spans="2:42" x14ac:dyDescent="0.25">
      <c r="B21" s="182" t="s">
        <v>271</v>
      </c>
      <c r="C21" s="183" t="s">
        <v>153</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si="0"/>
        <v>0</v>
      </c>
      <c r="G21" s="184"/>
      <c r="H21" s="184">
        <f t="shared" si="1"/>
        <v>0</v>
      </c>
      <c r="I21" s="184"/>
      <c r="J21" s="184">
        <f t="shared" si="2"/>
        <v>0</v>
      </c>
      <c r="K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4">
        <f t="shared" si="4"/>
        <v>0</v>
      </c>
      <c r="AD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4">
        <f t="shared" si="5"/>
        <v>0</v>
      </c>
      <c r="AH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4">
        <f t="shared" si="6"/>
        <v>0</v>
      </c>
      <c r="AL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4">
        <f t="shared" si="7"/>
        <v>0</v>
      </c>
      <c r="AP21" s="184">
        <f t="shared" si="8"/>
        <v>0</v>
      </c>
    </row>
    <row r="22" spans="2:42" x14ac:dyDescent="0.25">
      <c r="B22" s="182" t="s">
        <v>530</v>
      </c>
      <c r="C22" s="183" t="s">
        <v>529</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si="0"/>
        <v>0</v>
      </c>
      <c r="G22" s="184"/>
      <c r="H22" s="184">
        <f t="shared" si="1"/>
        <v>0</v>
      </c>
      <c r="I22" s="184"/>
      <c r="J22" s="184">
        <f t="shared" si="2"/>
        <v>0</v>
      </c>
      <c r="K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4">
        <f t="shared" si="4"/>
        <v>0</v>
      </c>
      <c r="AD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4">
        <f t="shared" si="5"/>
        <v>0</v>
      </c>
      <c r="AH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4">
        <f t="shared" si="6"/>
        <v>0</v>
      </c>
      <c r="AL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4">
        <f t="shared" si="7"/>
        <v>0</v>
      </c>
      <c r="AP22" s="184">
        <f t="shared" si="8"/>
        <v>0</v>
      </c>
    </row>
    <row r="23" spans="2:42" x14ac:dyDescent="0.25">
      <c r="B23" s="182" t="s">
        <v>272</v>
      </c>
      <c r="C23" s="183" t="s">
        <v>154</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0"/>
        <v>0</v>
      </c>
      <c r="G23" s="184"/>
      <c r="H23" s="184">
        <f t="shared" si="1"/>
        <v>0</v>
      </c>
      <c r="I23" s="184"/>
      <c r="J23" s="184">
        <f t="shared" si="2"/>
        <v>0</v>
      </c>
      <c r="K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4">
        <f t="shared" si="4"/>
        <v>0</v>
      </c>
      <c r="AD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4">
        <f t="shared" si="5"/>
        <v>0</v>
      </c>
      <c r="AH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4">
        <f t="shared" si="6"/>
        <v>0</v>
      </c>
      <c r="AL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4">
        <f t="shared" si="7"/>
        <v>0</v>
      </c>
      <c r="AP23" s="184">
        <f t="shared" si="8"/>
        <v>0</v>
      </c>
    </row>
    <row r="24" spans="2:42" x14ac:dyDescent="0.25">
      <c r="B24" s="182" t="s">
        <v>532</v>
      </c>
      <c r="C24" s="183" t="s">
        <v>531</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si="0"/>
        <v>0</v>
      </c>
      <c r="G24" s="184"/>
      <c r="H24" s="184">
        <f t="shared" si="1"/>
        <v>0</v>
      </c>
      <c r="I24" s="184"/>
      <c r="J24" s="184">
        <f t="shared" si="2"/>
        <v>0</v>
      </c>
      <c r="K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4">
        <f t="shared" si="4"/>
        <v>0</v>
      </c>
      <c r="AD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4">
        <f t="shared" si="5"/>
        <v>0</v>
      </c>
      <c r="AH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4">
        <f t="shared" si="6"/>
        <v>0</v>
      </c>
      <c r="AL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4">
        <f t="shared" si="7"/>
        <v>0</v>
      </c>
      <c r="AP24" s="184">
        <f t="shared" si="8"/>
        <v>0</v>
      </c>
    </row>
    <row r="25" spans="2:42" x14ac:dyDescent="0.25">
      <c r="B25" s="182" t="s">
        <v>534</v>
      </c>
      <c r="C25" s="183" t="s">
        <v>533</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0"/>
        <v>0</v>
      </c>
      <c r="G25" s="184"/>
      <c r="H25" s="184">
        <f t="shared" si="1"/>
        <v>0</v>
      </c>
      <c r="I25" s="184"/>
      <c r="J25" s="184">
        <f t="shared" si="2"/>
        <v>0</v>
      </c>
      <c r="K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4">
        <f t="shared" si="4"/>
        <v>0</v>
      </c>
      <c r="AD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4">
        <f t="shared" si="5"/>
        <v>0</v>
      </c>
      <c r="AH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4">
        <f t="shared" si="6"/>
        <v>0</v>
      </c>
      <c r="AL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4">
        <f t="shared" si="7"/>
        <v>0</v>
      </c>
      <c r="AP25" s="184">
        <f t="shared" si="8"/>
        <v>0</v>
      </c>
    </row>
    <row r="26" spans="2:42" x14ac:dyDescent="0.25">
      <c r="B26" s="182" t="s">
        <v>536</v>
      </c>
      <c r="C26" s="183" t="s">
        <v>535</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0"/>
        <v>0</v>
      </c>
      <c r="G26" s="184"/>
      <c r="H26" s="184">
        <f t="shared" si="1"/>
        <v>0</v>
      </c>
      <c r="I26" s="184"/>
      <c r="J26" s="184">
        <f t="shared" si="2"/>
        <v>0</v>
      </c>
      <c r="K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4">
        <f t="shared" si="4"/>
        <v>0</v>
      </c>
      <c r="AD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4">
        <f t="shared" si="5"/>
        <v>0</v>
      </c>
      <c r="AH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4">
        <f t="shared" si="6"/>
        <v>0</v>
      </c>
      <c r="AL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4">
        <f t="shared" si="7"/>
        <v>0</v>
      </c>
      <c r="AP26" s="184">
        <f t="shared" si="8"/>
        <v>0</v>
      </c>
    </row>
    <row r="27" spans="2:42" x14ac:dyDescent="0.25">
      <c r="B27" s="182" t="s">
        <v>273</v>
      </c>
      <c r="C27" s="183" t="s">
        <v>155</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0"/>
        <v>0</v>
      </c>
      <c r="G27" s="184"/>
      <c r="H27" s="184">
        <f t="shared" si="1"/>
        <v>0</v>
      </c>
      <c r="I27" s="184"/>
      <c r="J27" s="184">
        <f t="shared" si="2"/>
        <v>0</v>
      </c>
      <c r="K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4">
        <f t="shared" si="4"/>
        <v>0</v>
      </c>
      <c r="AD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4">
        <f t="shared" si="5"/>
        <v>0</v>
      </c>
      <c r="AH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4">
        <f t="shared" si="6"/>
        <v>0</v>
      </c>
      <c r="AL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4">
        <f t="shared" si="7"/>
        <v>0</v>
      </c>
      <c r="AP27" s="184">
        <f t="shared" si="8"/>
        <v>0</v>
      </c>
    </row>
    <row r="28" spans="2:42" x14ac:dyDescent="0.25">
      <c r="B28" s="182" t="s">
        <v>537</v>
      </c>
      <c r="C28" s="183" t="s">
        <v>538</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1173846.92</v>
      </c>
      <c r="F28" s="184">
        <f t="shared" si="0"/>
        <v>1173846.92</v>
      </c>
      <c r="G28" s="184"/>
      <c r="H28" s="184">
        <f t="shared" si="1"/>
        <v>1173846.92</v>
      </c>
      <c r="I28" s="184"/>
      <c r="J28" s="184">
        <f t="shared" si="2"/>
        <v>1173846.92</v>
      </c>
      <c r="K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1173846.92</v>
      </c>
      <c r="W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192000</v>
      </c>
      <c r="AA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981846.91999999993</v>
      </c>
      <c r="AC28" s="184">
        <f t="shared" si="4"/>
        <v>1173846.92</v>
      </c>
      <c r="AD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4">
        <f t="shared" si="5"/>
        <v>0</v>
      </c>
      <c r="AH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4">
        <f t="shared" si="6"/>
        <v>0</v>
      </c>
      <c r="AL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4">
        <f t="shared" si="7"/>
        <v>0</v>
      </c>
      <c r="AP28" s="184">
        <f t="shared" si="8"/>
        <v>1173846.92</v>
      </c>
    </row>
    <row r="29" spans="2:42" x14ac:dyDescent="0.25">
      <c r="B29" s="182" t="s">
        <v>540</v>
      </c>
      <c r="C29" s="183" t="s">
        <v>539</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825887.46</v>
      </c>
      <c r="F29" s="184">
        <f t="shared" si="0"/>
        <v>825887.46</v>
      </c>
      <c r="G29" s="184"/>
      <c r="H29" s="184">
        <f t="shared" si="1"/>
        <v>825887.46</v>
      </c>
      <c r="I29" s="184"/>
      <c r="J29" s="184">
        <f t="shared" si="2"/>
        <v>825887.46</v>
      </c>
      <c r="K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825887.46</v>
      </c>
      <c r="W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334964</v>
      </c>
      <c r="AA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490923.4599999999</v>
      </c>
      <c r="AC29" s="184">
        <f t="shared" si="4"/>
        <v>825887.46</v>
      </c>
      <c r="AD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4">
        <f t="shared" si="5"/>
        <v>0</v>
      </c>
      <c r="AH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4">
        <f t="shared" si="6"/>
        <v>0</v>
      </c>
      <c r="AL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4">
        <f t="shared" si="7"/>
        <v>0</v>
      </c>
      <c r="AP29" s="184">
        <f t="shared" si="8"/>
        <v>825887.46</v>
      </c>
    </row>
    <row r="30" spans="2:42" x14ac:dyDescent="0.25">
      <c r="B30" s="182" t="s">
        <v>274</v>
      </c>
      <c r="C30" s="183" t="s">
        <v>156</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0"/>
        <v>0</v>
      </c>
      <c r="G30" s="184"/>
      <c r="H30" s="184">
        <f t="shared" si="1"/>
        <v>0</v>
      </c>
      <c r="I30" s="184"/>
      <c r="J30" s="184">
        <f t="shared" si="2"/>
        <v>0</v>
      </c>
      <c r="K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4">
        <f t="shared" si="4"/>
        <v>0</v>
      </c>
      <c r="AD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4">
        <f t="shared" si="5"/>
        <v>0</v>
      </c>
      <c r="AH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4">
        <f t="shared" si="6"/>
        <v>0</v>
      </c>
      <c r="AL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4">
        <f t="shared" si="7"/>
        <v>0</v>
      </c>
      <c r="AP30" s="184">
        <f t="shared" si="8"/>
        <v>0</v>
      </c>
    </row>
    <row r="31" spans="2:42" x14ac:dyDescent="0.25">
      <c r="B31" s="182" t="s">
        <v>542</v>
      </c>
      <c r="C31" s="183" t="s">
        <v>541</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0"/>
        <v>0</v>
      </c>
      <c r="G31" s="184"/>
      <c r="H31" s="184">
        <f t="shared" si="1"/>
        <v>0</v>
      </c>
      <c r="I31" s="184"/>
      <c r="J31" s="184">
        <f t="shared" si="2"/>
        <v>0</v>
      </c>
      <c r="K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4">
        <f t="shared" si="4"/>
        <v>0</v>
      </c>
      <c r="AD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4">
        <f t="shared" si="5"/>
        <v>0</v>
      </c>
      <c r="AH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4">
        <f t="shared" si="6"/>
        <v>0</v>
      </c>
      <c r="AL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4">
        <f t="shared" si="7"/>
        <v>0</v>
      </c>
      <c r="AP31" s="184">
        <f t="shared" si="8"/>
        <v>0</v>
      </c>
    </row>
    <row r="32" spans="2:42" x14ac:dyDescent="0.25">
      <c r="B32" s="182" t="s">
        <v>275</v>
      </c>
      <c r="C32" s="183" t="s">
        <v>157</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0"/>
        <v>0</v>
      </c>
      <c r="G32" s="184"/>
      <c r="H32" s="184">
        <f t="shared" si="1"/>
        <v>0</v>
      </c>
      <c r="I32" s="184"/>
      <c r="J32" s="184">
        <f t="shared" si="2"/>
        <v>0</v>
      </c>
      <c r="K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4">
        <f t="shared" si="4"/>
        <v>0</v>
      </c>
      <c r="AD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4">
        <f t="shared" si="5"/>
        <v>0</v>
      </c>
      <c r="AH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4">
        <f t="shared" si="6"/>
        <v>0</v>
      </c>
      <c r="AL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4">
        <f t="shared" si="7"/>
        <v>0</v>
      </c>
      <c r="AP32" s="184">
        <f t="shared" si="8"/>
        <v>0</v>
      </c>
    </row>
    <row r="33" spans="2:42" x14ac:dyDescent="0.25">
      <c r="B33" s="182" t="s">
        <v>543</v>
      </c>
      <c r="C33" s="183" t="s">
        <v>545</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si="0"/>
        <v>0</v>
      </c>
      <c r="G33" s="184"/>
      <c r="H33" s="184">
        <f t="shared" si="1"/>
        <v>0</v>
      </c>
      <c r="I33" s="184"/>
      <c r="J33" s="184">
        <f t="shared" si="2"/>
        <v>0</v>
      </c>
      <c r="K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4">
        <f t="shared" si="4"/>
        <v>0</v>
      </c>
      <c r="AD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4">
        <f t="shared" si="5"/>
        <v>0</v>
      </c>
      <c r="AH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4">
        <f t="shared" si="6"/>
        <v>0</v>
      </c>
      <c r="AL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4">
        <f t="shared" si="7"/>
        <v>0</v>
      </c>
      <c r="AP33" s="184">
        <f t="shared" si="8"/>
        <v>0</v>
      </c>
    </row>
    <row r="34" spans="2:42" x14ac:dyDescent="0.25">
      <c r="B34" s="182" t="s">
        <v>544</v>
      </c>
      <c r="C34" s="183" t="s">
        <v>546</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0"/>
        <v>0</v>
      </c>
      <c r="G34" s="184"/>
      <c r="H34" s="184">
        <f t="shared" si="1"/>
        <v>0</v>
      </c>
      <c r="I34" s="184"/>
      <c r="J34" s="184">
        <f t="shared" si="2"/>
        <v>0</v>
      </c>
      <c r="K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4">
        <f t="shared" si="4"/>
        <v>0</v>
      </c>
      <c r="AD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4">
        <f t="shared" si="5"/>
        <v>0</v>
      </c>
      <c r="AH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4">
        <f t="shared" si="6"/>
        <v>0</v>
      </c>
      <c r="AL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4">
        <f t="shared" si="7"/>
        <v>0</v>
      </c>
      <c r="AP34" s="184">
        <f t="shared" si="8"/>
        <v>0</v>
      </c>
    </row>
    <row r="35" spans="2:42" x14ac:dyDescent="0.25">
      <c r="B35" s="182" t="s">
        <v>548</v>
      </c>
      <c r="C35" s="183" t="s">
        <v>547</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0"/>
        <v>0</v>
      </c>
      <c r="G35" s="184"/>
      <c r="H35" s="184">
        <f t="shared" si="1"/>
        <v>0</v>
      </c>
      <c r="I35" s="184"/>
      <c r="J35" s="184">
        <f t="shared" si="2"/>
        <v>0</v>
      </c>
      <c r="K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4">
        <f t="shared" si="4"/>
        <v>0</v>
      </c>
      <c r="AD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4">
        <f t="shared" si="5"/>
        <v>0</v>
      </c>
      <c r="AH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4">
        <f t="shared" si="6"/>
        <v>0</v>
      </c>
      <c r="AL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4">
        <f t="shared" si="7"/>
        <v>0</v>
      </c>
      <c r="AP35" s="184">
        <f t="shared" si="8"/>
        <v>0</v>
      </c>
    </row>
    <row r="36" spans="2:42" x14ac:dyDescent="0.25">
      <c r="B36" s="182" t="s">
        <v>291</v>
      </c>
      <c r="C36" s="183" t="s">
        <v>174</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si="0"/>
        <v>0</v>
      </c>
      <c r="G36" s="184"/>
      <c r="H36" s="184">
        <f t="shared" si="1"/>
        <v>0</v>
      </c>
      <c r="I36" s="184"/>
      <c r="J36" s="184">
        <f t="shared" si="2"/>
        <v>0</v>
      </c>
      <c r="K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4">
        <f t="shared" si="4"/>
        <v>0</v>
      </c>
      <c r="AD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4">
        <f t="shared" si="5"/>
        <v>0</v>
      </c>
      <c r="AH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4">
        <f t="shared" si="6"/>
        <v>0</v>
      </c>
      <c r="AL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4">
        <f t="shared" si="7"/>
        <v>0</v>
      </c>
      <c r="AP36" s="184">
        <f t="shared" si="8"/>
        <v>0</v>
      </c>
    </row>
    <row r="37" spans="2:42" x14ac:dyDescent="0.25">
      <c r="B37" s="182" t="s">
        <v>549</v>
      </c>
      <c r="C37" s="183" t="s">
        <v>550</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si="0"/>
        <v>0</v>
      </c>
      <c r="G37" s="184"/>
      <c r="H37" s="184">
        <f t="shared" si="1"/>
        <v>0</v>
      </c>
      <c r="I37" s="184"/>
      <c r="J37" s="184">
        <f t="shared" si="2"/>
        <v>0</v>
      </c>
      <c r="K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4">
        <f t="shared" si="4"/>
        <v>0</v>
      </c>
      <c r="AD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4">
        <f t="shared" si="5"/>
        <v>0</v>
      </c>
      <c r="AH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4">
        <f t="shared" si="6"/>
        <v>0</v>
      </c>
      <c r="AL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4">
        <f t="shared" si="7"/>
        <v>0</v>
      </c>
      <c r="AP37" s="184">
        <f t="shared" si="8"/>
        <v>0</v>
      </c>
    </row>
    <row r="38" spans="2:42" x14ac:dyDescent="0.25">
      <c r="B38" s="182" t="s">
        <v>551</v>
      </c>
      <c r="C38" s="183" t="s">
        <v>552</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0"/>
        <v>0</v>
      </c>
      <c r="G38" s="184"/>
      <c r="H38" s="184">
        <f t="shared" si="1"/>
        <v>0</v>
      </c>
      <c r="I38" s="184"/>
      <c r="J38" s="184">
        <f t="shared" si="2"/>
        <v>0</v>
      </c>
      <c r="K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4">
        <f t="shared" si="4"/>
        <v>0</v>
      </c>
      <c r="AD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4">
        <f t="shared" si="5"/>
        <v>0</v>
      </c>
      <c r="AH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4">
        <f t="shared" si="6"/>
        <v>0</v>
      </c>
      <c r="AL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4">
        <f t="shared" si="7"/>
        <v>0</v>
      </c>
      <c r="AP38" s="184">
        <f t="shared" si="8"/>
        <v>0</v>
      </c>
    </row>
    <row r="39" spans="2:42" x14ac:dyDescent="0.25">
      <c r="B39" s="182" t="s">
        <v>553</v>
      </c>
      <c r="C39" s="183" t="s">
        <v>554</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si="0"/>
        <v>0</v>
      </c>
      <c r="G39" s="184"/>
      <c r="H39" s="184">
        <f t="shared" si="1"/>
        <v>0</v>
      </c>
      <c r="I39" s="184"/>
      <c r="J39" s="184">
        <f t="shared" si="2"/>
        <v>0</v>
      </c>
      <c r="K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4">
        <f t="shared" si="4"/>
        <v>0</v>
      </c>
      <c r="AD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4">
        <f t="shared" si="5"/>
        <v>0</v>
      </c>
      <c r="AH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4">
        <f t="shared" si="6"/>
        <v>0</v>
      </c>
      <c r="AL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4">
        <f t="shared" si="7"/>
        <v>0</v>
      </c>
      <c r="AP39" s="184">
        <f t="shared" si="8"/>
        <v>0</v>
      </c>
    </row>
    <row r="40" spans="2:42" x14ac:dyDescent="0.25">
      <c r="B40" s="182" t="s">
        <v>292</v>
      </c>
      <c r="C40" s="183" t="s">
        <v>175</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si="0"/>
        <v>0</v>
      </c>
      <c r="G40" s="184"/>
      <c r="H40" s="184">
        <f t="shared" si="1"/>
        <v>0</v>
      </c>
      <c r="I40" s="184"/>
      <c r="J40" s="184">
        <f t="shared" si="2"/>
        <v>0</v>
      </c>
      <c r="K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4">
        <f t="shared" si="4"/>
        <v>0</v>
      </c>
      <c r="AD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4">
        <f t="shared" si="5"/>
        <v>0</v>
      </c>
      <c r="AH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4">
        <f t="shared" si="6"/>
        <v>0</v>
      </c>
      <c r="AL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4">
        <f t="shared" si="7"/>
        <v>0</v>
      </c>
      <c r="AP40" s="184">
        <f t="shared" si="8"/>
        <v>0</v>
      </c>
    </row>
    <row r="41" spans="2:42" x14ac:dyDescent="0.25">
      <c r="B41" s="182" t="s">
        <v>555</v>
      </c>
      <c r="C41" s="183" t="s">
        <v>556</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0"/>
        <v>0</v>
      </c>
      <c r="G41" s="184"/>
      <c r="H41" s="184">
        <f t="shared" si="1"/>
        <v>0</v>
      </c>
      <c r="I41" s="184"/>
      <c r="J41" s="184">
        <f t="shared" si="2"/>
        <v>0</v>
      </c>
      <c r="K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4">
        <f t="shared" si="4"/>
        <v>0</v>
      </c>
      <c r="AD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4">
        <f t="shared" si="5"/>
        <v>0</v>
      </c>
      <c r="AH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4">
        <f t="shared" si="6"/>
        <v>0</v>
      </c>
      <c r="AL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4">
        <f t="shared" si="7"/>
        <v>0</v>
      </c>
      <c r="AP41" s="184">
        <f t="shared" si="8"/>
        <v>0</v>
      </c>
    </row>
    <row r="42" spans="2:42" x14ac:dyDescent="0.25">
      <c r="B42" s="182" t="s">
        <v>557</v>
      </c>
      <c r="C42" s="183" t="s">
        <v>558</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si="0"/>
        <v>0</v>
      </c>
      <c r="G42" s="184"/>
      <c r="H42" s="184">
        <f t="shared" si="1"/>
        <v>0</v>
      </c>
      <c r="I42" s="184"/>
      <c r="J42" s="184">
        <f t="shared" si="2"/>
        <v>0</v>
      </c>
      <c r="K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4">
        <f t="shared" si="4"/>
        <v>0</v>
      </c>
      <c r="AD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4">
        <f t="shared" si="5"/>
        <v>0</v>
      </c>
      <c r="AH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4">
        <f t="shared" si="6"/>
        <v>0</v>
      </c>
      <c r="AL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4">
        <f t="shared" si="7"/>
        <v>0</v>
      </c>
      <c r="AP42" s="184">
        <f t="shared" si="8"/>
        <v>0</v>
      </c>
    </row>
    <row r="43" spans="2:42" x14ac:dyDescent="0.25">
      <c r="B43" s="182" t="s">
        <v>559</v>
      </c>
      <c r="C43" s="183" t="s">
        <v>560</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0"/>
        <v>0</v>
      </c>
      <c r="G43" s="184"/>
      <c r="H43" s="184">
        <f t="shared" si="1"/>
        <v>0</v>
      </c>
      <c r="I43" s="184"/>
      <c r="J43" s="184">
        <f t="shared" si="2"/>
        <v>0</v>
      </c>
      <c r="K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4">
        <f t="shared" si="4"/>
        <v>0</v>
      </c>
      <c r="AD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4">
        <f t="shared" si="5"/>
        <v>0</v>
      </c>
      <c r="AH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4">
        <f t="shared" si="6"/>
        <v>0</v>
      </c>
      <c r="AL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4">
        <f t="shared" si="7"/>
        <v>0</v>
      </c>
      <c r="AP43" s="184">
        <f t="shared" si="8"/>
        <v>0</v>
      </c>
    </row>
    <row r="44" spans="2:42" x14ac:dyDescent="0.25">
      <c r="B44" s="182" t="s">
        <v>561</v>
      </c>
      <c r="C44" s="183" t="s">
        <v>562</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0"/>
        <v>0</v>
      </c>
      <c r="G44" s="184"/>
      <c r="H44" s="184">
        <f t="shared" si="1"/>
        <v>0</v>
      </c>
      <c r="I44" s="184"/>
      <c r="J44" s="184">
        <f t="shared" si="2"/>
        <v>0</v>
      </c>
      <c r="K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4">
        <f t="shared" si="4"/>
        <v>0</v>
      </c>
      <c r="AD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4">
        <f t="shared" si="5"/>
        <v>0</v>
      </c>
      <c r="AH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4">
        <f t="shared" si="6"/>
        <v>0</v>
      </c>
      <c r="AL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4">
        <f t="shared" si="7"/>
        <v>0</v>
      </c>
      <c r="AP44" s="184">
        <f t="shared" si="8"/>
        <v>0</v>
      </c>
    </row>
    <row r="45" spans="2:42" x14ac:dyDescent="0.25">
      <c r="B45" s="182" t="s">
        <v>267</v>
      </c>
      <c r="C45" s="183" t="s">
        <v>158</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si="0"/>
        <v>0</v>
      </c>
      <c r="G45" s="184"/>
      <c r="H45" s="184">
        <f t="shared" si="1"/>
        <v>0</v>
      </c>
      <c r="I45" s="184"/>
      <c r="J45" s="184">
        <f t="shared" si="2"/>
        <v>0</v>
      </c>
      <c r="K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4">
        <f t="shared" si="4"/>
        <v>0</v>
      </c>
      <c r="AD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4">
        <f t="shared" si="5"/>
        <v>0</v>
      </c>
      <c r="AH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4">
        <f t="shared" si="6"/>
        <v>0</v>
      </c>
      <c r="AL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4">
        <f t="shared" si="7"/>
        <v>0</v>
      </c>
      <c r="AP45" s="184">
        <f t="shared" si="8"/>
        <v>0</v>
      </c>
    </row>
    <row r="46" spans="2:42" x14ac:dyDescent="0.25">
      <c r="B46" s="182" t="s">
        <v>563</v>
      </c>
      <c r="C46" s="183" t="s">
        <v>564</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0"/>
        <v>0</v>
      </c>
      <c r="G46" s="184"/>
      <c r="H46" s="184">
        <f t="shared" si="1"/>
        <v>0</v>
      </c>
      <c r="I46" s="184"/>
      <c r="J46" s="184">
        <f t="shared" si="2"/>
        <v>0</v>
      </c>
      <c r="K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4">
        <f t="shared" si="4"/>
        <v>0</v>
      </c>
      <c r="AD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4">
        <f t="shared" si="5"/>
        <v>0</v>
      </c>
      <c r="AH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4">
        <f t="shared" si="6"/>
        <v>0</v>
      </c>
      <c r="AL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4">
        <f t="shared" si="7"/>
        <v>0</v>
      </c>
      <c r="AP46" s="184">
        <f t="shared" si="8"/>
        <v>0</v>
      </c>
    </row>
    <row r="47" spans="2:42" x14ac:dyDescent="0.25">
      <c r="B47" s="191" t="s">
        <v>276</v>
      </c>
      <c r="C47" s="192" t="s">
        <v>159</v>
      </c>
      <c r="D47" s="193">
        <f>SUM(D48:D82)</f>
        <v>0</v>
      </c>
      <c r="E47" s="193">
        <f>SUM(E48:E82)</f>
        <v>362000.2</v>
      </c>
      <c r="F47" s="193">
        <f t="shared" si="0"/>
        <v>362000.2</v>
      </c>
      <c r="G47" s="193">
        <f>SUM(G48:G82)</f>
        <v>0</v>
      </c>
      <c r="H47" s="193">
        <f t="shared" si="1"/>
        <v>362000.2</v>
      </c>
      <c r="I47" s="193">
        <f t="shared" ref="I47:AB47" si="10">SUM(I48:I82)</f>
        <v>0</v>
      </c>
      <c r="J47" s="193">
        <f t="shared" si="10"/>
        <v>362000.2</v>
      </c>
      <c r="K47" s="193">
        <f t="shared" si="10"/>
        <v>84500</v>
      </c>
      <c r="L47" s="193">
        <f t="shared" si="10"/>
        <v>0</v>
      </c>
      <c r="M47" s="193">
        <f t="shared" si="10"/>
        <v>80000</v>
      </c>
      <c r="N47" s="193">
        <f t="shared" si="10"/>
        <v>0</v>
      </c>
      <c r="O47" s="193">
        <f t="shared" si="10"/>
        <v>0</v>
      </c>
      <c r="P47" s="193">
        <f t="shared" si="10"/>
        <v>197500.2</v>
      </c>
      <c r="Q47" s="193">
        <f t="shared" si="10"/>
        <v>0</v>
      </c>
      <c r="R47" s="193">
        <f t="shared" si="10"/>
        <v>0</v>
      </c>
      <c r="S47" s="193">
        <f t="shared" si="10"/>
        <v>0</v>
      </c>
      <c r="T47" s="193">
        <f>SUM(T48:T82)</f>
        <v>0</v>
      </c>
      <c r="U47" s="193">
        <f t="shared" si="10"/>
        <v>0</v>
      </c>
      <c r="V47" s="193">
        <f t="shared" si="10"/>
        <v>0</v>
      </c>
      <c r="W47" s="193">
        <f t="shared" si="10"/>
        <v>0</v>
      </c>
      <c r="X47" s="193">
        <f t="shared" si="10"/>
        <v>0</v>
      </c>
      <c r="Y47" s="193">
        <f t="shared" si="10"/>
        <v>0</v>
      </c>
      <c r="Z47" s="193">
        <f t="shared" si="10"/>
        <v>0</v>
      </c>
      <c r="AA47" s="193">
        <f t="shared" si="10"/>
        <v>362000.2</v>
      </c>
      <c r="AB47" s="193">
        <f t="shared" si="10"/>
        <v>0</v>
      </c>
      <c r="AC47" s="193">
        <f t="shared" si="4"/>
        <v>362000.2</v>
      </c>
      <c r="AD47" s="193">
        <f>SUM(AD48:AD82)</f>
        <v>0</v>
      </c>
      <c r="AE47" s="193">
        <f>SUM(AE48:AE82)</f>
        <v>0</v>
      </c>
      <c r="AF47" s="193">
        <f>SUM(AF48:AF82)</f>
        <v>0</v>
      </c>
      <c r="AG47" s="193">
        <f t="shared" si="5"/>
        <v>0</v>
      </c>
      <c r="AH47" s="193">
        <f>SUM(AH48:AH82)</f>
        <v>0</v>
      </c>
      <c r="AI47" s="193">
        <f>SUM(AI48:AI82)</f>
        <v>0</v>
      </c>
      <c r="AJ47" s="193">
        <f>SUM(AJ48:AJ82)</f>
        <v>0</v>
      </c>
      <c r="AK47" s="193">
        <f t="shared" si="6"/>
        <v>0</v>
      </c>
      <c r="AL47" s="193">
        <f>SUM(AL48:AL82)</f>
        <v>0</v>
      </c>
      <c r="AM47" s="193">
        <f>SUM(AM48:AM82)</f>
        <v>0</v>
      </c>
      <c r="AN47" s="193">
        <f>SUM(AN48:AN82)</f>
        <v>0</v>
      </c>
      <c r="AO47" s="193">
        <f t="shared" si="7"/>
        <v>0</v>
      </c>
      <c r="AP47" s="193">
        <f t="shared" si="8"/>
        <v>362000.2</v>
      </c>
    </row>
    <row r="48" spans="2:42" x14ac:dyDescent="0.25">
      <c r="B48" s="182" t="s">
        <v>565</v>
      </c>
      <c r="C48" s="183" t="s">
        <v>566</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4">
        <f t="shared" si="0"/>
        <v>0</v>
      </c>
      <c r="G48" s="184"/>
      <c r="H48" s="184">
        <f t="shared" si="1"/>
        <v>0</v>
      </c>
      <c r="I48" s="184"/>
      <c r="J48" s="184">
        <f>F48-I48</f>
        <v>0</v>
      </c>
      <c r="K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4">
        <f t="shared" si="4"/>
        <v>0</v>
      </c>
      <c r="AD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4">
        <f t="shared" si="5"/>
        <v>0</v>
      </c>
      <c r="AH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4">
        <f t="shared" si="6"/>
        <v>0</v>
      </c>
      <c r="AL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4">
        <f t="shared" si="7"/>
        <v>0</v>
      </c>
      <c r="AP48" s="184">
        <f t="shared" si="8"/>
        <v>0</v>
      </c>
    </row>
    <row r="49" spans="2:42" x14ac:dyDescent="0.25">
      <c r="B49" s="182" t="s">
        <v>277</v>
      </c>
      <c r="C49" s="183" t="s">
        <v>160</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1"/>
        <v>0</v>
      </c>
      <c r="I49" s="184"/>
      <c r="J49" s="184">
        <f>F49-I49</f>
        <v>0</v>
      </c>
      <c r="K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4">
        <f t="shared" si="4"/>
        <v>0</v>
      </c>
      <c r="AD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4">
        <f t="shared" si="5"/>
        <v>0</v>
      </c>
      <c r="AH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4">
        <f t="shared" si="6"/>
        <v>0</v>
      </c>
      <c r="AL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4">
        <f t="shared" si="7"/>
        <v>0</v>
      </c>
      <c r="AP49" s="184">
        <f t="shared" si="8"/>
        <v>0</v>
      </c>
    </row>
    <row r="50" spans="2:42" x14ac:dyDescent="0.25">
      <c r="B50" s="182" t="s">
        <v>567</v>
      </c>
      <c r="C50" s="183" t="s">
        <v>568</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1"/>
        <v>0</v>
      </c>
      <c r="I50" s="184"/>
      <c r="J50" s="184">
        <f>F50-I50</f>
        <v>0</v>
      </c>
      <c r="K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4">
        <f t="shared" si="4"/>
        <v>0</v>
      </c>
      <c r="AD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4">
        <f t="shared" si="5"/>
        <v>0</v>
      </c>
      <c r="AH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4">
        <f t="shared" si="6"/>
        <v>0</v>
      </c>
      <c r="AL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4">
        <f t="shared" si="7"/>
        <v>0</v>
      </c>
      <c r="AP50" s="184">
        <f t="shared" si="8"/>
        <v>0</v>
      </c>
    </row>
    <row r="51" spans="2:42" x14ac:dyDescent="0.25">
      <c r="B51" s="182" t="s">
        <v>569</v>
      </c>
      <c r="C51" s="183" t="s">
        <v>570</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1">D51+E51</f>
        <v>0</v>
      </c>
      <c r="G51" s="184"/>
      <c r="H51" s="184">
        <f t="shared" ref="H51:H69" si="12">F51-G51</f>
        <v>0</v>
      </c>
      <c r="I51" s="184"/>
      <c r="J51" s="184">
        <f t="shared" ref="J51:J69" si="13">F51-I51</f>
        <v>0</v>
      </c>
      <c r="K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4">
        <f t="shared" ref="AC51:AC69" si="14">Z51+AA51+AB51</f>
        <v>0</v>
      </c>
      <c r="AD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4">
        <f t="shared" ref="AG51:AG69" si="15">AD51+AE51+AF51</f>
        <v>0</v>
      </c>
      <c r="AH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4">
        <f t="shared" ref="AK51:AK69" si="16">AH51+AI51+AJ51</f>
        <v>0</v>
      </c>
      <c r="AL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4">
        <f t="shared" ref="AO51:AO69" si="17">AL51+AM51+AN51</f>
        <v>0</v>
      </c>
      <c r="AP51" s="184">
        <f t="shared" ref="AP51:AP69" si="18">AC51+AG51+AK51+AO51</f>
        <v>0</v>
      </c>
    </row>
    <row r="52" spans="2:42" x14ac:dyDescent="0.25">
      <c r="B52" s="182" t="s">
        <v>278</v>
      </c>
      <c r="C52" s="183" t="s">
        <v>161</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1"/>
        <v>0</v>
      </c>
      <c r="G52" s="184"/>
      <c r="H52" s="184">
        <f t="shared" si="12"/>
        <v>0</v>
      </c>
      <c r="I52" s="184"/>
      <c r="J52" s="184">
        <f t="shared" si="13"/>
        <v>0</v>
      </c>
      <c r="K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4">
        <f t="shared" si="14"/>
        <v>0</v>
      </c>
      <c r="AD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4">
        <f t="shared" si="15"/>
        <v>0</v>
      </c>
      <c r="AH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4">
        <f t="shared" si="16"/>
        <v>0</v>
      </c>
      <c r="AL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4">
        <f t="shared" si="17"/>
        <v>0</v>
      </c>
      <c r="AP52" s="184">
        <f t="shared" si="18"/>
        <v>0</v>
      </c>
    </row>
    <row r="53" spans="2:42" x14ac:dyDescent="0.25">
      <c r="B53" s="182" t="s">
        <v>571</v>
      </c>
      <c r="C53" s="183" t="s">
        <v>572</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4">
        <f>D53+E53</f>
        <v>0</v>
      </c>
      <c r="G53" s="184"/>
      <c r="H53" s="184">
        <f>F53-G53</f>
        <v>0</v>
      </c>
      <c r="I53" s="184"/>
      <c r="J53" s="184">
        <f>F53-I53</f>
        <v>0</v>
      </c>
      <c r="K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4">
        <f>Z53+AA53+AB53</f>
        <v>0</v>
      </c>
      <c r="AD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4">
        <f>AD53+AE53+AF53</f>
        <v>0</v>
      </c>
      <c r="AH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4">
        <f>AH53+AI53+AJ53</f>
        <v>0</v>
      </c>
      <c r="AL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4">
        <f>AL53+AM53+AN53</f>
        <v>0</v>
      </c>
      <c r="AP53" s="184">
        <f>AC53+AG53+AK53+AO53</f>
        <v>0</v>
      </c>
    </row>
    <row r="54" spans="2:42" x14ac:dyDescent="0.25">
      <c r="B54" s="182" t="s">
        <v>573</v>
      </c>
      <c r="C54" s="183" t="s">
        <v>539</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4">
        <f t="shared" si="11"/>
        <v>0</v>
      </c>
      <c r="G54" s="184"/>
      <c r="H54" s="184">
        <f t="shared" si="12"/>
        <v>0</v>
      </c>
      <c r="I54" s="184"/>
      <c r="J54" s="184">
        <f t="shared" si="13"/>
        <v>0</v>
      </c>
      <c r="K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4">
        <f t="shared" si="14"/>
        <v>0</v>
      </c>
      <c r="AD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4">
        <f t="shared" si="15"/>
        <v>0</v>
      </c>
      <c r="AH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4">
        <f t="shared" si="16"/>
        <v>0</v>
      </c>
      <c r="AL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4">
        <f t="shared" si="17"/>
        <v>0</v>
      </c>
      <c r="AP54" s="184">
        <f t="shared" si="18"/>
        <v>0</v>
      </c>
    </row>
    <row r="55" spans="2:42" x14ac:dyDescent="0.25">
      <c r="B55" s="182" t="s">
        <v>279</v>
      </c>
      <c r="C55" s="183" t="s">
        <v>162</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D55+E55</f>
        <v>0</v>
      </c>
      <c r="G55" s="184"/>
      <c r="H55" s="184">
        <f>F55-G55</f>
        <v>0</v>
      </c>
      <c r="I55" s="184"/>
      <c r="J55" s="184">
        <f>F55-I55</f>
        <v>0</v>
      </c>
      <c r="K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4">
        <f>Z55+AA55+AB55</f>
        <v>0</v>
      </c>
      <c r="AD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4">
        <f>AD55+AE55+AF55</f>
        <v>0</v>
      </c>
      <c r="AH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4">
        <f>AH55+AI55+AJ55</f>
        <v>0</v>
      </c>
      <c r="AL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4">
        <f>AL55+AM55+AN55</f>
        <v>0</v>
      </c>
      <c r="AP55" s="184">
        <f>AC55+AG55+AK55+AO55</f>
        <v>0</v>
      </c>
    </row>
    <row r="56" spans="2:42" x14ac:dyDescent="0.25">
      <c r="B56" s="182" t="s">
        <v>574</v>
      </c>
      <c r="C56" s="183" t="s">
        <v>575</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1"/>
        <v>0</v>
      </c>
      <c r="G56" s="184"/>
      <c r="H56" s="184">
        <f t="shared" si="12"/>
        <v>0</v>
      </c>
      <c r="I56" s="184"/>
      <c r="J56" s="184">
        <f t="shared" si="13"/>
        <v>0</v>
      </c>
      <c r="K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4">
        <f t="shared" si="14"/>
        <v>0</v>
      </c>
      <c r="AD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4">
        <f t="shared" si="15"/>
        <v>0</v>
      </c>
      <c r="AH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4">
        <f t="shared" si="16"/>
        <v>0</v>
      </c>
      <c r="AL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4">
        <f t="shared" si="17"/>
        <v>0</v>
      </c>
      <c r="AP56" s="184">
        <f t="shared" si="18"/>
        <v>0</v>
      </c>
    </row>
    <row r="57" spans="2:42" x14ac:dyDescent="0.25">
      <c r="B57" s="182" t="s">
        <v>576</v>
      </c>
      <c r="C57" s="183" t="s">
        <v>546</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D57+E57</f>
        <v>0</v>
      </c>
      <c r="G57" s="184"/>
      <c r="H57" s="184">
        <f>F57-G57</f>
        <v>0</v>
      </c>
      <c r="I57" s="184"/>
      <c r="J57" s="184">
        <f>F57-I57</f>
        <v>0</v>
      </c>
      <c r="K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4">
        <f>Z57+AA57+AB57</f>
        <v>0</v>
      </c>
      <c r="AD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4">
        <f>AD57+AE57+AF57</f>
        <v>0</v>
      </c>
      <c r="AH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4">
        <f>AH57+AI57+AJ57</f>
        <v>0</v>
      </c>
      <c r="AL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4">
        <f>AL57+AM57+AN57</f>
        <v>0</v>
      </c>
      <c r="AP57" s="184">
        <f>AC57+AG57+AK57+AO57</f>
        <v>0</v>
      </c>
    </row>
    <row r="58" spans="2:42" x14ac:dyDescent="0.25">
      <c r="B58" s="182" t="s">
        <v>577</v>
      </c>
      <c r="C58" s="183" t="s">
        <v>547</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1"/>
        <v>0</v>
      </c>
      <c r="G58" s="184"/>
      <c r="H58" s="184">
        <f t="shared" si="12"/>
        <v>0</v>
      </c>
      <c r="I58" s="184"/>
      <c r="J58" s="184">
        <f t="shared" si="13"/>
        <v>0</v>
      </c>
      <c r="K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4">
        <f t="shared" si="14"/>
        <v>0</v>
      </c>
      <c r="AD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4">
        <f t="shared" si="15"/>
        <v>0</v>
      </c>
      <c r="AH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4">
        <f t="shared" si="16"/>
        <v>0</v>
      </c>
      <c r="AL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4">
        <f t="shared" si="17"/>
        <v>0</v>
      </c>
      <c r="AP58" s="184">
        <f t="shared" si="18"/>
        <v>0</v>
      </c>
    </row>
    <row r="59" spans="2:42" x14ac:dyDescent="0.25">
      <c r="B59" s="182" t="s">
        <v>578</v>
      </c>
      <c r="C59" s="183" t="s">
        <v>579</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D59+E59</f>
        <v>0</v>
      </c>
      <c r="G59" s="184"/>
      <c r="H59" s="184">
        <f>F59-G59</f>
        <v>0</v>
      </c>
      <c r="I59" s="184"/>
      <c r="J59" s="184">
        <f>F59-I59</f>
        <v>0</v>
      </c>
      <c r="K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4">
        <f>Z59+AA59+AB59</f>
        <v>0</v>
      </c>
      <c r="AD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4">
        <f>AD59+AE59+AF59</f>
        <v>0</v>
      </c>
      <c r="AH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4">
        <f>AH59+AI59+AJ59</f>
        <v>0</v>
      </c>
      <c r="AL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4">
        <f>AL59+AM59+AN59</f>
        <v>0</v>
      </c>
      <c r="AP59" s="184">
        <f>AC59+AG59+AK59+AO59</f>
        <v>0</v>
      </c>
    </row>
    <row r="60" spans="2:42" x14ac:dyDescent="0.25">
      <c r="B60" s="182" t="s">
        <v>580</v>
      </c>
      <c r="C60" s="183" t="s">
        <v>581</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1"/>
        <v>0</v>
      </c>
      <c r="G60" s="184"/>
      <c r="H60" s="184">
        <f t="shared" si="12"/>
        <v>0</v>
      </c>
      <c r="I60" s="184"/>
      <c r="J60" s="184">
        <f t="shared" si="13"/>
        <v>0</v>
      </c>
      <c r="K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4">
        <f t="shared" si="14"/>
        <v>0</v>
      </c>
      <c r="AD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4">
        <f t="shared" si="15"/>
        <v>0</v>
      </c>
      <c r="AH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4">
        <f t="shared" si="16"/>
        <v>0</v>
      </c>
      <c r="AL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4">
        <f t="shared" si="17"/>
        <v>0</v>
      </c>
      <c r="AP60" s="184">
        <f t="shared" si="18"/>
        <v>0</v>
      </c>
    </row>
    <row r="61" spans="2:42" x14ac:dyDescent="0.25">
      <c r="B61" s="182" t="s">
        <v>582</v>
      </c>
      <c r="C61" s="183" t="s">
        <v>554</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D61+E61</f>
        <v>0</v>
      </c>
      <c r="G61" s="184"/>
      <c r="H61" s="184">
        <f>F61-G61</f>
        <v>0</v>
      </c>
      <c r="I61" s="184"/>
      <c r="J61" s="184">
        <f>F61-I61</f>
        <v>0</v>
      </c>
      <c r="K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4">
        <f>Z61+AA61+AB61</f>
        <v>0</v>
      </c>
      <c r="AD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4">
        <f>AD61+AE61+AF61</f>
        <v>0</v>
      </c>
      <c r="AH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4">
        <f>AH61+AI61+AJ61</f>
        <v>0</v>
      </c>
      <c r="AL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4">
        <f>AL61+AM61+AN61</f>
        <v>0</v>
      </c>
      <c r="AP61" s="184">
        <f>AC61+AG61+AK61+AO61</f>
        <v>0</v>
      </c>
    </row>
    <row r="62" spans="2:42" x14ac:dyDescent="0.25">
      <c r="B62" s="182" t="s">
        <v>583</v>
      </c>
      <c r="C62" s="183" t="s">
        <v>584</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1"/>
        <v>0</v>
      </c>
      <c r="G62" s="184"/>
      <c r="H62" s="184">
        <f t="shared" si="12"/>
        <v>0</v>
      </c>
      <c r="I62" s="184"/>
      <c r="J62" s="184">
        <f t="shared" si="13"/>
        <v>0</v>
      </c>
      <c r="K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4">
        <f t="shared" si="14"/>
        <v>0</v>
      </c>
      <c r="AD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4">
        <f t="shared" si="15"/>
        <v>0</v>
      </c>
      <c r="AH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4">
        <f t="shared" si="16"/>
        <v>0</v>
      </c>
      <c r="AL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4">
        <f t="shared" si="17"/>
        <v>0</v>
      </c>
      <c r="AP62" s="184">
        <f t="shared" si="18"/>
        <v>0</v>
      </c>
    </row>
    <row r="63" spans="2:42" x14ac:dyDescent="0.25">
      <c r="B63" s="182" t="s">
        <v>280</v>
      </c>
      <c r="C63" s="183" t="s">
        <v>163</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1"/>
        <v>0</v>
      </c>
      <c r="G63" s="184"/>
      <c r="H63" s="184">
        <f t="shared" si="12"/>
        <v>0</v>
      </c>
      <c r="I63" s="184"/>
      <c r="J63" s="184">
        <f t="shared" si="13"/>
        <v>0</v>
      </c>
      <c r="K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4">
        <f t="shared" si="14"/>
        <v>0</v>
      </c>
      <c r="AD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4">
        <f t="shared" si="15"/>
        <v>0</v>
      </c>
      <c r="AH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4">
        <f t="shared" si="16"/>
        <v>0</v>
      </c>
      <c r="AL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4">
        <f t="shared" si="17"/>
        <v>0</v>
      </c>
      <c r="AP63" s="184">
        <f t="shared" si="18"/>
        <v>0</v>
      </c>
    </row>
    <row r="64" spans="2:42" x14ac:dyDescent="0.25">
      <c r="B64" s="182" t="s">
        <v>585</v>
      </c>
      <c r="C64" s="183" t="s">
        <v>586</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D64+E64</f>
        <v>0</v>
      </c>
      <c r="G64" s="184"/>
      <c r="H64" s="184">
        <f>F64-G64</f>
        <v>0</v>
      </c>
      <c r="I64" s="184"/>
      <c r="J64" s="184">
        <f>F64-I64</f>
        <v>0</v>
      </c>
      <c r="K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4">
        <f>Z64+AA64+AB64</f>
        <v>0</v>
      </c>
      <c r="AD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4">
        <f>AD64+AE64+AF64</f>
        <v>0</v>
      </c>
      <c r="AH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4">
        <f>AH64+AI64+AJ64</f>
        <v>0</v>
      </c>
      <c r="AL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4">
        <f>AL64+AM64+AN64</f>
        <v>0</v>
      </c>
      <c r="AP64" s="184">
        <f>AC64+AG64+AK64+AO64</f>
        <v>0</v>
      </c>
    </row>
    <row r="65" spans="2:42" x14ac:dyDescent="0.25">
      <c r="B65" s="182" t="s">
        <v>587</v>
      </c>
      <c r="C65" s="183" t="s">
        <v>170</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1"/>
        <v>0</v>
      </c>
      <c r="G65" s="184"/>
      <c r="H65" s="184">
        <f t="shared" si="12"/>
        <v>0</v>
      </c>
      <c r="I65" s="184"/>
      <c r="J65" s="184">
        <f t="shared" si="13"/>
        <v>0</v>
      </c>
      <c r="K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4">
        <f t="shared" si="14"/>
        <v>0</v>
      </c>
      <c r="AD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4">
        <f t="shared" si="15"/>
        <v>0</v>
      </c>
      <c r="AH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4">
        <f t="shared" si="16"/>
        <v>0</v>
      </c>
      <c r="AL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4">
        <f t="shared" si="17"/>
        <v>0</v>
      </c>
      <c r="AP65" s="184">
        <f t="shared" si="18"/>
        <v>0</v>
      </c>
    </row>
    <row r="66" spans="2:42" x14ac:dyDescent="0.25">
      <c r="B66" s="182" t="s">
        <v>588</v>
      </c>
      <c r="C66" s="183" t="s">
        <v>589</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D66+E66</f>
        <v>0</v>
      </c>
      <c r="G66" s="184"/>
      <c r="H66" s="184">
        <f>F66-G66</f>
        <v>0</v>
      </c>
      <c r="I66" s="184"/>
      <c r="J66" s="184">
        <f>F66-I66</f>
        <v>0</v>
      </c>
      <c r="K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4">
        <f>Z66+AA66+AB66</f>
        <v>0</v>
      </c>
      <c r="AD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4">
        <f>AD66+AE66+AF66</f>
        <v>0</v>
      </c>
      <c r="AH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4">
        <f>AH66+AI66+AJ66</f>
        <v>0</v>
      </c>
      <c r="AL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4">
        <f>AL66+AM66+AN66</f>
        <v>0</v>
      </c>
      <c r="AP66" s="184">
        <f>AC66+AG66+AK66+AO66</f>
        <v>0</v>
      </c>
    </row>
    <row r="67" spans="2:42" x14ac:dyDescent="0.25">
      <c r="B67" s="182" t="s">
        <v>590</v>
      </c>
      <c r="C67" s="183" t="s">
        <v>591</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1"/>
        <v>0</v>
      </c>
      <c r="G67" s="184"/>
      <c r="H67" s="184">
        <f t="shared" si="12"/>
        <v>0</v>
      </c>
      <c r="I67" s="184"/>
      <c r="J67" s="184">
        <f t="shared" si="13"/>
        <v>0</v>
      </c>
      <c r="K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4">
        <f t="shared" si="14"/>
        <v>0</v>
      </c>
      <c r="AD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4">
        <f t="shared" si="15"/>
        <v>0</v>
      </c>
      <c r="AH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4">
        <f t="shared" si="16"/>
        <v>0</v>
      </c>
      <c r="AL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4">
        <f t="shared" si="17"/>
        <v>0</v>
      </c>
      <c r="AP67" s="184">
        <f t="shared" si="18"/>
        <v>0</v>
      </c>
    </row>
    <row r="68" spans="2:42" x14ac:dyDescent="0.25">
      <c r="B68" s="182" t="s">
        <v>592</v>
      </c>
      <c r="C68" s="183" t="s">
        <v>593</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D68+E68</f>
        <v>0</v>
      </c>
      <c r="G68" s="184"/>
      <c r="H68" s="184">
        <f>F68-G68</f>
        <v>0</v>
      </c>
      <c r="I68" s="184"/>
      <c r="J68" s="184">
        <f>F68-I68</f>
        <v>0</v>
      </c>
      <c r="K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4">
        <f>Z68+AA68+AB68</f>
        <v>0</v>
      </c>
      <c r="AD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4">
        <f>AD68+AE68+AF68</f>
        <v>0</v>
      </c>
      <c r="AH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4">
        <f>AH68+AI68+AJ68</f>
        <v>0</v>
      </c>
      <c r="AL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4">
        <f>AL68+AM68+AN68</f>
        <v>0</v>
      </c>
      <c r="AP68" s="184">
        <f>AC68+AG68+AK68+AO68</f>
        <v>0</v>
      </c>
    </row>
    <row r="69" spans="2:42" x14ac:dyDescent="0.25">
      <c r="B69" s="182" t="s">
        <v>594</v>
      </c>
      <c r="C69" s="183" t="s">
        <v>595</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1"/>
        <v>0</v>
      </c>
      <c r="G69" s="184"/>
      <c r="H69" s="184">
        <f t="shared" si="12"/>
        <v>0</v>
      </c>
      <c r="I69" s="184"/>
      <c r="J69" s="184">
        <f t="shared" si="13"/>
        <v>0</v>
      </c>
      <c r="K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4">
        <f t="shared" si="14"/>
        <v>0</v>
      </c>
      <c r="AD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4">
        <f t="shared" si="15"/>
        <v>0</v>
      </c>
      <c r="AH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4">
        <f t="shared" si="16"/>
        <v>0</v>
      </c>
      <c r="AL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4">
        <f t="shared" si="17"/>
        <v>0</v>
      </c>
      <c r="AP69" s="184">
        <f t="shared" si="18"/>
        <v>0</v>
      </c>
    </row>
    <row r="70" spans="2:42" x14ac:dyDescent="0.25">
      <c r="B70" s="182" t="s">
        <v>596</v>
      </c>
      <c r="C70" s="183" t="s">
        <v>597</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D70+E70</f>
        <v>0</v>
      </c>
      <c r="G70" s="184"/>
      <c r="H70" s="184">
        <f>F70-G70</f>
        <v>0</v>
      </c>
      <c r="I70" s="184"/>
      <c r="J70" s="184">
        <f>F70-I70</f>
        <v>0</v>
      </c>
      <c r="K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4">
        <f>Z70+AA70+AB70</f>
        <v>0</v>
      </c>
      <c r="AD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4">
        <f>AD70+AE70+AF70</f>
        <v>0</v>
      </c>
      <c r="AH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4">
        <f>AH70+AI70+AJ70</f>
        <v>0</v>
      </c>
      <c r="AL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4">
        <f>AL70+AM70+AN70</f>
        <v>0</v>
      </c>
      <c r="AP70" s="184">
        <f>AC70+AG70+AK70+AO70</f>
        <v>0</v>
      </c>
    </row>
    <row r="71" spans="2:42" x14ac:dyDescent="0.25">
      <c r="B71" s="182" t="s">
        <v>598</v>
      </c>
      <c r="C71" s="183" t="s">
        <v>599</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9">D71+E71</f>
        <v>0</v>
      </c>
      <c r="G71" s="184"/>
      <c r="H71" s="184">
        <f t="shared" ref="H71:H82" si="20">F71-G71</f>
        <v>0</v>
      </c>
      <c r="I71" s="184"/>
      <c r="J71" s="184">
        <f t="shared" ref="J71:J82" si="21">F71-I71</f>
        <v>0</v>
      </c>
      <c r="K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4">
        <f t="shared" ref="AC71:AC82" si="22">Z71+AA71+AB71</f>
        <v>0</v>
      </c>
      <c r="AD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4">
        <f t="shared" ref="AG71:AG82" si="23">AD71+AE71+AF71</f>
        <v>0</v>
      </c>
      <c r="AH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4">
        <f t="shared" ref="AK71:AK82" si="24">AH71+AI71+AJ71</f>
        <v>0</v>
      </c>
      <c r="AL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4">
        <f t="shared" ref="AO71:AO82" si="25">AL71+AM71+AN71</f>
        <v>0</v>
      </c>
      <c r="AP71" s="184">
        <f t="shared" ref="AP71:AP82" si="26">AC71+AG71+AK71+AO71</f>
        <v>0</v>
      </c>
    </row>
    <row r="72" spans="2:42" x14ac:dyDescent="0.25">
      <c r="B72" s="182" t="s">
        <v>293</v>
      </c>
      <c r="C72" s="183" t="s">
        <v>176</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9"/>
        <v>0</v>
      </c>
      <c r="G72" s="184"/>
      <c r="H72" s="184">
        <f t="shared" si="20"/>
        <v>0</v>
      </c>
      <c r="I72" s="184"/>
      <c r="J72" s="184">
        <f t="shared" si="21"/>
        <v>0</v>
      </c>
      <c r="K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4">
        <f t="shared" si="22"/>
        <v>0</v>
      </c>
      <c r="AD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4">
        <f t="shared" si="23"/>
        <v>0</v>
      </c>
      <c r="AH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4">
        <f t="shared" si="24"/>
        <v>0</v>
      </c>
      <c r="AL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4">
        <f t="shared" si="25"/>
        <v>0</v>
      </c>
      <c r="AP72" s="184">
        <f t="shared" si="26"/>
        <v>0</v>
      </c>
    </row>
    <row r="73" spans="2:42" x14ac:dyDescent="0.25">
      <c r="B73" s="182" t="s">
        <v>600</v>
      </c>
      <c r="C73" s="183" t="s">
        <v>601</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164500</v>
      </c>
      <c r="F73" s="184">
        <f t="shared" si="19"/>
        <v>164500</v>
      </c>
      <c r="G73" s="184"/>
      <c r="H73" s="184">
        <f t="shared" si="20"/>
        <v>164500</v>
      </c>
      <c r="I73" s="184"/>
      <c r="J73" s="184">
        <f t="shared" si="21"/>
        <v>164500</v>
      </c>
      <c r="K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84500</v>
      </c>
      <c r="L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80000</v>
      </c>
      <c r="N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164500</v>
      </c>
      <c r="AB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4">
        <f t="shared" si="22"/>
        <v>164500</v>
      </c>
      <c r="AD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4">
        <f t="shared" si="23"/>
        <v>0</v>
      </c>
      <c r="AH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4">
        <f t="shared" si="24"/>
        <v>0</v>
      </c>
      <c r="AL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4">
        <f t="shared" si="25"/>
        <v>0</v>
      </c>
      <c r="AP73" s="184">
        <f t="shared" si="26"/>
        <v>164500</v>
      </c>
    </row>
    <row r="74" spans="2:42" x14ac:dyDescent="0.25">
      <c r="B74" s="182" t="s">
        <v>602</v>
      </c>
      <c r="C74" s="183" t="s">
        <v>603</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197500.2</v>
      </c>
      <c r="F74" s="184">
        <f t="shared" si="19"/>
        <v>197500.2</v>
      </c>
      <c r="G74" s="184"/>
      <c r="H74" s="184">
        <f t="shared" si="20"/>
        <v>197500.2</v>
      </c>
      <c r="I74" s="184"/>
      <c r="J74" s="184">
        <f t="shared" si="21"/>
        <v>197500.2</v>
      </c>
      <c r="K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197500.2</v>
      </c>
      <c r="Q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197500.2</v>
      </c>
      <c r="AB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4">
        <f t="shared" si="22"/>
        <v>197500.2</v>
      </c>
      <c r="AD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4">
        <f t="shared" si="23"/>
        <v>0</v>
      </c>
      <c r="AH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4">
        <f t="shared" si="24"/>
        <v>0</v>
      </c>
      <c r="AL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4">
        <f t="shared" si="25"/>
        <v>0</v>
      </c>
      <c r="AP74" s="184">
        <f t="shared" si="26"/>
        <v>197500.2</v>
      </c>
    </row>
    <row r="75" spans="2:42" x14ac:dyDescent="0.25">
      <c r="B75" s="182" t="s">
        <v>604</v>
      </c>
      <c r="C75" s="183" t="s">
        <v>605</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9"/>
        <v>0</v>
      </c>
      <c r="G75" s="184"/>
      <c r="H75" s="184">
        <f t="shared" si="20"/>
        <v>0</v>
      </c>
      <c r="I75" s="184"/>
      <c r="J75" s="184">
        <f t="shared" si="21"/>
        <v>0</v>
      </c>
      <c r="K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4">
        <f t="shared" si="22"/>
        <v>0</v>
      </c>
      <c r="AD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4">
        <f t="shared" si="23"/>
        <v>0</v>
      </c>
      <c r="AH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4">
        <f t="shared" si="24"/>
        <v>0</v>
      </c>
      <c r="AL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4">
        <f t="shared" si="25"/>
        <v>0</v>
      </c>
      <c r="AP75" s="184">
        <f t="shared" si="26"/>
        <v>0</v>
      </c>
    </row>
    <row r="76" spans="2:42" x14ac:dyDescent="0.25">
      <c r="B76" s="182" t="s">
        <v>606</v>
      </c>
      <c r="C76" s="183" t="s">
        <v>607</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4">
        <f t="shared" si="19"/>
        <v>0</v>
      </c>
      <c r="G76" s="184"/>
      <c r="H76" s="184">
        <f t="shared" si="20"/>
        <v>0</v>
      </c>
      <c r="I76" s="184"/>
      <c r="J76" s="184">
        <f t="shared" si="21"/>
        <v>0</v>
      </c>
      <c r="K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4">
        <f t="shared" si="22"/>
        <v>0</v>
      </c>
      <c r="AD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4">
        <f t="shared" si="23"/>
        <v>0</v>
      </c>
      <c r="AH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4">
        <f t="shared" si="24"/>
        <v>0</v>
      </c>
      <c r="AL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4">
        <f t="shared" si="25"/>
        <v>0</v>
      </c>
      <c r="AP76" s="184">
        <f t="shared" si="26"/>
        <v>0</v>
      </c>
    </row>
    <row r="77" spans="2:42" x14ac:dyDescent="0.25">
      <c r="B77" s="182" t="s">
        <v>608</v>
      </c>
      <c r="C77" s="183" t="s">
        <v>609</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9"/>
        <v>0</v>
      </c>
      <c r="G77" s="184"/>
      <c r="H77" s="184">
        <f t="shared" si="20"/>
        <v>0</v>
      </c>
      <c r="I77" s="184"/>
      <c r="J77" s="184">
        <f t="shared" si="21"/>
        <v>0</v>
      </c>
      <c r="K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4">
        <f t="shared" si="22"/>
        <v>0</v>
      </c>
      <c r="AD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4">
        <f t="shared" si="23"/>
        <v>0</v>
      </c>
      <c r="AH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4">
        <f t="shared" si="24"/>
        <v>0</v>
      </c>
      <c r="AL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4">
        <f t="shared" si="25"/>
        <v>0</v>
      </c>
      <c r="AP77" s="184">
        <f t="shared" si="26"/>
        <v>0</v>
      </c>
    </row>
    <row r="78" spans="2:42" x14ac:dyDescent="0.25">
      <c r="B78" s="182" t="s">
        <v>610</v>
      </c>
      <c r="C78" s="183" t="s">
        <v>611</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9"/>
        <v>0</v>
      </c>
      <c r="G78" s="184"/>
      <c r="H78" s="184">
        <f t="shared" si="20"/>
        <v>0</v>
      </c>
      <c r="I78" s="184"/>
      <c r="J78" s="184">
        <f t="shared" si="21"/>
        <v>0</v>
      </c>
      <c r="K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4">
        <f t="shared" si="22"/>
        <v>0</v>
      </c>
      <c r="AD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4">
        <f t="shared" si="23"/>
        <v>0</v>
      </c>
      <c r="AH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4">
        <f t="shared" si="24"/>
        <v>0</v>
      </c>
      <c r="AL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4">
        <f t="shared" si="25"/>
        <v>0</v>
      </c>
      <c r="AP78" s="184">
        <f t="shared" si="26"/>
        <v>0</v>
      </c>
    </row>
    <row r="79" spans="2:42" x14ac:dyDescent="0.25">
      <c r="B79" s="182" t="s">
        <v>612</v>
      </c>
      <c r="C79" s="183" t="s">
        <v>613</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9"/>
        <v>0</v>
      </c>
      <c r="G79" s="184"/>
      <c r="H79" s="184">
        <f t="shared" si="20"/>
        <v>0</v>
      </c>
      <c r="I79" s="184"/>
      <c r="J79" s="184">
        <f t="shared" si="21"/>
        <v>0</v>
      </c>
      <c r="K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4">
        <f t="shared" si="22"/>
        <v>0</v>
      </c>
      <c r="AD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4">
        <f t="shared" si="23"/>
        <v>0</v>
      </c>
      <c r="AH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4">
        <f t="shared" si="24"/>
        <v>0</v>
      </c>
      <c r="AL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4">
        <f t="shared" si="25"/>
        <v>0</v>
      </c>
      <c r="AP79" s="184">
        <f t="shared" si="26"/>
        <v>0</v>
      </c>
    </row>
    <row r="80" spans="2:42" x14ac:dyDescent="0.25">
      <c r="B80" s="182" t="s">
        <v>614</v>
      </c>
      <c r="C80" s="183" t="s">
        <v>615</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9"/>
        <v>0</v>
      </c>
      <c r="G80" s="184"/>
      <c r="H80" s="184">
        <f t="shared" si="20"/>
        <v>0</v>
      </c>
      <c r="I80" s="184"/>
      <c r="J80" s="184">
        <f t="shared" si="21"/>
        <v>0</v>
      </c>
      <c r="K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4">
        <f t="shared" si="22"/>
        <v>0</v>
      </c>
      <c r="AD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4">
        <f t="shared" si="23"/>
        <v>0</v>
      </c>
      <c r="AH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4">
        <f t="shared" si="24"/>
        <v>0</v>
      </c>
      <c r="AL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4">
        <f t="shared" si="25"/>
        <v>0</v>
      </c>
      <c r="AP80" s="184">
        <f t="shared" si="26"/>
        <v>0</v>
      </c>
    </row>
    <row r="81" spans="2:42" x14ac:dyDescent="0.25">
      <c r="B81" s="182" t="s">
        <v>616</v>
      </c>
      <c r="C81" s="183" t="s">
        <v>617</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9"/>
        <v>0</v>
      </c>
      <c r="G81" s="184"/>
      <c r="H81" s="184">
        <f t="shared" si="20"/>
        <v>0</v>
      </c>
      <c r="I81" s="184"/>
      <c r="J81" s="184">
        <f t="shared" si="21"/>
        <v>0</v>
      </c>
      <c r="K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4">
        <f t="shared" si="22"/>
        <v>0</v>
      </c>
      <c r="AD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4">
        <f t="shared" si="23"/>
        <v>0</v>
      </c>
      <c r="AH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4">
        <f t="shared" si="24"/>
        <v>0</v>
      </c>
      <c r="AL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4">
        <f t="shared" si="25"/>
        <v>0</v>
      </c>
      <c r="AP81" s="184">
        <f t="shared" si="26"/>
        <v>0</v>
      </c>
    </row>
    <row r="82" spans="2:42" x14ac:dyDescent="0.25">
      <c r="B82" s="182" t="s">
        <v>618</v>
      </c>
      <c r="C82" s="183" t="s">
        <v>619</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9"/>
        <v>0</v>
      </c>
      <c r="G82" s="184"/>
      <c r="H82" s="184">
        <f t="shared" si="20"/>
        <v>0</v>
      </c>
      <c r="I82" s="184"/>
      <c r="J82" s="184">
        <f t="shared" si="21"/>
        <v>0</v>
      </c>
      <c r="K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4">
        <f t="shared" si="22"/>
        <v>0</v>
      </c>
      <c r="AD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4">
        <f t="shared" si="23"/>
        <v>0</v>
      </c>
      <c r="AH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4">
        <f t="shared" si="24"/>
        <v>0</v>
      </c>
      <c r="AL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4">
        <f t="shared" si="25"/>
        <v>0</v>
      </c>
      <c r="AP82" s="184">
        <f t="shared" si="26"/>
        <v>0</v>
      </c>
    </row>
    <row r="83" spans="2:42" x14ac:dyDescent="0.25">
      <c r="B83" s="191" t="s">
        <v>281</v>
      </c>
      <c r="C83" s="192" t="s">
        <v>164</v>
      </c>
      <c r="D83" s="193">
        <f>SUM(D84:D88)</f>
        <v>0</v>
      </c>
      <c r="E83" s="193">
        <f>SUM(E84:E88)</f>
        <v>0</v>
      </c>
      <c r="F83" s="193">
        <f t="shared" ref="F83:F89" si="27">D83+E83</f>
        <v>0</v>
      </c>
      <c r="G83" s="193">
        <f>SUM(G84:G88)</f>
        <v>0</v>
      </c>
      <c r="H83" s="193">
        <f t="shared" ref="H83:H89" si="28">F83-G83</f>
        <v>0</v>
      </c>
      <c r="I83" s="193">
        <f>SUM(I84:I88)</f>
        <v>0</v>
      </c>
      <c r="J83" s="193">
        <f t="shared" ref="J83:J89" si="29">F83-I83</f>
        <v>0</v>
      </c>
      <c r="K83" s="193">
        <f t="shared" ref="K83:AB83" si="30">SUM(K84:K88)</f>
        <v>0</v>
      </c>
      <c r="L83" s="193">
        <f t="shared" si="30"/>
        <v>0</v>
      </c>
      <c r="M83" s="193">
        <f t="shared" si="30"/>
        <v>0</v>
      </c>
      <c r="N83" s="193">
        <f t="shared" si="30"/>
        <v>0</v>
      </c>
      <c r="O83" s="193">
        <f t="shared" si="30"/>
        <v>0</v>
      </c>
      <c r="P83" s="193">
        <f>SUM(P84:P88)</f>
        <v>0</v>
      </c>
      <c r="Q83" s="193">
        <f>SUM(Q84:Q88)</f>
        <v>0</v>
      </c>
      <c r="R83" s="193">
        <f t="shared" si="30"/>
        <v>0</v>
      </c>
      <c r="S83" s="193">
        <f t="shared" si="30"/>
        <v>0</v>
      </c>
      <c r="T83" s="193">
        <f>SUM(T84:T88)</f>
        <v>0</v>
      </c>
      <c r="U83" s="193">
        <f t="shared" si="30"/>
        <v>0</v>
      </c>
      <c r="V83" s="193">
        <f t="shared" si="30"/>
        <v>0</v>
      </c>
      <c r="W83" s="193">
        <f>SUM(W84:W88)</f>
        <v>0</v>
      </c>
      <c r="X83" s="193">
        <f t="shared" si="30"/>
        <v>0</v>
      </c>
      <c r="Y83" s="193">
        <f t="shared" si="30"/>
        <v>0</v>
      </c>
      <c r="Z83" s="193">
        <f t="shared" si="30"/>
        <v>0</v>
      </c>
      <c r="AA83" s="193">
        <f t="shared" si="30"/>
        <v>0</v>
      </c>
      <c r="AB83" s="193">
        <f t="shared" si="30"/>
        <v>0</v>
      </c>
      <c r="AC83" s="193">
        <f t="shared" ref="AC83:AC89" si="31">Z83+AA83+AB83</f>
        <v>0</v>
      </c>
      <c r="AD83" s="193">
        <f>SUM(AD84:AD88)</f>
        <v>0</v>
      </c>
      <c r="AE83" s="193">
        <f>SUM(AE84:AE88)</f>
        <v>0</v>
      </c>
      <c r="AF83" s="193">
        <f>SUM(AF84:AF88)</f>
        <v>0</v>
      </c>
      <c r="AG83" s="193">
        <f t="shared" ref="AG83:AG89" si="32">AD83+AE83+AF83</f>
        <v>0</v>
      </c>
      <c r="AH83" s="193">
        <f>SUM(AH84:AH88)</f>
        <v>0</v>
      </c>
      <c r="AI83" s="193">
        <f>SUM(AI84:AI88)</f>
        <v>0</v>
      </c>
      <c r="AJ83" s="193">
        <f>SUM(AJ84:AJ88)</f>
        <v>0</v>
      </c>
      <c r="AK83" s="193">
        <f t="shared" ref="AK83:AK89" si="33">AH83+AI83+AJ83</f>
        <v>0</v>
      </c>
      <c r="AL83" s="193">
        <f>SUM(AL84:AL88)</f>
        <v>0</v>
      </c>
      <c r="AM83" s="193">
        <f>SUM(AM84:AM88)</f>
        <v>0</v>
      </c>
      <c r="AN83" s="193">
        <f>SUM(AN84:AN88)</f>
        <v>0</v>
      </c>
      <c r="AO83" s="193">
        <f t="shared" ref="AO83:AO89" si="34">AL83+AM83+AN83</f>
        <v>0</v>
      </c>
      <c r="AP83" s="193">
        <f t="shared" ref="AP83:AP89" si="35">AC83+AG83+AK83+AO83</f>
        <v>0</v>
      </c>
    </row>
    <row r="84" spans="2:42" x14ac:dyDescent="0.25">
      <c r="B84" s="182" t="s">
        <v>282</v>
      </c>
      <c r="C84" s="183" t="s">
        <v>165</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27"/>
        <v>0</v>
      </c>
      <c r="G84" s="184"/>
      <c r="H84" s="184">
        <f t="shared" si="28"/>
        <v>0</v>
      </c>
      <c r="I84" s="184"/>
      <c r="J84" s="184">
        <f t="shared" si="29"/>
        <v>0</v>
      </c>
      <c r="K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4">
        <f t="shared" si="31"/>
        <v>0</v>
      </c>
      <c r="AD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4">
        <f t="shared" si="32"/>
        <v>0</v>
      </c>
      <c r="AH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4">
        <f t="shared" si="33"/>
        <v>0</v>
      </c>
      <c r="AL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4">
        <f t="shared" si="34"/>
        <v>0</v>
      </c>
      <c r="AP84" s="184">
        <f t="shared" si="35"/>
        <v>0</v>
      </c>
    </row>
    <row r="85" spans="2:42" x14ac:dyDescent="0.25">
      <c r="B85" s="182" t="s">
        <v>620</v>
      </c>
      <c r="C85" s="183" t="s">
        <v>621</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si="27"/>
        <v>0</v>
      </c>
      <c r="G85" s="184"/>
      <c r="H85" s="184">
        <f t="shared" si="28"/>
        <v>0</v>
      </c>
      <c r="I85" s="184"/>
      <c r="J85" s="184">
        <f t="shared" si="29"/>
        <v>0</v>
      </c>
      <c r="K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4">
        <f t="shared" si="31"/>
        <v>0</v>
      </c>
      <c r="AD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4">
        <f t="shared" si="32"/>
        <v>0</v>
      </c>
      <c r="AH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4">
        <f t="shared" si="33"/>
        <v>0</v>
      </c>
      <c r="AL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4">
        <f t="shared" si="34"/>
        <v>0</v>
      </c>
      <c r="AP85" s="184">
        <f t="shared" si="35"/>
        <v>0</v>
      </c>
    </row>
    <row r="86" spans="2:42" x14ac:dyDescent="0.25">
      <c r="B86" s="182" t="s">
        <v>283</v>
      </c>
      <c r="C86" s="183" t="s">
        <v>166</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27"/>
        <v>0</v>
      </c>
      <c r="G86" s="184"/>
      <c r="H86" s="184">
        <f t="shared" si="28"/>
        <v>0</v>
      </c>
      <c r="I86" s="184"/>
      <c r="J86" s="184">
        <f t="shared" si="29"/>
        <v>0</v>
      </c>
      <c r="K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4">
        <f t="shared" si="31"/>
        <v>0</v>
      </c>
      <c r="AD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4">
        <f t="shared" si="32"/>
        <v>0</v>
      </c>
      <c r="AH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4">
        <f t="shared" si="33"/>
        <v>0</v>
      </c>
      <c r="AL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4">
        <f t="shared" si="34"/>
        <v>0</v>
      </c>
      <c r="AP86" s="184">
        <f t="shared" si="35"/>
        <v>0</v>
      </c>
    </row>
    <row r="87" spans="2:42" x14ac:dyDescent="0.25">
      <c r="B87" s="182" t="s">
        <v>622</v>
      </c>
      <c r="C87" s="183" t="s">
        <v>623</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si="27"/>
        <v>0</v>
      </c>
      <c r="G87" s="184"/>
      <c r="H87" s="184">
        <f t="shared" si="28"/>
        <v>0</v>
      </c>
      <c r="I87" s="184"/>
      <c r="J87" s="184">
        <f t="shared" si="29"/>
        <v>0</v>
      </c>
      <c r="K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4">
        <f t="shared" si="31"/>
        <v>0</v>
      </c>
      <c r="AD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4">
        <f t="shared" si="32"/>
        <v>0</v>
      </c>
      <c r="AH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4">
        <f t="shared" si="33"/>
        <v>0</v>
      </c>
      <c r="AL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4">
        <f t="shared" si="34"/>
        <v>0</v>
      </c>
      <c r="AP87" s="184">
        <f t="shared" si="35"/>
        <v>0</v>
      </c>
    </row>
    <row r="88" spans="2:42" x14ac:dyDescent="0.25">
      <c r="B88" s="182" t="s">
        <v>624</v>
      </c>
      <c r="C88" s="183" t="s">
        <v>625</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27"/>
        <v>0</v>
      </c>
      <c r="G88" s="184"/>
      <c r="H88" s="184">
        <f t="shared" si="28"/>
        <v>0</v>
      </c>
      <c r="I88" s="184"/>
      <c r="J88" s="184">
        <f t="shared" si="29"/>
        <v>0</v>
      </c>
      <c r="K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4">
        <f t="shared" si="31"/>
        <v>0</v>
      </c>
      <c r="AD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4">
        <f t="shared" si="32"/>
        <v>0</v>
      </c>
      <c r="AH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4">
        <f t="shared" si="33"/>
        <v>0</v>
      </c>
      <c r="AL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4">
        <f t="shared" si="34"/>
        <v>0</v>
      </c>
      <c r="AP88" s="184">
        <f t="shared" si="35"/>
        <v>0</v>
      </c>
    </row>
    <row r="89" spans="2:42" x14ac:dyDescent="0.25">
      <c r="B89" s="191" t="s">
        <v>284</v>
      </c>
      <c r="C89" s="192" t="s">
        <v>167</v>
      </c>
      <c r="D89" s="193">
        <f>SUM(D90:D95)</f>
        <v>0</v>
      </c>
      <c r="E89" s="193">
        <f>SUM(E90:E95)</f>
        <v>0</v>
      </c>
      <c r="F89" s="193">
        <f t="shared" si="27"/>
        <v>0</v>
      </c>
      <c r="G89" s="193">
        <f>SUM(G90:G95)</f>
        <v>0</v>
      </c>
      <c r="H89" s="193">
        <f t="shared" si="28"/>
        <v>0</v>
      </c>
      <c r="I89" s="193">
        <f>SUM(I90:I95)</f>
        <v>0</v>
      </c>
      <c r="J89" s="193">
        <f t="shared" si="29"/>
        <v>0</v>
      </c>
      <c r="K89" s="193">
        <f t="shared" ref="K89:AN89" si="36">SUM(K90:K95)</f>
        <v>0</v>
      </c>
      <c r="L89" s="193">
        <f t="shared" si="36"/>
        <v>0</v>
      </c>
      <c r="M89" s="193">
        <f t="shared" si="36"/>
        <v>0</v>
      </c>
      <c r="N89" s="193">
        <f t="shared" si="36"/>
        <v>0</v>
      </c>
      <c r="O89" s="193">
        <f t="shared" si="36"/>
        <v>0</v>
      </c>
      <c r="P89" s="193">
        <f>SUM(P90:P95)</f>
        <v>0</v>
      </c>
      <c r="Q89" s="193">
        <f>SUM(Q90:Q95)</f>
        <v>0</v>
      </c>
      <c r="R89" s="193">
        <f t="shared" si="36"/>
        <v>0</v>
      </c>
      <c r="S89" s="193">
        <f t="shared" si="36"/>
        <v>0</v>
      </c>
      <c r="T89" s="193">
        <f>SUM(T90:T95)</f>
        <v>0</v>
      </c>
      <c r="U89" s="193">
        <f t="shared" si="36"/>
        <v>0</v>
      </c>
      <c r="V89" s="193">
        <f t="shared" si="36"/>
        <v>0</v>
      </c>
      <c r="W89" s="193">
        <f>SUM(W90:W95)</f>
        <v>0</v>
      </c>
      <c r="X89" s="193">
        <f t="shared" si="36"/>
        <v>0</v>
      </c>
      <c r="Y89" s="193">
        <f t="shared" si="36"/>
        <v>0</v>
      </c>
      <c r="Z89" s="193">
        <f t="shared" si="36"/>
        <v>0</v>
      </c>
      <c r="AA89" s="193">
        <f t="shared" si="36"/>
        <v>0</v>
      </c>
      <c r="AB89" s="193">
        <f t="shared" si="36"/>
        <v>0</v>
      </c>
      <c r="AC89" s="193">
        <f t="shared" si="31"/>
        <v>0</v>
      </c>
      <c r="AD89" s="193">
        <f t="shared" si="36"/>
        <v>0</v>
      </c>
      <c r="AE89" s="193">
        <f t="shared" si="36"/>
        <v>0</v>
      </c>
      <c r="AF89" s="193">
        <f t="shared" si="36"/>
        <v>0</v>
      </c>
      <c r="AG89" s="193">
        <f t="shared" si="32"/>
        <v>0</v>
      </c>
      <c r="AH89" s="193">
        <f t="shared" si="36"/>
        <v>0</v>
      </c>
      <c r="AI89" s="193">
        <f t="shared" si="36"/>
        <v>0</v>
      </c>
      <c r="AJ89" s="193">
        <f t="shared" si="36"/>
        <v>0</v>
      </c>
      <c r="AK89" s="193">
        <f t="shared" si="33"/>
        <v>0</v>
      </c>
      <c r="AL89" s="193">
        <f t="shared" si="36"/>
        <v>0</v>
      </c>
      <c r="AM89" s="193">
        <f t="shared" si="36"/>
        <v>0</v>
      </c>
      <c r="AN89" s="193">
        <f t="shared" si="36"/>
        <v>0</v>
      </c>
      <c r="AO89" s="193">
        <f t="shared" si="34"/>
        <v>0</v>
      </c>
      <c r="AP89" s="193">
        <f t="shared" si="35"/>
        <v>0</v>
      </c>
    </row>
    <row r="90" spans="2:42" x14ac:dyDescent="0.25">
      <c r="B90" s="182" t="s">
        <v>285</v>
      </c>
      <c r="C90" s="183" t="s">
        <v>168</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37">D90+E90</f>
        <v>0</v>
      </c>
      <c r="G90" s="184"/>
      <c r="H90" s="184">
        <f t="shared" ref="H90:H95" si="38">F90-G90</f>
        <v>0</v>
      </c>
      <c r="I90" s="184"/>
      <c r="J90" s="184">
        <f t="shared" ref="J90:J95" si="39">F90-I90</f>
        <v>0</v>
      </c>
      <c r="K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4">
        <f t="shared" ref="AC90:AC95" si="40">Z90+AA90+AB90</f>
        <v>0</v>
      </c>
      <c r="AD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4">
        <f t="shared" ref="AG90:AG95" si="41">AD90+AE90+AF90</f>
        <v>0</v>
      </c>
      <c r="AH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4">
        <f t="shared" ref="AK90:AK95" si="42">AH90+AI90+AJ90</f>
        <v>0</v>
      </c>
      <c r="AL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4">
        <f t="shared" ref="AO90:AO95" si="43">AL90+AM90+AN90</f>
        <v>0</v>
      </c>
      <c r="AP90" s="184">
        <f t="shared" ref="AP90:AP95" si="44">AC90+AG90+AK90+AO90</f>
        <v>0</v>
      </c>
    </row>
    <row r="91" spans="2:42" x14ac:dyDescent="0.25">
      <c r="B91" s="182" t="s">
        <v>626</v>
      </c>
      <c r="C91" s="183" t="s">
        <v>627</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37"/>
        <v>0</v>
      </c>
      <c r="G91" s="184"/>
      <c r="H91" s="184">
        <f t="shared" si="38"/>
        <v>0</v>
      </c>
      <c r="I91" s="184"/>
      <c r="J91" s="184">
        <f t="shared" si="39"/>
        <v>0</v>
      </c>
      <c r="K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4">
        <f t="shared" si="40"/>
        <v>0</v>
      </c>
      <c r="AD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4">
        <f t="shared" si="41"/>
        <v>0</v>
      </c>
      <c r="AH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4">
        <f t="shared" si="42"/>
        <v>0</v>
      </c>
      <c r="AL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4">
        <f t="shared" si="43"/>
        <v>0</v>
      </c>
      <c r="AP91" s="184">
        <f t="shared" si="44"/>
        <v>0</v>
      </c>
    </row>
    <row r="92" spans="2:42" x14ac:dyDescent="0.25">
      <c r="B92" s="182" t="s">
        <v>286</v>
      </c>
      <c r="C92" s="183" t="s">
        <v>169</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D92+E92</f>
        <v>0</v>
      </c>
      <c r="G92" s="184"/>
      <c r="H92" s="184">
        <f>F92-G92</f>
        <v>0</v>
      </c>
      <c r="I92" s="184"/>
      <c r="J92" s="184">
        <f>F92-I92</f>
        <v>0</v>
      </c>
      <c r="K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4">
        <f>Z92+AA92+AB92</f>
        <v>0</v>
      </c>
      <c r="AD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4">
        <f>AD92+AE92+AF92</f>
        <v>0</v>
      </c>
      <c r="AH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4">
        <f>AH92+AI92+AJ92</f>
        <v>0</v>
      </c>
      <c r="AL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4">
        <f>AL92+AM92+AN92</f>
        <v>0</v>
      </c>
      <c r="AP92" s="184">
        <f>AC92+AG92+AK92+AO92</f>
        <v>0</v>
      </c>
    </row>
    <row r="93" spans="2:42" x14ac:dyDescent="0.25">
      <c r="B93" s="182" t="s">
        <v>628</v>
      </c>
      <c r="C93" s="183" t="s">
        <v>629</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D93+E93</f>
        <v>0</v>
      </c>
      <c r="G93" s="184"/>
      <c r="H93" s="184">
        <f>F93-G93</f>
        <v>0</v>
      </c>
      <c r="I93" s="184"/>
      <c r="J93" s="184">
        <f>F93-I93</f>
        <v>0</v>
      </c>
      <c r="K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4">
        <f>Z93+AA93+AB93</f>
        <v>0</v>
      </c>
      <c r="AD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4">
        <f>AD93+AE93+AF93</f>
        <v>0</v>
      </c>
      <c r="AH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4">
        <f>AH93+AI93+AJ93</f>
        <v>0</v>
      </c>
      <c r="AL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4">
        <f>AL93+AM93+AN93</f>
        <v>0</v>
      </c>
      <c r="AP93" s="184">
        <f>AC93+AG93+AK93+AO93</f>
        <v>0</v>
      </c>
    </row>
    <row r="94" spans="2:42" x14ac:dyDescent="0.25">
      <c r="B94" s="182" t="s">
        <v>630</v>
      </c>
      <c r="C94" s="183" t="s">
        <v>631</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D94+E94</f>
        <v>0</v>
      </c>
      <c r="G94" s="184"/>
      <c r="H94" s="184">
        <f>F94-G94</f>
        <v>0</v>
      </c>
      <c r="I94" s="184"/>
      <c r="J94" s="184">
        <f>F94-I94</f>
        <v>0</v>
      </c>
      <c r="K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4">
        <f>Z94+AA94+AB94</f>
        <v>0</v>
      </c>
      <c r="AD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4">
        <f>AD94+AE94+AF94</f>
        <v>0</v>
      </c>
      <c r="AH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4">
        <f>AH94+AI94+AJ94</f>
        <v>0</v>
      </c>
      <c r="AL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4">
        <f>AL94+AM94+AN94</f>
        <v>0</v>
      </c>
      <c r="AP94" s="184">
        <f>AC94+AG94+AK94+AO94</f>
        <v>0</v>
      </c>
    </row>
    <row r="95" spans="2:42" x14ac:dyDescent="0.25">
      <c r="B95" s="182" t="s">
        <v>632</v>
      </c>
      <c r="C95" s="183" t="s">
        <v>633</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37"/>
        <v>0</v>
      </c>
      <c r="G95" s="184"/>
      <c r="H95" s="184">
        <f t="shared" si="38"/>
        <v>0</v>
      </c>
      <c r="I95" s="184"/>
      <c r="J95" s="184">
        <f t="shared" si="39"/>
        <v>0</v>
      </c>
      <c r="K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4">
        <f t="shared" si="40"/>
        <v>0</v>
      </c>
      <c r="AD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4">
        <f t="shared" si="41"/>
        <v>0</v>
      </c>
      <c r="AH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4">
        <f t="shared" si="42"/>
        <v>0</v>
      </c>
      <c r="AL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4">
        <f t="shared" si="43"/>
        <v>0</v>
      </c>
      <c r="AP95" s="184">
        <f t="shared" si="44"/>
        <v>0</v>
      </c>
    </row>
    <row r="96" spans="2:42" x14ac:dyDescent="0.25">
      <c r="B96" s="191" t="s">
        <v>287</v>
      </c>
      <c r="C96" s="192" t="s">
        <v>170</v>
      </c>
      <c r="D96" s="193">
        <f>SUM(D97:D105)</f>
        <v>0</v>
      </c>
      <c r="E96" s="193">
        <f>SUM(E97:E105)</f>
        <v>0</v>
      </c>
      <c r="F96" s="193">
        <f t="shared" ref="F96:F119" si="45">D96+E96</f>
        <v>0</v>
      </c>
      <c r="G96" s="193">
        <f>SUM(G97:G105)</f>
        <v>0</v>
      </c>
      <c r="H96" s="193">
        <f t="shared" ref="H96:H107" si="46">F96-G96</f>
        <v>0</v>
      </c>
      <c r="I96" s="193">
        <f>SUM(I97:I105)</f>
        <v>0</v>
      </c>
      <c r="J96" s="193">
        <f t="shared" ref="J96:J107" si="47">F96-I96</f>
        <v>0</v>
      </c>
      <c r="K96" s="193">
        <f t="shared" ref="K96:AB96" si="48">SUM(K97:K105)</f>
        <v>0</v>
      </c>
      <c r="L96" s="193">
        <f t="shared" si="48"/>
        <v>0</v>
      </c>
      <c r="M96" s="193">
        <f t="shared" si="48"/>
        <v>0</v>
      </c>
      <c r="N96" s="193">
        <f t="shared" si="48"/>
        <v>0</v>
      </c>
      <c r="O96" s="193">
        <f t="shared" si="48"/>
        <v>0</v>
      </c>
      <c r="P96" s="193">
        <f>SUM(P97:P105)</f>
        <v>0</v>
      </c>
      <c r="Q96" s="193">
        <f>SUM(Q97:Q105)</f>
        <v>0</v>
      </c>
      <c r="R96" s="193">
        <f t="shared" si="48"/>
        <v>0</v>
      </c>
      <c r="S96" s="193">
        <f t="shared" si="48"/>
        <v>0</v>
      </c>
      <c r="T96" s="193">
        <f>SUM(T97:T105)</f>
        <v>0</v>
      </c>
      <c r="U96" s="193">
        <f t="shared" si="48"/>
        <v>0</v>
      </c>
      <c r="V96" s="193">
        <f t="shared" si="48"/>
        <v>0</v>
      </c>
      <c r="W96" s="193">
        <f>SUM(W97:W105)</f>
        <v>0</v>
      </c>
      <c r="X96" s="193">
        <f t="shared" si="48"/>
        <v>0</v>
      </c>
      <c r="Y96" s="193">
        <f t="shared" si="48"/>
        <v>0</v>
      </c>
      <c r="Z96" s="193">
        <f t="shared" si="48"/>
        <v>0</v>
      </c>
      <c r="AA96" s="193">
        <f t="shared" si="48"/>
        <v>0</v>
      </c>
      <c r="AB96" s="193">
        <f t="shared" si="48"/>
        <v>0</v>
      </c>
      <c r="AC96" s="193">
        <f t="shared" ref="AC96:AC107" si="49">Z96+AA96+AB96</f>
        <v>0</v>
      </c>
      <c r="AD96" s="193">
        <f>SUM(AD97:AD105)</f>
        <v>0</v>
      </c>
      <c r="AE96" s="193">
        <f>SUM(AE97:AE105)</f>
        <v>0</v>
      </c>
      <c r="AF96" s="193">
        <f>SUM(AF97:AF105)</f>
        <v>0</v>
      </c>
      <c r="AG96" s="193">
        <f t="shared" ref="AG96:AG107" si="50">AD96+AE96+AF96</f>
        <v>0</v>
      </c>
      <c r="AH96" s="193">
        <f>SUM(AH97:AH105)</f>
        <v>0</v>
      </c>
      <c r="AI96" s="193">
        <f>SUM(AI97:AI105)</f>
        <v>0</v>
      </c>
      <c r="AJ96" s="193">
        <f>SUM(AJ97:AJ105)</f>
        <v>0</v>
      </c>
      <c r="AK96" s="193">
        <f t="shared" ref="AK96:AK107" si="51">AH96+AI96+AJ96</f>
        <v>0</v>
      </c>
      <c r="AL96" s="193">
        <f>SUM(AL97:AL105)</f>
        <v>0</v>
      </c>
      <c r="AM96" s="193">
        <f>SUM(AM97:AM105)</f>
        <v>0</v>
      </c>
      <c r="AN96" s="193">
        <f>SUM(AN97:AN105)</f>
        <v>0</v>
      </c>
      <c r="AO96" s="193">
        <f t="shared" ref="AO96:AO107" si="52">AL96+AM96+AN96</f>
        <v>0</v>
      </c>
      <c r="AP96" s="193">
        <f t="shared" ref="AP96:AP107" si="53">AC96+AG96+AK96+AO96</f>
        <v>0</v>
      </c>
    </row>
    <row r="97" spans="2:42" x14ac:dyDescent="0.25">
      <c r="B97" s="182" t="s">
        <v>638</v>
      </c>
      <c r="C97" s="183" t="s">
        <v>639</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 t="shared" si="45"/>
        <v>0</v>
      </c>
      <c r="G97" s="184"/>
      <c r="H97" s="184">
        <f t="shared" si="46"/>
        <v>0</v>
      </c>
      <c r="I97" s="184"/>
      <c r="J97" s="184">
        <f t="shared" si="47"/>
        <v>0</v>
      </c>
      <c r="K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4">
        <f t="shared" si="49"/>
        <v>0</v>
      </c>
      <c r="AD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4">
        <f t="shared" si="50"/>
        <v>0</v>
      </c>
      <c r="AH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4">
        <f t="shared" si="51"/>
        <v>0</v>
      </c>
      <c r="AL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4">
        <f t="shared" si="52"/>
        <v>0</v>
      </c>
      <c r="AP97" s="184">
        <f t="shared" si="53"/>
        <v>0</v>
      </c>
    </row>
    <row r="98" spans="2:42" x14ac:dyDescent="0.25">
      <c r="B98" s="182" t="s">
        <v>640</v>
      </c>
      <c r="C98" s="183" t="s">
        <v>641</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si="45"/>
        <v>0</v>
      </c>
      <c r="G98" s="184"/>
      <c r="H98" s="184">
        <f t="shared" si="46"/>
        <v>0</v>
      </c>
      <c r="I98" s="184"/>
      <c r="J98" s="184">
        <f t="shared" si="47"/>
        <v>0</v>
      </c>
      <c r="K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4">
        <f t="shared" si="49"/>
        <v>0</v>
      </c>
      <c r="AD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4">
        <f t="shared" si="50"/>
        <v>0</v>
      </c>
      <c r="AH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4">
        <f t="shared" si="51"/>
        <v>0</v>
      </c>
      <c r="AL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4">
        <f t="shared" si="52"/>
        <v>0</v>
      </c>
      <c r="AP98" s="184">
        <f t="shared" si="53"/>
        <v>0</v>
      </c>
    </row>
    <row r="99" spans="2:42" x14ac:dyDescent="0.25">
      <c r="B99" s="182" t="s">
        <v>288</v>
      </c>
      <c r="C99" s="183" t="s">
        <v>171</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si="45"/>
        <v>0</v>
      </c>
      <c r="G99" s="184"/>
      <c r="H99" s="184">
        <f t="shared" si="46"/>
        <v>0</v>
      </c>
      <c r="I99" s="184"/>
      <c r="J99" s="184">
        <f t="shared" si="47"/>
        <v>0</v>
      </c>
      <c r="K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4">
        <f t="shared" si="49"/>
        <v>0</v>
      </c>
      <c r="AD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4">
        <f t="shared" si="50"/>
        <v>0</v>
      </c>
      <c r="AH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4">
        <f t="shared" si="51"/>
        <v>0</v>
      </c>
      <c r="AL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4">
        <f t="shared" si="52"/>
        <v>0</v>
      </c>
      <c r="AP99" s="184">
        <f t="shared" si="53"/>
        <v>0</v>
      </c>
    </row>
    <row r="100" spans="2:42" x14ac:dyDescent="0.25">
      <c r="B100" s="182" t="s">
        <v>634</v>
      </c>
      <c r="C100" s="183" t="s">
        <v>635</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4">
        <f t="shared" si="45"/>
        <v>0</v>
      </c>
      <c r="G100" s="184"/>
      <c r="H100" s="184">
        <f t="shared" si="46"/>
        <v>0</v>
      </c>
      <c r="I100" s="184"/>
      <c r="J100" s="184">
        <f t="shared" si="47"/>
        <v>0</v>
      </c>
      <c r="K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4">
        <f t="shared" si="49"/>
        <v>0</v>
      </c>
      <c r="AD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4">
        <f t="shared" si="50"/>
        <v>0</v>
      </c>
      <c r="AH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4">
        <f t="shared" si="51"/>
        <v>0</v>
      </c>
      <c r="AL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4">
        <f t="shared" si="52"/>
        <v>0</v>
      </c>
      <c r="AP100" s="184">
        <f t="shared" si="53"/>
        <v>0</v>
      </c>
    </row>
    <row r="101" spans="2:42" x14ac:dyDescent="0.25">
      <c r="B101" s="182" t="s">
        <v>636</v>
      </c>
      <c r="C101" s="183" t="s">
        <v>637</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si="45"/>
        <v>0</v>
      </c>
      <c r="G101" s="184"/>
      <c r="H101" s="184">
        <f t="shared" si="46"/>
        <v>0</v>
      </c>
      <c r="I101" s="184"/>
      <c r="J101" s="184">
        <f t="shared" si="47"/>
        <v>0</v>
      </c>
      <c r="K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4">
        <f t="shared" si="49"/>
        <v>0</v>
      </c>
      <c r="AD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4">
        <f t="shared" si="50"/>
        <v>0</v>
      </c>
      <c r="AH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4">
        <f t="shared" si="51"/>
        <v>0</v>
      </c>
      <c r="AL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4">
        <f t="shared" si="52"/>
        <v>0</v>
      </c>
      <c r="AP101" s="184">
        <f t="shared" si="53"/>
        <v>0</v>
      </c>
    </row>
    <row r="102" spans="2:42" x14ac:dyDescent="0.25">
      <c r="B102" s="182" t="s">
        <v>289</v>
      </c>
      <c r="C102" s="183" t="s">
        <v>172</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45"/>
        <v>0</v>
      </c>
      <c r="G102" s="184"/>
      <c r="H102" s="184">
        <f t="shared" si="46"/>
        <v>0</v>
      </c>
      <c r="I102" s="184"/>
      <c r="J102" s="184">
        <f t="shared" si="47"/>
        <v>0</v>
      </c>
      <c r="K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4">
        <f t="shared" si="49"/>
        <v>0</v>
      </c>
      <c r="AD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4">
        <f t="shared" si="50"/>
        <v>0</v>
      </c>
      <c r="AH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4">
        <f t="shared" si="51"/>
        <v>0</v>
      </c>
      <c r="AL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4">
        <f t="shared" si="52"/>
        <v>0</v>
      </c>
      <c r="AP102" s="184">
        <f t="shared" si="53"/>
        <v>0</v>
      </c>
    </row>
    <row r="103" spans="2:42" x14ac:dyDescent="0.25">
      <c r="B103" s="182" t="s">
        <v>642</v>
      </c>
      <c r="C103" s="183" t="s">
        <v>639</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 t="shared" si="45"/>
        <v>0</v>
      </c>
      <c r="G103" s="184"/>
      <c r="H103" s="184">
        <f t="shared" si="46"/>
        <v>0</v>
      </c>
      <c r="I103" s="184"/>
      <c r="J103" s="184">
        <f t="shared" si="47"/>
        <v>0</v>
      </c>
      <c r="K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4">
        <f t="shared" si="49"/>
        <v>0</v>
      </c>
      <c r="AD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4">
        <f t="shared" si="50"/>
        <v>0</v>
      </c>
      <c r="AH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4">
        <f t="shared" si="51"/>
        <v>0</v>
      </c>
      <c r="AL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4">
        <f t="shared" si="52"/>
        <v>0</v>
      </c>
      <c r="AP103" s="184">
        <f t="shared" si="53"/>
        <v>0</v>
      </c>
    </row>
    <row r="104" spans="2:42" x14ac:dyDescent="0.25">
      <c r="B104" s="182" t="s">
        <v>290</v>
      </c>
      <c r="C104" s="183" t="s">
        <v>173</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si="45"/>
        <v>0</v>
      </c>
      <c r="G104" s="184"/>
      <c r="H104" s="184">
        <f t="shared" si="46"/>
        <v>0</v>
      </c>
      <c r="I104" s="184"/>
      <c r="J104" s="184">
        <f t="shared" si="47"/>
        <v>0</v>
      </c>
      <c r="K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4">
        <f t="shared" si="49"/>
        <v>0</v>
      </c>
      <c r="AD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4">
        <f t="shared" si="50"/>
        <v>0</v>
      </c>
      <c r="AH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4">
        <f t="shared" si="51"/>
        <v>0</v>
      </c>
      <c r="AL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4">
        <f t="shared" si="52"/>
        <v>0</v>
      </c>
      <c r="AP104" s="184">
        <f t="shared" si="53"/>
        <v>0</v>
      </c>
    </row>
    <row r="105" spans="2:42" x14ac:dyDescent="0.25">
      <c r="B105" s="182" t="s">
        <v>643</v>
      </c>
      <c r="C105" s="183" t="s">
        <v>641</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45"/>
        <v>0</v>
      </c>
      <c r="G105" s="184"/>
      <c r="H105" s="184">
        <f t="shared" si="46"/>
        <v>0</v>
      </c>
      <c r="I105" s="184"/>
      <c r="J105" s="184">
        <f t="shared" si="47"/>
        <v>0</v>
      </c>
      <c r="K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4">
        <f t="shared" si="49"/>
        <v>0</v>
      </c>
      <c r="AD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4">
        <f t="shared" si="50"/>
        <v>0</v>
      </c>
      <c r="AH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4">
        <f t="shared" si="51"/>
        <v>0</v>
      </c>
      <c r="AL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4">
        <f t="shared" si="52"/>
        <v>0</v>
      </c>
      <c r="AP105" s="184">
        <f t="shared" si="53"/>
        <v>0</v>
      </c>
    </row>
    <row r="106" spans="2:42" x14ac:dyDescent="0.25">
      <c r="B106" s="179" t="s">
        <v>294</v>
      </c>
      <c r="C106" s="180" t="s">
        <v>177</v>
      </c>
      <c r="D106" s="181">
        <f>D107+D118+D133+D149+D164+D190+D207+D214</f>
        <v>0</v>
      </c>
      <c r="E106" s="181">
        <f>E107+E118+E133+E149+E164+E190+E207+E214</f>
        <v>30046900.370000001</v>
      </c>
      <c r="F106" s="181">
        <f t="shared" si="45"/>
        <v>30046900.370000001</v>
      </c>
      <c r="G106" s="181">
        <f>G107+G118+G133+G149+G164+G190+G207+G214</f>
        <v>0</v>
      </c>
      <c r="H106" s="181">
        <f t="shared" si="46"/>
        <v>30046900.370000001</v>
      </c>
      <c r="I106" s="181">
        <f>I107+I118+I133+I149+I164+I190+I207+I214</f>
        <v>0</v>
      </c>
      <c r="J106" s="181">
        <f t="shared" si="47"/>
        <v>30046900.370000001</v>
      </c>
      <c r="K106" s="181">
        <f t="shared" ref="K106:AB106" si="54">K107+K118+K133+K149+K164+K190+K207+K214</f>
        <v>2125421</v>
      </c>
      <c r="L106" s="181">
        <f t="shared" si="54"/>
        <v>3083000.45</v>
      </c>
      <c r="M106" s="181">
        <f t="shared" si="54"/>
        <v>2632500</v>
      </c>
      <c r="N106" s="181">
        <f t="shared" si="54"/>
        <v>1070300</v>
      </c>
      <c r="O106" s="181">
        <f t="shared" si="54"/>
        <v>754300</v>
      </c>
      <c r="P106" s="181">
        <f t="shared" si="54"/>
        <v>680445</v>
      </c>
      <c r="Q106" s="181">
        <f t="shared" si="54"/>
        <v>1260600</v>
      </c>
      <c r="R106" s="181">
        <f t="shared" si="54"/>
        <v>0</v>
      </c>
      <c r="S106" s="181">
        <f t="shared" si="54"/>
        <v>144000</v>
      </c>
      <c r="T106" s="181">
        <f>T107+T118+T133+T149+T164+T190+T207+T214</f>
        <v>560000</v>
      </c>
      <c r="U106" s="181">
        <f t="shared" si="54"/>
        <v>17430932</v>
      </c>
      <c r="V106" s="181">
        <f t="shared" si="54"/>
        <v>50000</v>
      </c>
      <c r="W106" s="181">
        <f t="shared" si="54"/>
        <v>0</v>
      </c>
      <c r="X106" s="181">
        <f t="shared" si="54"/>
        <v>537301.91999999993</v>
      </c>
      <c r="Y106" s="181">
        <f t="shared" si="54"/>
        <v>0</v>
      </c>
      <c r="Z106" s="181">
        <f t="shared" si="54"/>
        <v>690000</v>
      </c>
      <c r="AA106" s="181">
        <f t="shared" si="54"/>
        <v>29824298.449999999</v>
      </c>
      <c r="AB106" s="181">
        <f t="shared" si="54"/>
        <v>0</v>
      </c>
      <c r="AC106" s="181">
        <f t="shared" si="49"/>
        <v>30514298.449999999</v>
      </c>
      <c r="AD106" s="181">
        <f>AD107+AD118+AD133+AD149+AD164+AD190+AD207+AD214</f>
        <v>0</v>
      </c>
      <c r="AE106" s="181">
        <f>AE107+AE118+AE133+AE149+AE164+AE190+AE207+AE214</f>
        <v>0</v>
      </c>
      <c r="AF106" s="181">
        <f>AF107+AF118+AF133+AF149+AF164+AF190+AF207+AF214</f>
        <v>0</v>
      </c>
      <c r="AG106" s="181">
        <f t="shared" si="50"/>
        <v>0</v>
      </c>
      <c r="AH106" s="181">
        <f>AH107+AH118+AH133+AH149+AH164+AH190+AH207+AH214</f>
        <v>0</v>
      </c>
      <c r="AI106" s="181">
        <f>AI107+AI118+AI133+AI149+AI164+AI190+AI207+AI214</f>
        <v>0</v>
      </c>
      <c r="AJ106" s="181">
        <f>AJ107+AJ118+AJ133+AJ149+AJ164+AJ190+AJ207+AJ214</f>
        <v>0</v>
      </c>
      <c r="AK106" s="181">
        <f t="shared" si="51"/>
        <v>0</v>
      </c>
      <c r="AL106" s="181">
        <f>AL107+AL118+AL133+AL149+AL164+AL190+AL207+AL214</f>
        <v>0</v>
      </c>
      <c r="AM106" s="181">
        <f>AM107+AM118+AM133+AM149+AM164+AM190+AM207+AM214</f>
        <v>0</v>
      </c>
      <c r="AN106" s="181">
        <f>AN107+AN118+AN133+AN149+AN164+AN190+AN207+AN214</f>
        <v>0</v>
      </c>
      <c r="AO106" s="181">
        <f t="shared" si="52"/>
        <v>0</v>
      </c>
      <c r="AP106" s="181">
        <f t="shared" si="53"/>
        <v>30514298.449999999</v>
      </c>
    </row>
    <row r="107" spans="2:42" x14ac:dyDescent="0.25">
      <c r="B107" s="191" t="s">
        <v>295</v>
      </c>
      <c r="C107" s="192" t="s">
        <v>178</v>
      </c>
      <c r="D107" s="193">
        <f>SUM(D108:D117)</f>
        <v>0</v>
      </c>
      <c r="E107" s="193">
        <f>SUM(E108:E117)</f>
        <v>0</v>
      </c>
      <c r="F107" s="193">
        <f t="shared" si="45"/>
        <v>0</v>
      </c>
      <c r="G107" s="193">
        <f>SUM(G108:G117)</f>
        <v>0</v>
      </c>
      <c r="H107" s="193">
        <f t="shared" si="46"/>
        <v>0</v>
      </c>
      <c r="I107" s="193">
        <f>SUM(I108:I117)</f>
        <v>0</v>
      </c>
      <c r="J107" s="193">
        <f t="shared" si="47"/>
        <v>0</v>
      </c>
      <c r="K107" s="193">
        <f t="shared" ref="K107:AB107" si="55">SUM(K108:K117)</f>
        <v>0</v>
      </c>
      <c r="L107" s="193">
        <f t="shared" si="55"/>
        <v>0</v>
      </c>
      <c r="M107" s="193">
        <f t="shared" si="55"/>
        <v>0</v>
      </c>
      <c r="N107" s="193">
        <f t="shared" si="55"/>
        <v>0</v>
      </c>
      <c r="O107" s="193">
        <f t="shared" si="55"/>
        <v>0</v>
      </c>
      <c r="P107" s="193">
        <f>SUM(P108:P117)</f>
        <v>0</v>
      </c>
      <c r="Q107" s="193">
        <f>SUM(Q108:Q117)</f>
        <v>0</v>
      </c>
      <c r="R107" s="193">
        <f t="shared" si="55"/>
        <v>0</v>
      </c>
      <c r="S107" s="193">
        <f t="shared" si="55"/>
        <v>0</v>
      </c>
      <c r="T107" s="193">
        <f>SUM(T108:T117)</f>
        <v>0</v>
      </c>
      <c r="U107" s="193">
        <f t="shared" si="55"/>
        <v>0</v>
      </c>
      <c r="V107" s="193">
        <f t="shared" si="55"/>
        <v>0</v>
      </c>
      <c r="W107" s="193">
        <f>SUM(W108:W117)</f>
        <v>0</v>
      </c>
      <c r="X107" s="193">
        <f t="shared" si="55"/>
        <v>0</v>
      </c>
      <c r="Y107" s="193">
        <f t="shared" si="55"/>
        <v>0</v>
      </c>
      <c r="Z107" s="193">
        <f t="shared" si="55"/>
        <v>0</v>
      </c>
      <c r="AA107" s="193">
        <f t="shared" si="55"/>
        <v>0</v>
      </c>
      <c r="AB107" s="193">
        <f t="shared" si="55"/>
        <v>0</v>
      </c>
      <c r="AC107" s="193">
        <f t="shared" si="49"/>
        <v>0</v>
      </c>
      <c r="AD107" s="193">
        <f>SUM(AD108:AD117)</f>
        <v>0</v>
      </c>
      <c r="AE107" s="193">
        <f>SUM(AE108:AE117)</f>
        <v>0</v>
      </c>
      <c r="AF107" s="193">
        <f>SUM(AF108:AF117)</f>
        <v>0</v>
      </c>
      <c r="AG107" s="193">
        <f t="shared" si="50"/>
        <v>0</v>
      </c>
      <c r="AH107" s="193">
        <f>SUM(AH108:AH117)</f>
        <v>0</v>
      </c>
      <c r="AI107" s="193">
        <f>SUM(AI108:AI117)</f>
        <v>0</v>
      </c>
      <c r="AJ107" s="193">
        <f>SUM(AJ108:AJ117)</f>
        <v>0</v>
      </c>
      <c r="AK107" s="193">
        <f t="shared" si="51"/>
        <v>0</v>
      </c>
      <c r="AL107" s="193">
        <f>SUM(AL108:AL117)</f>
        <v>0</v>
      </c>
      <c r="AM107" s="193">
        <f>SUM(AM108:AM117)</f>
        <v>0</v>
      </c>
      <c r="AN107" s="193">
        <f>SUM(AN108:AN117)</f>
        <v>0</v>
      </c>
      <c r="AO107" s="193">
        <f t="shared" si="52"/>
        <v>0</v>
      </c>
      <c r="AP107" s="193">
        <f t="shared" si="53"/>
        <v>0</v>
      </c>
    </row>
    <row r="108" spans="2:42" x14ac:dyDescent="0.25">
      <c r="B108" s="182" t="s">
        <v>644</v>
      </c>
      <c r="C108" s="183" t="s">
        <v>140</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45"/>
        <v>0</v>
      </c>
      <c r="G108" s="184"/>
      <c r="H108" s="184">
        <f t="shared" ref="H108:H115" si="56">F108-G108</f>
        <v>0</v>
      </c>
      <c r="I108" s="184"/>
      <c r="J108" s="184">
        <f t="shared" ref="J108:J115" si="57">F108-I108</f>
        <v>0</v>
      </c>
      <c r="K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4">
        <f t="shared" ref="AC108:AC115" si="58">Z108+AA108+AB108</f>
        <v>0</v>
      </c>
      <c r="AD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4">
        <f t="shared" ref="AG108:AG115" si="59">AD108+AE108+AF108</f>
        <v>0</v>
      </c>
      <c r="AH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4">
        <f t="shared" ref="AK108:AK115" si="60">AH108+AI108+AJ108</f>
        <v>0</v>
      </c>
      <c r="AL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4">
        <f t="shared" ref="AO108:AO115" si="61">AL108+AM108+AN108</f>
        <v>0</v>
      </c>
      <c r="AP108" s="184">
        <f t="shared" ref="AP108:AP115" si="62">AC108+AG108+AK108+AO108</f>
        <v>0</v>
      </c>
    </row>
    <row r="109" spans="2:42" x14ac:dyDescent="0.25">
      <c r="B109" s="182" t="s">
        <v>645</v>
      </c>
      <c r="C109" s="183" t="s">
        <v>646</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si="45"/>
        <v>0</v>
      </c>
      <c r="G109" s="184"/>
      <c r="H109" s="184">
        <f t="shared" si="56"/>
        <v>0</v>
      </c>
      <c r="I109" s="184"/>
      <c r="J109" s="184">
        <f t="shared" si="57"/>
        <v>0</v>
      </c>
      <c r="K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4">
        <f t="shared" si="58"/>
        <v>0</v>
      </c>
      <c r="AD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4">
        <f t="shared" si="59"/>
        <v>0</v>
      </c>
      <c r="AH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4">
        <f t="shared" si="60"/>
        <v>0</v>
      </c>
      <c r="AL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4">
        <f t="shared" si="61"/>
        <v>0</v>
      </c>
      <c r="AP109" s="184">
        <f t="shared" si="62"/>
        <v>0</v>
      </c>
    </row>
    <row r="110" spans="2:42" x14ac:dyDescent="0.25">
      <c r="B110" s="182" t="s">
        <v>647</v>
      </c>
      <c r="C110" s="183" t="s">
        <v>648</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45"/>
        <v>0</v>
      </c>
      <c r="G110" s="184"/>
      <c r="H110" s="184">
        <f t="shared" si="56"/>
        <v>0</v>
      </c>
      <c r="I110" s="184"/>
      <c r="J110" s="184">
        <f t="shared" si="57"/>
        <v>0</v>
      </c>
      <c r="K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4">
        <f t="shared" si="58"/>
        <v>0</v>
      </c>
      <c r="AD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4">
        <f t="shared" si="59"/>
        <v>0</v>
      </c>
      <c r="AH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4">
        <f t="shared" si="60"/>
        <v>0</v>
      </c>
      <c r="AL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4">
        <f t="shared" si="61"/>
        <v>0</v>
      </c>
      <c r="AP110" s="184">
        <f t="shared" si="62"/>
        <v>0</v>
      </c>
    </row>
    <row r="111" spans="2:42" x14ac:dyDescent="0.25">
      <c r="B111" s="182" t="s">
        <v>296</v>
      </c>
      <c r="C111" s="183" t="s">
        <v>179</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45"/>
        <v>0</v>
      </c>
      <c r="G111" s="184"/>
      <c r="H111" s="184">
        <f>F111-G111</f>
        <v>0</v>
      </c>
      <c r="I111" s="184"/>
      <c r="J111" s="184">
        <f>F111-I111</f>
        <v>0</v>
      </c>
      <c r="K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4">
        <f>Z111+AA111+AB111</f>
        <v>0</v>
      </c>
      <c r="AD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4">
        <f>AD111+AE111+AF111</f>
        <v>0</v>
      </c>
      <c r="AH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4">
        <f>AH111+AI111+AJ111</f>
        <v>0</v>
      </c>
      <c r="AL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4">
        <f>AL111+AM111+AN111</f>
        <v>0</v>
      </c>
      <c r="AP111" s="184">
        <f>AC111+AG111+AK111+AO111</f>
        <v>0</v>
      </c>
    </row>
    <row r="112" spans="2:42" x14ac:dyDescent="0.25">
      <c r="B112" s="182" t="s">
        <v>649</v>
      </c>
      <c r="C112" s="183" t="s">
        <v>650</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45"/>
        <v>0</v>
      </c>
      <c r="G112" s="184"/>
      <c r="H112" s="184">
        <f>F112-G112</f>
        <v>0</v>
      </c>
      <c r="I112" s="184"/>
      <c r="J112" s="184">
        <f>F112-I112</f>
        <v>0</v>
      </c>
      <c r="K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4">
        <f>Z112+AA112+AB112</f>
        <v>0</v>
      </c>
      <c r="AD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4">
        <f>AD112+AE112+AF112</f>
        <v>0</v>
      </c>
      <c r="AH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4">
        <f>AH112+AI112+AJ112</f>
        <v>0</v>
      </c>
      <c r="AL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4">
        <f>AL112+AM112+AN112</f>
        <v>0</v>
      </c>
      <c r="AP112" s="184">
        <f>AC112+AG112+AK112+AO112</f>
        <v>0</v>
      </c>
    </row>
    <row r="113" spans="2:42" x14ac:dyDescent="0.25">
      <c r="B113" s="182" t="s">
        <v>651</v>
      </c>
      <c r="C113" s="183" t="s">
        <v>652</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45"/>
        <v>0</v>
      </c>
      <c r="G113" s="184"/>
      <c r="H113" s="184">
        <f>F113-G113</f>
        <v>0</v>
      </c>
      <c r="I113" s="184"/>
      <c r="J113" s="184">
        <f>F113-I113</f>
        <v>0</v>
      </c>
      <c r="K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4">
        <f>Z113+AA113+AB113</f>
        <v>0</v>
      </c>
      <c r="AD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4">
        <f>AD113+AE113+AF113</f>
        <v>0</v>
      </c>
      <c r="AH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4">
        <f>AH113+AI113+AJ113</f>
        <v>0</v>
      </c>
      <c r="AL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4">
        <f>AL113+AM113+AN113</f>
        <v>0</v>
      </c>
      <c r="AP113" s="184">
        <f>AC113+AG113+AK113+AO113</f>
        <v>0</v>
      </c>
    </row>
    <row r="114" spans="2:42" x14ac:dyDescent="0.25">
      <c r="B114" s="182" t="s">
        <v>653</v>
      </c>
      <c r="C114" s="183" t="s">
        <v>654</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45"/>
        <v>0</v>
      </c>
      <c r="G114" s="184"/>
      <c r="H114" s="184">
        <f>F114-G114</f>
        <v>0</v>
      </c>
      <c r="I114" s="184"/>
      <c r="J114" s="184">
        <f>F114-I114</f>
        <v>0</v>
      </c>
      <c r="K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4">
        <f>Z114+AA114+AB114</f>
        <v>0</v>
      </c>
      <c r="AD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4">
        <f>AD114+AE114+AF114</f>
        <v>0</v>
      </c>
      <c r="AH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4">
        <f>AH114+AI114+AJ114</f>
        <v>0</v>
      </c>
      <c r="AL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4">
        <f>AL114+AM114+AN114</f>
        <v>0</v>
      </c>
      <c r="AP114" s="184">
        <f>AC114+AG114+AK114+AO114</f>
        <v>0</v>
      </c>
    </row>
    <row r="115" spans="2:42" x14ac:dyDescent="0.25">
      <c r="B115" s="182" t="s">
        <v>655</v>
      </c>
      <c r="C115" s="183" t="s">
        <v>656</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si="45"/>
        <v>0</v>
      </c>
      <c r="G115" s="184"/>
      <c r="H115" s="184">
        <f t="shared" si="56"/>
        <v>0</v>
      </c>
      <c r="I115" s="184"/>
      <c r="J115" s="184">
        <f t="shared" si="57"/>
        <v>0</v>
      </c>
      <c r="K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4">
        <f t="shared" si="58"/>
        <v>0</v>
      </c>
      <c r="AD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4">
        <f t="shared" si="59"/>
        <v>0</v>
      </c>
      <c r="AH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4">
        <f t="shared" si="60"/>
        <v>0</v>
      </c>
      <c r="AL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4">
        <f t="shared" si="61"/>
        <v>0</v>
      </c>
      <c r="AP115" s="184">
        <f t="shared" si="62"/>
        <v>0</v>
      </c>
    </row>
    <row r="116" spans="2:42" x14ac:dyDescent="0.25">
      <c r="B116" s="182" t="s">
        <v>657</v>
      </c>
      <c r="C116" s="183" t="s">
        <v>658</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si="45"/>
        <v>0</v>
      </c>
      <c r="G116" s="184"/>
      <c r="H116" s="184">
        <f>F116-G116</f>
        <v>0</v>
      </c>
      <c r="I116" s="184"/>
      <c r="J116" s="184">
        <f>F116-I116</f>
        <v>0</v>
      </c>
      <c r="K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4">
        <f>Z116+AA116+AB116</f>
        <v>0</v>
      </c>
      <c r="AD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4">
        <f>AD116+AE116+AF116</f>
        <v>0</v>
      </c>
      <c r="AH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4">
        <f>AH116+AI116+AJ116</f>
        <v>0</v>
      </c>
      <c r="AL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4">
        <f>AL116+AM116+AN116</f>
        <v>0</v>
      </c>
      <c r="AP116" s="184">
        <f>AC116+AG116+AK116+AO116</f>
        <v>0</v>
      </c>
    </row>
    <row r="117" spans="2:42" x14ac:dyDescent="0.25">
      <c r="B117" s="182" t="s">
        <v>659</v>
      </c>
      <c r="C117" s="183" t="s">
        <v>660</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45"/>
        <v>0</v>
      </c>
      <c r="G117" s="184"/>
      <c r="H117" s="184">
        <f>F117-G117</f>
        <v>0</v>
      </c>
      <c r="I117" s="184"/>
      <c r="J117" s="184">
        <f>F117-I117</f>
        <v>0</v>
      </c>
      <c r="K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4">
        <f>Z117+AA117+AB117</f>
        <v>0</v>
      </c>
      <c r="AD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4">
        <f>AD117+AE117+AF117</f>
        <v>0</v>
      </c>
      <c r="AH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4">
        <f>AH117+AI117+AJ117</f>
        <v>0</v>
      </c>
      <c r="AL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4">
        <f>AL117+AM117+AN117</f>
        <v>0</v>
      </c>
      <c r="AP117" s="184">
        <f>AC117+AG117+AK117+AO117</f>
        <v>0</v>
      </c>
    </row>
    <row r="118" spans="2:42" x14ac:dyDescent="0.25">
      <c r="B118" s="191" t="s">
        <v>297</v>
      </c>
      <c r="C118" s="192" t="s">
        <v>180</v>
      </c>
      <c r="D118" s="193">
        <f>SUM(D119:D132)</f>
        <v>0</v>
      </c>
      <c r="E118" s="193">
        <f>SUM(E119:E132)</f>
        <v>0</v>
      </c>
      <c r="F118" s="193">
        <f t="shared" si="45"/>
        <v>0</v>
      </c>
      <c r="G118" s="193">
        <f>SUM(G119:G132)</f>
        <v>0</v>
      </c>
      <c r="H118" s="193">
        <f>F118-G118</f>
        <v>0</v>
      </c>
      <c r="I118" s="193">
        <f>SUM(I119:I132)</f>
        <v>0</v>
      </c>
      <c r="J118" s="193">
        <f>F118-I118</f>
        <v>0</v>
      </c>
      <c r="K118" s="193">
        <f t="shared" ref="K118:AN118" si="63">SUM(K119:K132)</f>
        <v>0</v>
      </c>
      <c r="L118" s="193">
        <f t="shared" si="63"/>
        <v>0</v>
      </c>
      <c r="M118" s="193">
        <f t="shared" si="63"/>
        <v>0</v>
      </c>
      <c r="N118" s="193">
        <f t="shared" si="63"/>
        <v>0</v>
      </c>
      <c r="O118" s="193">
        <f t="shared" si="63"/>
        <v>0</v>
      </c>
      <c r="P118" s="193">
        <f>SUM(P119:P132)</f>
        <v>0</v>
      </c>
      <c r="Q118" s="193">
        <f>SUM(Q119:Q132)</f>
        <v>0</v>
      </c>
      <c r="R118" s="193">
        <f t="shared" si="63"/>
        <v>0</v>
      </c>
      <c r="S118" s="193">
        <f t="shared" si="63"/>
        <v>0</v>
      </c>
      <c r="T118" s="193">
        <f>SUM(T119:T132)</f>
        <v>0</v>
      </c>
      <c r="U118" s="193">
        <f t="shared" si="63"/>
        <v>0</v>
      </c>
      <c r="V118" s="193">
        <f t="shared" si="63"/>
        <v>0</v>
      </c>
      <c r="W118" s="193">
        <f>SUM(W119:W132)</f>
        <v>0</v>
      </c>
      <c r="X118" s="193">
        <f t="shared" si="63"/>
        <v>0</v>
      </c>
      <c r="Y118" s="193">
        <f t="shared" si="63"/>
        <v>0</v>
      </c>
      <c r="Z118" s="193">
        <f t="shared" si="63"/>
        <v>0</v>
      </c>
      <c r="AA118" s="193">
        <f t="shared" si="63"/>
        <v>0</v>
      </c>
      <c r="AB118" s="193">
        <f t="shared" si="63"/>
        <v>0</v>
      </c>
      <c r="AC118" s="193">
        <f>Z118+AA118+AB118</f>
        <v>0</v>
      </c>
      <c r="AD118" s="193">
        <f t="shared" si="63"/>
        <v>0</v>
      </c>
      <c r="AE118" s="193">
        <f t="shared" si="63"/>
        <v>0</v>
      </c>
      <c r="AF118" s="193">
        <f t="shared" si="63"/>
        <v>0</v>
      </c>
      <c r="AG118" s="193">
        <f>AD118+AE118+AF118</f>
        <v>0</v>
      </c>
      <c r="AH118" s="193">
        <f t="shared" si="63"/>
        <v>0</v>
      </c>
      <c r="AI118" s="193">
        <f t="shared" si="63"/>
        <v>0</v>
      </c>
      <c r="AJ118" s="193">
        <f t="shared" si="63"/>
        <v>0</v>
      </c>
      <c r="AK118" s="193">
        <f>AH118+AI118+AJ118</f>
        <v>0</v>
      </c>
      <c r="AL118" s="193">
        <f t="shared" si="63"/>
        <v>0</v>
      </c>
      <c r="AM118" s="193">
        <f t="shared" si="63"/>
        <v>0</v>
      </c>
      <c r="AN118" s="193">
        <f t="shared" si="63"/>
        <v>0</v>
      </c>
      <c r="AO118" s="193">
        <f>AL118+AM118+AN118</f>
        <v>0</v>
      </c>
      <c r="AP118" s="193">
        <f>AC118+AG118+AK118+AO118</f>
        <v>0</v>
      </c>
    </row>
    <row r="119" spans="2:42" x14ac:dyDescent="0.25">
      <c r="B119" s="182" t="s">
        <v>298</v>
      </c>
      <c r="C119" s="183" t="s">
        <v>181</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45"/>
        <v>0</v>
      </c>
      <c r="G119" s="184"/>
      <c r="H119" s="184">
        <f>F119-G119</f>
        <v>0</v>
      </c>
      <c r="I119" s="184"/>
      <c r="J119" s="184">
        <f>F119-I119</f>
        <v>0</v>
      </c>
      <c r="K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4">
        <f>Z119+AA119+AB119</f>
        <v>0</v>
      </c>
      <c r="AD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4">
        <f>AD119+AE119+AF119</f>
        <v>0</v>
      </c>
      <c r="AH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4">
        <f>AH119+AI119+AJ119</f>
        <v>0</v>
      </c>
      <c r="AL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4">
        <f>AL119+AM119+AN119</f>
        <v>0</v>
      </c>
      <c r="AP119" s="184">
        <f>AC119+AG119+AK119+AO119</f>
        <v>0</v>
      </c>
    </row>
    <row r="120" spans="2:42" x14ac:dyDescent="0.25">
      <c r="B120" s="182" t="s">
        <v>661</v>
      </c>
      <c r="C120" s="183" t="s">
        <v>662</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64">D120+E120</f>
        <v>0</v>
      </c>
      <c r="G120" s="184"/>
      <c r="H120" s="184">
        <f t="shared" ref="H120:H125" si="65">F120-G120</f>
        <v>0</v>
      </c>
      <c r="I120" s="184"/>
      <c r="J120" s="184">
        <f t="shared" ref="J120:J125" si="66">F120-I120</f>
        <v>0</v>
      </c>
      <c r="K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4">
        <f t="shared" ref="AC120:AC125" si="67">Z120+AA120+AB120</f>
        <v>0</v>
      </c>
      <c r="AD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4">
        <f t="shared" ref="AG120:AG125" si="68">AD120+AE120+AF120</f>
        <v>0</v>
      </c>
      <c r="AH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4">
        <f t="shared" ref="AK120:AK125" si="69">AH120+AI120+AJ120</f>
        <v>0</v>
      </c>
      <c r="AL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4">
        <f t="shared" ref="AO120:AO125" si="70">AL120+AM120+AN120</f>
        <v>0</v>
      </c>
      <c r="AP120" s="184">
        <f t="shared" ref="AP120:AP125" si="71">AC120+AG120+AK120+AO120</f>
        <v>0</v>
      </c>
    </row>
    <row r="121" spans="2:42" x14ac:dyDescent="0.25">
      <c r="B121" s="182" t="s">
        <v>299</v>
      </c>
      <c r="C121" s="183" t="s">
        <v>182</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64"/>
        <v>0</v>
      </c>
      <c r="G121" s="184"/>
      <c r="H121" s="184">
        <f t="shared" si="65"/>
        <v>0</v>
      </c>
      <c r="I121" s="184"/>
      <c r="J121" s="184">
        <f t="shared" si="66"/>
        <v>0</v>
      </c>
      <c r="K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4">
        <f t="shared" si="67"/>
        <v>0</v>
      </c>
      <c r="AD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4">
        <f t="shared" si="68"/>
        <v>0</v>
      </c>
      <c r="AH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4">
        <f t="shared" si="69"/>
        <v>0</v>
      </c>
      <c r="AL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4">
        <f t="shared" si="70"/>
        <v>0</v>
      </c>
      <c r="AP121" s="184">
        <f t="shared" si="71"/>
        <v>0</v>
      </c>
    </row>
    <row r="122" spans="2:42" x14ac:dyDescent="0.25">
      <c r="B122" s="182" t="s">
        <v>663</v>
      </c>
      <c r="C122" s="183" t="s">
        <v>664</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64"/>
        <v>0</v>
      </c>
      <c r="G122" s="184"/>
      <c r="H122" s="184">
        <f t="shared" si="65"/>
        <v>0</v>
      </c>
      <c r="I122" s="184"/>
      <c r="J122" s="184">
        <f t="shared" si="66"/>
        <v>0</v>
      </c>
      <c r="K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4">
        <f t="shared" si="67"/>
        <v>0</v>
      </c>
      <c r="AD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4">
        <f t="shared" si="68"/>
        <v>0</v>
      </c>
      <c r="AH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4">
        <f t="shared" si="69"/>
        <v>0</v>
      </c>
      <c r="AL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4">
        <f t="shared" si="70"/>
        <v>0</v>
      </c>
      <c r="AP122" s="184">
        <f t="shared" si="71"/>
        <v>0</v>
      </c>
    </row>
    <row r="123" spans="2:42" x14ac:dyDescent="0.25">
      <c r="B123" s="182" t="s">
        <v>665</v>
      </c>
      <c r="C123" s="183" t="s">
        <v>666</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64"/>
        <v>0</v>
      </c>
      <c r="G123" s="184"/>
      <c r="H123" s="184">
        <f t="shared" si="65"/>
        <v>0</v>
      </c>
      <c r="I123" s="184"/>
      <c r="J123" s="184">
        <f t="shared" si="66"/>
        <v>0</v>
      </c>
      <c r="K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4">
        <f t="shared" si="67"/>
        <v>0</v>
      </c>
      <c r="AD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4">
        <f t="shared" si="68"/>
        <v>0</v>
      </c>
      <c r="AH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4">
        <f t="shared" si="69"/>
        <v>0</v>
      </c>
      <c r="AL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4">
        <f t="shared" si="70"/>
        <v>0</v>
      </c>
      <c r="AP123" s="184">
        <f t="shared" si="71"/>
        <v>0</v>
      </c>
    </row>
    <row r="124" spans="2:42" x14ac:dyDescent="0.25">
      <c r="B124" s="182" t="s">
        <v>667</v>
      </c>
      <c r="C124" s="183" t="s">
        <v>668</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64"/>
        <v>0</v>
      </c>
      <c r="G124" s="184"/>
      <c r="H124" s="184">
        <f t="shared" si="65"/>
        <v>0</v>
      </c>
      <c r="I124" s="184"/>
      <c r="J124" s="184">
        <f t="shared" si="66"/>
        <v>0</v>
      </c>
      <c r="K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4">
        <f t="shared" si="67"/>
        <v>0</v>
      </c>
      <c r="AD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4">
        <f t="shared" si="68"/>
        <v>0</v>
      </c>
      <c r="AH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4">
        <f t="shared" si="69"/>
        <v>0</v>
      </c>
      <c r="AL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4">
        <f t="shared" si="70"/>
        <v>0</v>
      </c>
      <c r="AP124" s="184">
        <f t="shared" si="71"/>
        <v>0</v>
      </c>
    </row>
    <row r="125" spans="2:42" x14ac:dyDescent="0.25">
      <c r="B125" s="182" t="s">
        <v>669</v>
      </c>
      <c r="C125" s="183" t="s">
        <v>670</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64"/>
        <v>0</v>
      </c>
      <c r="G125" s="184"/>
      <c r="H125" s="184">
        <f t="shared" si="65"/>
        <v>0</v>
      </c>
      <c r="I125" s="184"/>
      <c r="J125" s="184">
        <f t="shared" si="66"/>
        <v>0</v>
      </c>
      <c r="K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4">
        <f t="shared" si="67"/>
        <v>0</v>
      </c>
      <c r="AD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4">
        <f t="shared" si="68"/>
        <v>0</v>
      </c>
      <c r="AH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4">
        <f t="shared" si="69"/>
        <v>0</v>
      </c>
      <c r="AL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4">
        <f t="shared" si="70"/>
        <v>0</v>
      </c>
      <c r="AP125" s="184">
        <f t="shared" si="71"/>
        <v>0</v>
      </c>
    </row>
    <row r="126" spans="2:42" x14ac:dyDescent="0.25">
      <c r="B126" s="182" t="s">
        <v>671</v>
      </c>
      <c r="C126" s="183" t="s">
        <v>672</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ref="F126:F137" si="72">D126+E126</f>
        <v>0</v>
      </c>
      <c r="G126" s="184"/>
      <c r="H126" s="184">
        <f t="shared" ref="H126:H133" si="73">F126-G126</f>
        <v>0</v>
      </c>
      <c r="I126" s="184"/>
      <c r="J126" s="184">
        <f t="shared" ref="J126:J133" si="74">F126-I126</f>
        <v>0</v>
      </c>
      <c r="K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4">
        <f t="shared" ref="AC126:AC133" si="75">Z126+AA126+AB126</f>
        <v>0</v>
      </c>
      <c r="AD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4">
        <f t="shared" ref="AG126:AG133" si="76">AD126+AE126+AF126</f>
        <v>0</v>
      </c>
      <c r="AH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4">
        <f t="shared" ref="AK126:AK133" si="77">AH126+AI126+AJ126</f>
        <v>0</v>
      </c>
      <c r="AL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4">
        <f t="shared" ref="AO126:AO133" si="78">AL126+AM126+AN126</f>
        <v>0</v>
      </c>
      <c r="AP126" s="184">
        <f t="shared" ref="AP126:AP133" si="79">AC126+AG126+AK126+AO126</f>
        <v>0</v>
      </c>
    </row>
    <row r="127" spans="2:42" x14ac:dyDescent="0.25">
      <c r="B127" s="182" t="s">
        <v>673</v>
      </c>
      <c r="C127" s="183" t="s">
        <v>674</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72"/>
        <v>0</v>
      </c>
      <c r="G127" s="184"/>
      <c r="H127" s="184">
        <f t="shared" si="73"/>
        <v>0</v>
      </c>
      <c r="I127" s="184"/>
      <c r="J127" s="184">
        <f t="shared" si="74"/>
        <v>0</v>
      </c>
      <c r="K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4">
        <f t="shared" si="75"/>
        <v>0</v>
      </c>
      <c r="AD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4">
        <f t="shared" si="76"/>
        <v>0</v>
      </c>
      <c r="AH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4">
        <f t="shared" si="77"/>
        <v>0</v>
      </c>
      <c r="AL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4">
        <f t="shared" si="78"/>
        <v>0</v>
      </c>
      <c r="AP127" s="184">
        <f t="shared" si="79"/>
        <v>0</v>
      </c>
    </row>
    <row r="128" spans="2:42" x14ac:dyDescent="0.25">
      <c r="B128" s="182" t="s">
        <v>675</v>
      </c>
      <c r="C128" s="183" t="s">
        <v>676</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si="72"/>
        <v>0</v>
      </c>
      <c r="G128" s="184"/>
      <c r="H128" s="184">
        <f t="shared" si="73"/>
        <v>0</v>
      </c>
      <c r="I128" s="184"/>
      <c r="J128" s="184">
        <f t="shared" si="74"/>
        <v>0</v>
      </c>
      <c r="K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4">
        <f t="shared" si="75"/>
        <v>0</v>
      </c>
      <c r="AD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4">
        <f t="shared" si="76"/>
        <v>0</v>
      </c>
      <c r="AH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4">
        <f t="shared" si="77"/>
        <v>0</v>
      </c>
      <c r="AL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4">
        <f t="shared" si="78"/>
        <v>0</v>
      </c>
      <c r="AP128" s="184">
        <f t="shared" si="79"/>
        <v>0</v>
      </c>
    </row>
    <row r="129" spans="2:42" x14ac:dyDescent="0.25">
      <c r="B129" s="182" t="s">
        <v>300</v>
      </c>
      <c r="C129" s="183" t="s">
        <v>183</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si="72"/>
        <v>0</v>
      </c>
      <c r="G129" s="184"/>
      <c r="H129" s="184">
        <f t="shared" si="73"/>
        <v>0</v>
      </c>
      <c r="I129" s="184"/>
      <c r="J129" s="184">
        <f t="shared" si="74"/>
        <v>0</v>
      </c>
      <c r="K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4">
        <f t="shared" si="75"/>
        <v>0</v>
      </c>
      <c r="AD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4">
        <f t="shared" si="76"/>
        <v>0</v>
      </c>
      <c r="AH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4">
        <f t="shared" si="77"/>
        <v>0</v>
      </c>
      <c r="AL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4">
        <f t="shared" si="78"/>
        <v>0</v>
      </c>
      <c r="AP129" s="184">
        <f t="shared" si="79"/>
        <v>0</v>
      </c>
    </row>
    <row r="130" spans="2:42" x14ac:dyDescent="0.25">
      <c r="B130" s="182" t="s">
        <v>677</v>
      </c>
      <c r="C130" s="183" t="s">
        <v>678</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72"/>
        <v>0</v>
      </c>
      <c r="G130" s="184"/>
      <c r="H130" s="184">
        <f t="shared" si="73"/>
        <v>0</v>
      </c>
      <c r="I130" s="184"/>
      <c r="J130" s="184">
        <f t="shared" si="74"/>
        <v>0</v>
      </c>
      <c r="K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4">
        <f t="shared" si="75"/>
        <v>0</v>
      </c>
      <c r="AD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4">
        <f t="shared" si="76"/>
        <v>0</v>
      </c>
      <c r="AH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4">
        <f t="shared" si="77"/>
        <v>0</v>
      </c>
      <c r="AL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4">
        <f t="shared" si="78"/>
        <v>0</v>
      </c>
      <c r="AP130" s="184">
        <f t="shared" si="79"/>
        <v>0</v>
      </c>
    </row>
    <row r="131" spans="2:42" x14ac:dyDescent="0.25">
      <c r="B131" s="182" t="s">
        <v>679</v>
      </c>
      <c r="C131" s="183" t="s">
        <v>680</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72"/>
        <v>0</v>
      </c>
      <c r="G131" s="184"/>
      <c r="H131" s="184">
        <f t="shared" si="73"/>
        <v>0</v>
      </c>
      <c r="I131" s="184"/>
      <c r="J131" s="184">
        <f t="shared" si="74"/>
        <v>0</v>
      </c>
      <c r="K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4">
        <f t="shared" si="75"/>
        <v>0</v>
      </c>
      <c r="AD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4">
        <f t="shared" si="76"/>
        <v>0</v>
      </c>
      <c r="AH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4">
        <f t="shared" si="77"/>
        <v>0</v>
      </c>
      <c r="AL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4">
        <f t="shared" si="78"/>
        <v>0</v>
      </c>
      <c r="AP131" s="184">
        <f t="shared" si="79"/>
        <v>0</v>
      </c>
    </row>
    <row r="132" spans="2:42" x14ac:dyDescent="0.25">
      <c r="B132" s="182" t="s">
        <v>681</v>
      </c>
      <c r="C132" s="183" t="s">
        <v>682</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72"/>
        <v>0</v>
      </c>
      <c r="G132" s="184"/>
      <c r="H132" s="184">
        <f t="shared" si="73"/>
        <v>0</v>
      </c>
      <c r="I132" s="184"/>
      <c r="J132" s="184">
        <f t="shared" si="74"/>
        <v>0</v>
      </c>
      <c r="K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4">
        <f t="shared" si="75"/>
        <v>0</v>
      </c>
      <c r="AD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4">
        <f t="shared" si="76"/>
        <v>0</v>
      </c>
      <c r="AH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4">
        <f t="shared" si="77"/>
        <v>0</v>
      </c>
      <c r="AL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4">
        <f t="shared" si="78"/>
        <v>0</v>
      </c>
      <c r="AP132" s="184">
        <f t="shared" si="79"/>
        <v>0</v>
      </c>
    </row>
    <row r="133" spans="2:42" x14ac:dyDescent="0.25">
      <c r="B133" s="191" t="s">
        <v>301</v>
      </c>
      <c r="C133" s="192" t="s">
        <v>184</v>
      </c>
      <c r="D133" s="193">
        <f>SUM(D134:D148)</f>
        <v>0</v>
      </c>
      <c r="E133" s="193">
        <f>SUM(E134:E148)</f>
        <v>18795932</v>
      </c>
      <c r="F133" s="193">
        <f t="shared" si="72"/>
        <v>18795932</v>
      </c>
      <c r="G133" s="193">
        <f>SUM(G134:G148)</f>
        <v>0</v>
      </c>
      <c r="H133" s="193">
        <f t="shared" si="73"/>
        <v>18795932</v>
      </c>
      <c r="I133" s="193">
        <f>SUM(I134:I148)</f>
        <v>0</v>
      </c>
      <c r="J133" s="193">
        <f t="shared" si="74"/>
        <v>18795932</v>
      </c>
      <c r="K133" s="193">
        <f t="shared" ref="K133:AN133" si="80">SUM(K134:K148)</f>
        <v>265000</v>
      </c>
      <c r="L133" s="193">
        <f t="shared" si="80"/>
        <v>0</v>
      </c>
      <c r="M133" s="193">
        <f t="shared" si="80"/>
        <v>850000</v>
      </c>
      <c r="N133" s="193">
        <f t="shared" si="80"/>
        <v>0</v>
      </c>
      <c r="O133" s="193">
        <f t="shared" si="80"/>
        <v>0</v>
      </c>
      <c r="P133" s="193">
        <f>SUM(P134:P148)</f>
        <v>300000</v>
      </c>
      <c r="Q133" s="193">
        <f>SUM(Q134:Q148)</f>
        <v>0</v>
      </c>
      <c r="R133" s="193">
        <f t="shared" si="80"/>
        <v>0</v>
      </c>
      <c r="S133" s="193">
        <f t="shared" si="80"/>
        <v>0</v>
      </c>
      <c r="T133" s="193">
        <f>SUM(T134:T148)</f>
        <v>0</v>
      </c>
      <c r="U133" s="193">
        <f t="shared" si="80"/>
        <v>17380932</v>
      </c>
      <c r="V133" s="193">
        <f t="shared" si="80"/>
        <v>0</v>
      </c>
      <c r="W133" s="193">
        <f>SUM(W134:W148)</f>
        <v>0</v>
      </c>
      <c r="X133" s="193">
        <f t="shared" si="80"/>
        <v>0</v>
      </c>
      <c r="Y133" s="193">
        <f t="shared" si="80"/>
        <v>0</v>
      </c>
      <c r="Z133" s="193">
        <f t="shared" si="80"/>
        <v>0</v>
      </c>
      <c r="AA133" s="193">
        <f t="shared" si="80"/>
        <v>17910932</v>
      </c>
      <c r="AB133" s="193">
        <f t="shared" si="80"/>
        <v>0</v>
      </c>
      <c r="AC133" s="193">
        <f t="shared" si="75"/>
        <v>17910932</v>
      </c>
      <c r="AD133" s="193">
        <f t="shared" si="80"/>
        <v>0</v>
      </c>
      <c r="AE133" s="193">
        <f t="shared" si="80"/>
        <v>0</v>
      </c>
      <c r="AF133" s="193">
        <f t="shared" si="80"/>
        <v>0</v>
      </c>
      <c r="AG133" s="193">
        <f t="shared" si="76"/>
        <v>0</v>
      </c>
      <c r="AH133" s="193">
        <f t="shared" si="80"/>
        <v>0</v>
      </c>
      <c r="AI133" s="193">
        <f t="shared" si="80"/>
        <v>0</v>
      </c>
      <c r="AJ133" s="193">
        <f t="shared" si="80"/>
        <v>0</v>
      </c>
      <c r="AK133" s="193">
        <f t="shared" si="77"/>
        <v>0</v>
      </c>
      <c r="AL133" s="193">
        <f t="shared" si="80"/>
        <v>0</v>
      </c>
      <c r="AM133" s="193">
        <f t="shared" si="80"/>
        <v>0</v>
      </c>
      <c r="AN133" s="193">
        <f t="shared" si="80"/>
        <v>0</v>
      </c>
      <c r="AO133" s="193">
        <f t="shared" si="78"/>
        <v>0</v>
      </c>
      <c r="AP133" s="193">
        <f t="shared" si="79"/>
        <v>17910932</v>
      </c>
    </row>
    <row r="134" spans="2:42" x14ac:dyDescent="0.25">
      <c r="B134" s="182" t="s">
        <v>683</v>
      </c>
      <c r="C134" s="183" t="s">
        <v>684</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18340932</v>
      </c>
      <c r="F134" s="184">
        <f t="shared" si="72"/>
        <v>18340932</v>
      </c>
      <c r="G134" s="184"/>
      <c r="H134" s="184">
        <f t="shared" ref="H134:H148" si="81">F134-G134</f>
        <v>18340932</v>
      </c>
      <c r="I134" s="184"/>
      <c r="J134" s="184">
        <f t="shared" ref="J134:J148" si="82">F134-I134</f>
        <v>18340932</v>
      </c>
      <c r="K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265000</v>
      </c>
      <c r="L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850000</v>
      </c>
      <c r="N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300000</v>
      </c>
      <c r="Q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16925932</v>
      </c>
      <c r="V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17455932</v>
      </c>
      <c r="AB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4">
        <f t="shared" ref="AC134:AC148" si="83">Z134+AA134+AB134</f>
        <v>17455932</v>
      </c>
      <c r="AD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4">
        <f t="shared" ref="AG134:AG148" si="84">AD134+AE134+AF134</f>
        <v>0</v>
      </c>
      <c r="AH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4">
        <f t="shared" ref="AK134:AK148" si="85">AH134+AI134+AJ134</f>
        <v>0</v>
      </c>
      <c r="AL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4">
        <f t="shared" ref="AO134:AO148" si="86">AL134+AM134+AN134</f>
        <v>0</v>
      </c>
      <c r="AP134" s="184">
        <f t="shared" ref="AP134:AP148" si="87">AC134+AG134+AK134+AO134</f>
        <v>17455932</v>
      </c>
    </row>
    <row r="135" spans="2:42" x14ac:dyDescent="0.25">
      <c r="B135" s="182" t="s">
        <v>302</v>
      </c>
      <c r="C135" s="183" t="s">
        <v>185</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72"/>
        <v>0</v>
      </c>
      <c r="G135" s="184"/>
      <c r="H135" s="184">
        <f t="shared" si="81"/>
        <v>0</v>
      </c>
      <c r="I135" s="184"/>
      <c r="J135" s="184">
        <f t="shared" si="82"/>
        <v>0</v>
      </c>
      <c r="K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4">
        <f t="shared" si="83"/>
        <v>0</v>
      </c>
      <c r="AD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4">
        <f t="shared" si="84"/>
        <v>0</v>
      </c>
      <c r="AH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4">
        <f t="shared" si="85"/>
        <v>0</v>
      </c>
      <c r="AL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4">
        <f t="shared" si="86"/>
        <v>0</v>
      </c>
      <c r="AP135" s="184">
        <f t="shared" si="87"/>
        <v>0</v>
      </c>
    </row>
    <row r="136" spans="2:42" x14ac:dyDescent="0.25">
      <c r="B136" s="182" t="s">
        <v>685</v>
      </c>
      <c r="C136" s="183" t="s">
        <v>686</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72"/>
        <v>0</v>
      </c>
      <c r="G136" s="184"/>
      <c r="H136" s="184">
        <f t="shared" si="81"/>
        <v>0</v>
      </c>
      <c r="I136" s="184"/>
      <c r="J136" s="184">
        <f t="shared" si="82"/>
        <v>0</v>
      </c>
      <c r="K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4">
        <f t="shared" si="83"/>
        <v>0</v>
      </c>
      <c r="AD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4">
        <f t="shared" si="84"/>
        <v>0</v>
      </c>
      <c r="AH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4">
        <f t="shared" si="85"/>
        <v>0</v>
      </c>
      <c r="AL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4">
        <f t="shared" si="86"/>
        <v>0</v>
      </c>
      <c r="AP136" s="184">
        <f t="shared" si="87"/>
        <v>0</v>
      </c>
    </row>
    <row r="137" spans="2:42" x14ac:dyDescent="0.25">
      <c r="B137" s="182" t="s">
        <v>303</v>
      </c>
      <c r="C137" s="183" t="s">
        <v>186</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72"/>
        <v>0</v>
      </c>
      <c r="G137" s="184"/>
      <c r="H137" s="184">
        <f t="shared" si="81"/>
        <v>0</v>
      </c>
      <c r="I137" s="184"/>
      <c r="J137" s="184">
        <f t="shared" si="82"/>
        <v>0</v>
      </c>
      <c r="K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4">
        <f t="shared" si="83"/>
        <v>0</v>
      </c>
      <c r="AD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4">
        <f t="shared" si="84"/>
        <v>0</v>
      </c>
      <c r="AH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4">
        <f t="shared" si="85"/>
        <v>0</v>
      </c>
      <c r="AL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4">
        <f t="shared" si="86"/>
        <v>0</v>
      </c>
      <c r="AP137" s="184">
        <f t="shared" si="87"/>
        <v>0</v>
      </c>
    </row>
    <row r="138" spans="2:42" x14ac:dyDescent="0.25">
      <c r="B138" s="182" t="s">
        <v>687</v>
      </c>
      <c r="C138" s="183" t="s">
        <v>688</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88">D138+E138</f>
        <v>0</v>
      </c>
      <c r="G138" s="184"/>
      <c r="H138" s="184">
        <f t="shared" ref="H138:H143" si="89">F138-G138</f>
        <v>0</v>
      </c>
      <c r="I138" s="184"/>
      <c r="J138" s="184">
        <f t="shared" ref="J138:J143" si="90">F138-I138</f>
        <v>0</v>
      </c>
      <c r="K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4">
        <f t="shared" ref="AC138:AC143" si="91">Z138+AA138+AB138</f>
        <v>0</v>
      </c>
      <c r="AD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4">
        <f t="shared" ref="AG138:AG143" si="92">AD138+AE138+AF138</f>
        <v>0</v>
      </c>
      <c r="AH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4">
        <f t="shared" ref="AK138:AK143" si="93">AH138+AI138+AJ138</f>
        <v>0</v>
      </c>
      <c r="AL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4">
        <f t="shared" ref="AO138:AO143" si="94">AL138+AM138+AN138</f>
        <v>0</v>
      </c>
      <c r="AP138" s="184">
        <f t="shared" ref="AP138:AP143" si="95">AC138+AG138+AK138+AO138</f>
        <v>0</v>
      </c>
    </row>
    <row r="139" spans="2:42" x14ac:dyDescent="0.25">
      <c r="B139" s="182" t="s">
        <v>689</v>
      </c>
      <c r="C139" s="183" t="s">
        <v>690</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D139+E139</f>
        <v>0</v>
      </c>
      <c r="G139" s="184"/>
      <c r="H139" s="184">
        <f>F139-G139</f>
        <v>0</v>
      </c>
      <c r="I139" s="184"/>
      <c r="J139" s="184">
        <f>F139-I139</f>
        <v>0</v>
      </c>
      <c r="K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4">
        <f>Z139+AA139+AB139</f>
        <v>0</v>
      </c>
      <c r="AD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4">
        <f>AD139+AE139+AF139</f>
        <v>0</v>
      </c>
      <c r="AH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4">
        <f>AH139+AI139+AJ139</f>
        <v>0</v>
      </c>
      <c r="AL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4">
        <f>AL139+AM139+AN139</f>
        <v>0</v>
      </c>
      <c r="AP139" s="184">
        <f>AC139+AG139+AK139+AO139</f>
        <v>0</v>
      </c>
    </row>
    <row r="140" spans="2:42" x14ac:dyDescent="0.25">
      <c r="B140" s="182" t="s">
        <v>691</v>
      </c>
      <c r="C140" s="183" t="s">
        <v>692</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v>
      </c>
      <c r="F140" s="184">
        <f>D140+E140</f>
        <v>55000</v>
      </c>
      <c r="G140" s="184"/>
      <c r="H140" s="184">
        <f>F140-G140</f>
        <v>55000</v>
      </c>
      <c r="I140" s="184"/>
      <c r="J140" s="184">
        <f>F140-I140</f>
        <v>55000</v>
      </c>
      <c r="K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55000</v>
      </c>
      <c r="V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55000</v>
      </c>
      <c r="AB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4">
        <f>Z140+AA140+AB140</f>
        <v>55000</v>
      </c>
      <c r="AD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4">
        <f>AD140+AE140+AF140</f>
        <v>0</v>
      </c>
      <c r="AH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4">
        <f>AH140+AI140+AJ140</f>
        <v>0</v>
      </c>
      <c r="AL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4">
        <f>AL140+AM140+AN140</f>
        <v>0</v>
      </c>
      <c r="AP140" s="184">
        <f>AC140+AG140+AK140+AO140</f>
        <v>55000</v>
      </c>
    </row>
    <row r="141" spans="2:42" x14ac:dyDescent="0.25">
      <c r="B141" s="182" t="s">
        <v>693</v>
      </c>
      <c r="C141" s="183" t="s">
        <v>694</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88"/>
        <v>0</v>
      </c>
      <c r="G141" s="184"/>
      <c r="H141" s="184">
        <f t="shared" si="89"/>
        <v>0</v>
      </c>
      <c r="I141" s="184"/>
      <c r="J141" s="184">
        <f t="shared" si="90"/>
        <v>0</v>
      </c>
      <c r="K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4">
        <f t="shared" si="91"/>
        <v>0</v>
      </c>
      <c r="AD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4">
        <f t="shared" si="92"/>
        <v>0</v>
      </c>
      <c r="AH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4">
        <f t="shared" si="93"/>
        <v>0</v>
      </c>
      <c r="AL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4">
        <f t="shared" si="94"/>
        <v>0</v>
      </c>
      <c r="AP141" s="184">
        <f t="shared" si="95"/>
        <v>0</v>
      </c>
    </row>
    <row r="142" spans="2:42" x14ac:dyDescent="0.25">
      <c r="B142" s="182" t="s">
        <v>695</v>
      </c>
      <c r="C142" s="183" t="s">
        <v>696</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88"/>
        <v>0</v>
      </c>
      <c r="G142" s="184"/>
      <c r="H142" s="184">
        <f t="shared" si="89"/>
        <v>0</v>
      </c>
      <c r="I142" s="184"/>
      <c r="J142" s="184">
        <f t="shared" si="90"/>
        <v>0</v>
      </c>
      <c r="K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4">
        <f t="shared" si="91"/>
        <v>0</v>
      </c>
      <c r="AD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4">
        <f t="shared" si="92"/>
        <v>0</v>
      </c>
      <c r="AH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4">
        <f t="shared" si="93"/>
        <v>0</v>
      </c>
      <c r="AL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4">
        <f t="shared" si="94"/>
        <v>0</v>
      </c>
      <c r="AP142" s="184">
        <f t="shared" si="95"/>
        <v>0</v>
      </c>
    </row>
    <row r="143" spans="2:42" x14ac:dyDescent="0.25">
      <c r="B143" s="182" t="s">
        <v>697</v>
      </c>
      <c r="C143" s="183" t="s">
        <v>698</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88"/>
        <v>0</v>
      </c>
      <c r="G143" s="184"/>
      <c r="H143" s="184">
        <f t="shared" si="89"/>
        <v>0</v>
      </c>
      <c r="I143" s="184"/>
      <c r="J143" s="184">
        <f t="shared" si="90"/>
        <v>0</v>
      </c>
      <c r="K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4">
        <f t="shared" si="91"/>
        <v>0</v>
      </c>
      <c r="AD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4">
        <f t="shared" si="92"/>
        <v>0</v>
      </c>
      <c r="AH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4">
        <f t="shared" si="93"/>
        <v>0</v>
      </c>
      <c r="AL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4">
        <f t="shared" si="94"/>
        <v>0</v>
      </c>
      <c r="AP143" s="184">
        <f t="shared" si="95"/>
        <v>0</v>
      </c>
    </row>
    <row r="144" spans="2:42" x14ac:dyDescent="0.25">
      <c r="B144" s="182" t="s">
        <v>699</v>
      </c>
      <c r="C144" s="183" t="s">
        <v>700</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ref="F144:F168" si="96">D144+E144</f>
        <v>0</v>
      </c>
      <c r="G144" s="184"/>
      <c r="H144" s="184">
        <f t="shared" si="81"/>
        <v>0</v>
      </c>
      <c r="I144" s="184"/>
      <c r="J144" s="184">
        <f t="shared" si="82"/>
        <v>0</v>
      </c>
      <c r="K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4">
        <f t="shared" si="83"/>
        <v>0</v>
      </c>
      <c r="AD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4">
        <f t="shared" si="84"/>
        <v>0</v>
      </c>
      <c r="AH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4">
        <f t="shared" si="85"/>
        <v>0</v>
      </c>
      <c r="AL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4">
        <f t="shared" si="86"/>
        <v>0</v>
      </c>
      <c r="AP144" s="184">
        <f t="shared" si="87"/>
        <v>0</v>
      </c>
    </row>
    <row r="145" spans="2:42" x14ac:dyDescent="0.25">
      <c r="B145" s="182" t="s">
        <v>701</v>
      </c>
      <c r="C145" s="183" t="s">
        <v>702</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96"/>
        <v>0</v>
      </c>
      <c r="G145" s="184"/>
      <c r="H145" s="184">
        <f t="shared" si="81"/>
        <v>0</v>
      </c>
      <c r="I145" s="184"/>
      <c r="J145" s="184">
        <f t="shared" si="82"/>
        <v>0</v>
      </c>
      <c r="K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4">
        <f t="shared" si="83"/>
        <v>0</v>
      </c>
      <c r="AD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4">
        <f t="shared" si="84"/>
        <v>0</v>
      </c>
      <c r="AH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4">
        <f t="shared" si="85"/>
        <v>0</v>
      </c>
      <c r="AL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4">
        <f t="shared" si="86"/>
        <v>0</v>
      </c>
      <c r="AP145" s="184">
        <f t="shared" si="87"/>
        <v>0</v>
      </c>
    </row>
    <row r="146" spans="2:42" x14ac:dyDescent="0.25">
      <c r="B146" s="182" t="s">
        <v>703</v>
      </c>
      <c r="C146" s="183" t="s">
        <v>704</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v>
      </c>
      <c r="F146" s="184">
        <f t="shared" si="96"/>
        <v>400000</v>
      </c>
      <c r="G146" s="184"/>
      <c r="H146" s="184">
        <f>F146-G146</f>
        <v>400000</v>
      </c>
      <c r="I146" s="184"/>
      <c r="J146" s="184">
        <f>F146-I146</f>
        <v>400000</v>
      </c>
      <c r="K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400000</v>
      </c>
      <c r="V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400000</v>
      </c>
      <c r="AB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4">
        <f>Z146+AA146+AB146</f>
        <v>400000</v>
      </c>
      <c r="AD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4">
        <f>AD146+AE146+AF146</f>
        <v>0</v>
      </c>
      <c r="AH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4">
        <f>AH146+AI146+AJ146</f>
        <v>0</v>
      </c>
      <c r="AL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4">
        <f>AL146+AM146+AN146</f>
        <v>0</v>
      </c>
      <c r="AP146" s="184">
        <f>AC146+AG146+AK146+AO146</f>
        <v>400000</v>
      </c>
    </row>
    <row r="147" spans="2:42" x14ac:dyDescent="0.25">
      <c r="B147" s="182" t="s">
        <v>705</v>
      </c>
      <c r="C147" s="183" t="s">
        <v>706</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si="96"/>
        <v>0</v>
      </c>
      <c r="G147" s="184"/>
      <c r="H147" s="184">
        <f>F147-G147</f>
        <v>0</v>
      </c>
      <c r="I147" s="184"/>
      <c r="J147" s="184">
        <f>F147-I147</f>
        <v>0</v>
      </c>
      <c r="K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4">
        <f>Z147+AA147+AB147</f>
        <v>0</v>
      </c>
      <c r="AD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4">
        <f>AD147+AE147+AF147</f>
        <v>0</v>
      </c>
      <c r="AH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4">
        <f>AH147+AI147+AJ147</f>
        <v>0</v>
      </c>
      <c r="AL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4">
        <f>AL147+AM147+AN147</f>
        <v>0</v>
      </c>
      <c r="AP147" s="184">
        <f>AC147+AG147+AK147+AO147</f>
        <v>0</v>
      </c>
    </row>
    <row r="148" spans="2:42" x14ac:dyDescent="0.25">
      <c r="B148" s="182" t="s">
        <v>707</v>
      </c>
      <c r="C148" s="183" t="s">
        <v>708</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4">
        <f t="shared" si="96"/>
        <v>0</v>
      </c>
      <c r="G148" s="184"/>
      <c r="H148" s="184">
        <f t="shared" si="81"/>
        <v>0</v>
      </c>
      <c r="I148" s="184"/>
      <c r="J148" s="184">
        <f t="shared" si="82"/>
        <v>0</v>
      </c>
      <c r="K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4">
        <f t="shared" si="83"/>
        <v>0</v>
      </c>
      <c r="AD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4">
        <f t="shared" si="84"/>
        <v>0</v>
      </c>
      <c r="AH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4">
        <f t="shared" si="85"/>
        <v>0</v>
      </c>
      <c r="AL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4">
        <f t="shared" si="86"/>
        <v>0</v>
      </c>
      <c r="AP148" s="184">
        <f t="shared" si="87"/>
        <v>0</v>
      </c>
    </row>
    <row r="149" spans="2:42" x14ac:dyDescent="0.25">
      <c r="B149" s="191" t="s">
        <v>304</v>
      </c>
      <c r="C149" s="192" t="s">
        <v>187</v>
      </c>
      <c r="D149" s="193">
        <f>SUM(D150:D163)</f>
        <v>0</v>
      </c>
      <c r="E149" s="193">
        <f>SUM(E150:E163)</f>
        <v>6424353.3700000001</v>
      </c>
      <c r="F149" s="193">
        <f t="shared" si="96"/>
        <v>6424353.3700000001</v>
      </c>
      <c r="G149" s="193">
        <f>SUM(G150:G163)</f>
        <v>0</v>
      </c>
      <c r="H149" s="193">
        <f t="shared" ref="H149:H168" si="97">F149-G149</f>
        <v>6424353.3700000001</v>
      </c>
      <c r="I149" s="193">
        <f>SUM(I150:I163)</f>
        <v>0</v>
      </c>
      <c r="J149" s="193">
        <f t="shared" ref="J149:J168" si="98">F149-I149</f>
        <v>6424353.3700000001</v>
      </c>
      <c r="K149" s="193">
        <f t="shared" ref="K149:AB149" si="99">SUM(K150:K163)</f>
        <v>1842351</v>
      </c>
      <c r="L149" s="193">
        <f t="shared" si="99"/>
        <v>1472500.45</v>
      </c>
      <c r="M149" s="193">
        <f t="shared" si="99"/>
        <v>0</v>
      </c>
      <c r="N149" s="193">
        <f t="shared" si="99"/>
        <v>1070000</v>
      </c>
      <c r="O149" s="193">
        <f t="shared" si="99"/>
        <v>580000</v>
      </c>
      <c r="P149" s="193">
        <f>SUM(P150:P163)</f>
        <v>170000</v>
      </c>
      <c r="Q149" s="193">
        <f>SUM(Q150:Q163)</f>
        <v>30000</v>
      </c>
      <c r="R149" s="193">
        <f t="shared" si="99"/>
        <v>0</v>
      </c>
      <c r="S149" s="193">
        <f t="shared" si="99"/>
        <v>144000</v>
      </c>
      <c r="T149" s="193">
        <f>SUM(T150:T163)</f>
        <v>510000</v>
      </c>
      <c r="U149" s="193">
        <f t="shared" si="99"/>
        <v>50000</v>
      </c>
      <c r="V149" s="193">
        <f t="shared" si="99"/>
        <v>50000</v>
      </c>
      <c r="W149" s="193">
        <f>SUM(W150:W163)</f>
        <v>0</v>
      </c>
      <c r="X149" s="193">
        <f t="shared" si="99"/>
        <v>505501.92</v>
      </c>
      <c r="Y149" s="193">
        <f t="shared" si="99"/>
        <v>0</v>
      </c>
      <c r="Z149" s="193">
        <f t="shared" si="99"/>
        <v>690000</v>
      </c>
      <c r="AA149" s="193">
        <f t="shared" si="99"/>
        <v>5233851.45</v>
      </c>
      <c r="AB149" s="193">
        <f t="shared" si="99"/>
        <v>0</v>
      </c>
      <c r="AC149" s="193">
        <f t="shared" ref="AC149:AC168" si="100">Z149+AA149+AB149</f>
        <v>5923851.4500000002</v>
      </c>
      <c r="AD149" s="193">
        <f>SUM(AD150:AD163)</f>
        <v>0</v>
      </c>
      <c r="AE149" s="193">
        <f>SUM(AE150:AE163)</f>
        <v>0</v>
      </c>
      <c r="AF149" s="193">
        <f>SUM(AF150:AF163)</f>
        <v>0</v>
      </c>
      <c r="AG149" s="193">
        <f t="shared" ref="AG149:AG168" si="101">AD149+AE149+AF149</f>
        <v>0</v>
      </c>
      <c r="AH149" s="193">
        <f>SUM(AH150:AH163)</f>
        <v>0</v>
      </c>
      <c r="AI149" s="193">
        <f>SUM(AI150:AI163)</f>
        <v>0</v>
      </c>
      <c r="AJ149" s="193">
        <f>SUM(AJ150:AJ163)</f>
        <v>0</v>
      </c>
      <c r="AK149" s="193">
        <f t="shared" ref="AK149:AK168" si="102">AH149+AI149+AJ149</f>
        <v>0</v>
      </c>
      <c r="AL149" s="193">
        <f>SUM(AL150:AL163)</f>
        <v>0</v>
      </c>
      <c r="AM149" s="193">
        <f>SUM(AM150:AM163)</f>
        <v>0</v>
      </c>
      <c r="AN149" s="193">
        <f>SUM(AN150:AN163)</f>
        <v>0</v>
      </c>
      <c r="AO149" s="193">
        <f t="shared" ref="AO149:AO168" si="103">AL149+AM149+AN149</f>
        <v>0</v>
      </c>
      <c r="AP149" s="193">
        <f t="shared" ref="AP149:AP168" si="104">AC149+AG149+AK149+AO149</f>
        <v>5923851.4500000002</v>
      </c>
    </row>
    <row r="150" spans="2:42" x14ac:dyDescent="0.25">
      <c r="B150" s="182" t="s">
        <v>709</v>
      </c>
      <c r="C150" s="183" t="s">
        <v>710</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150" s="184">
        <f t="shared" si="96"/>
        <v>200000</v>
      </c>
      <c r="G150" s="184"/>
      <c r="H150" s="184">
        <f t="shared" si="97"/>
        <v>200000</v>
      </c>
      <c r="I150" s="184"/>
      <c r="J150" s="184">
        <f t="shared" si="98"/>
        <v>200000</v>
      </c>
      <c r="K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v>
      </c>
      <c r="P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v>
      </c>
      <c r="AB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4">
        <f t="shared" si="100"/>
        <v>200000</v>
      </c>
      <c r="AD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4">
        <f t="shared" si="101"/>
        <v>0</v>
      </c>
      <c r="AH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4">
        <f t="shared" si="102"/>
        <v>0</v>
      </c>
      <c r="AL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4">
        <f t="shared" si="103"/>
        <v>0</v>
      </c>
      <c r="AP150" s="184">
        <f t="shared" si="104"/>
        <v>200000</v>
      </c>
    </row>
    <row r="151" spans="2:42" x14ac:dyDescent="0.25">
      <c r="B151" s="182" t="s">
        <v>305</v>
      </c>
      <c r="C151" s="183" t="s">
        <v>188</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F151" s="184">
        <f t="shared" si="96"/>
        <v>110000</v>
      </c>
      <c r="G151" s="184"/>
      <c r="H151" s="184">
        <f t="shared" si="97"/>
        <v>110000</v>
      </c>
      <c r="I151" s="184"/>
      <c r="J151" s="184">
        <f t="shared" si="98"/>
        <v>110000</v>
      </c>
      <c r="K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110000</v>
      </c>
      <c r="U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110000</v>
      </c>
      <c r="AB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4">
        <f t="shared" si="100"/>
        <v>110000</v>
      </c>
      <c r="AD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4">
        <f t="shared" si="101"/>
        <v>0</v>
      </c>
      <c r="AH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4">
        <f t="shared" si="102"/>
        <v>0</v>
      </c>
      <c r="AL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4">
        <f t="shared" si="103"/>
        <v>0</v>
      </c>
      <c r="AP151" s="184">
        <f t="shared" si="104"/>
        <v>110000</v>
      </c>
    </row>
    <row r="152" spans="2:42" x14ac:dyDescent="0.25">
      <c r="B152" s="182" t="s">
        <v>711</v>
      </c>
      <c r="C152" s="183" t="s">
        <v>712</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1634851.45</v>
      </c>
      <c r="F152" s="184">
        <f t="shared" si="96"/>
        <v>1634851.45</v>
      </c>
      <c r="G152" s="184"/>
      <c r="H152" s="184">
        <f t="shared" si="97"/>
        <v>1634851.45</v>
      </c>
      <c r="I152" s="184"/>
      <c r="J152" s="184">
        <f t="shared" si="98"/>
        <v>1634851.45</v>
      </c>
      <c r="K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2351</v>
      </c>
      <c r="L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1352500.45</v>
      </c>
      <c r="M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280000</v>
      </c>
      <c r="P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1634851.45</v>
      </c>
      <c r="AB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4">
        <f t="shared" si="100"/>
        <v>1634851.45</v>
      </c>
      <c r="AD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4">
        <f t="shared" si="101"/>
        <v>0</v>
      </c>
      <c r="AH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4">
        <f t="shared" si="102"/>
        <v>0</v>
      </c>
      <c r="AL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4">
        <f t="shared" si="103"/>
        <v>0</v>
      </c>
      <c r="AP152" s="184">
        <f t="shared" si="104"/>
        <v>1634851.45</v>
      </c>
    </row>
    <row r="153" spans="2:42" x14ac:dyDescent="0.25">
      <c r="B153" s="182" t="s">
        <v>713</v>
      </c>
      <c r="C153" s="183" t="s">
        <v>714</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96"/>
        <v>0</v>
      </c>
      <c r="G153" s="184"/>
      <c r="H153" s="184">
        <f t="shared" si="97"/>
        <v>0</v>
      </c>
      <c r="I153" s="184"/>
      <c r="J153" s="184">
        <f t="shared" si="98"/>
        <v>0</v>
      </c>
      <c r="K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4">
        <f t="shared" si="100"/>
        <v>0</v>
      </c>
      <c r="AD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4">
        <f t="shared" si="101"/>
        <v>0</v>
      </c>
      <c r="AH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4">
        <f t="shared" si="102"/>
        <v>0</v>
      </c>
      <c r="AL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4">
        <f t="shared" si="103"/>
        <v>0</v>
      </c>
      <c r="AP153" s="184">
        <f t="shared" si="104"/>
        <v>0</v>
      </c>
    </row>
    <row r="154" spans="2:42" x14ac:dyDescent="0.25">
      <c r="B154" s="182" t="s">
        <v>306</v>
      </c>
      <c r="C154" s="183" t="s">
        <v>189</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si="96"/>
        <v>0</v>
      </c>
      <c r="G154" s="184"/>
      <c r="H154" s="184">
        <f t="shared" si="97"/>
        <v>0</v>
      </c>
      <c r="I154" s="184"/>
      <c r="J154" s="184">
        <f t="shared" si="98"/>
        <v>0</v>
      </c>
      <c r="K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4">
        <f t="shared" si="100"/>
        <v>0</v>
      </c>
      <c r="AD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4">
        <f t="shared" si="101"/>
        <v>0</v>
      </c>
      <c r="AH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4">
        <f t="shared" si="102"/>
        <v>0</v>
      </c>
      <c r="AL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4">
        <f t="shared" si="103"/>
        <v>0</v>
      </c>
      <c r="AP154" s="184">
        <f t="shared" si="104"/>
        <v>0</v>
      </c>
    </row>
    <row r="155" spans="2:42" x14ac:dyDescent="0.25">
      <c r="B155" s="182" t="s">
        <v>715</v>
      </c>
      <c r="C155" s="183" t="s">
        <v>716</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4">
        <f t="shared" si="96"/>
        <v>0</v>
      </c>
      <c r="G155" s="184"/>
      <c r="H155" s="184">
        <f t="shared" si="97"/>
        <v>0</v>
      </c>
      <c r="I155" s="184"/>
      <c r="J155" s="184">
        <f t="shared" si="98"/>
        <v>0</v>
      </c>
      <c r="K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4">
        <f t="shared" si="100"/>
        <v>0</v>
      </c>
      <c r="AD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4">
        <f t="shared" si="101"/>
        <v>0</v>
      </c>
      <c r="AH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4">
        <f t="shared" si="102"/>
        <v>0</v>
      </c>
      <c r="AL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4">
        <f t="shared" si="103"/>
        <v>0</v>
      </c>
      <c r="AP155" s="184">
        <f t="shared" si="104"/>
        <v>0</v>
      </c>
    </row>
    <row r="156" spans="2:42" x14ac:dyDescent="0.25">
      <c r="B156" s="182" t="s">
        <v>717</v>
      </c>
      <c r="C156" s="183" t="s">
        <v>718</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96"/>
        <v>0</v>
      </c>
      <c r="G156" s="184"/>
      <c r="H156" s="184">
        <f t="shared" si="97"/>
        <v>0</v>
      </c>
      <c r="I156" s="184"/>
      <c r="J156" s="184">
        <f t="shared" si="98"/>
        <v>0</v>
      </c>
      <c r="K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4">
        <f t="shared" si="100"/>
        <v>0</v>
      </c>
      <c r="AD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4">
        <f t="shared" si="101"/>
        <v>0</v>
      </c>
      <c r="AH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4">
        <f t="shared" si="102"/>
        <v>0</v>
      </c>
      <c r="AL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4">
        <f t="shared" si="103"/>
        <v>0</v>
      </c>
      <c r="AP156" s="184">
        <f t="shared" si="104"/>
        <v>0</v>
      </c>
    </row>
    <row r="157" spans="2:42" x14ac:dyDescent="0.25">
      <c r="B157" s="182" t="s">
        <v>307</v>
      </c>
      <c r="C157" s="183" t="s">
        <v>190</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4">
        <f t="shared" si="96"/>
        <v>0</v>
      </c>
      <c r="G157" s="184"/>
      <c r="H157" s="184">
        <f t="shared" si="97"/>
        <v>0</v>
      </c>
      <c r="I157" s="184"/>
      <c r="J157" s="184">
        <f t="shared" si="98"/>
        <v>0</v>
      </c>
      <c r="K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4">
        <f t="shared" si="100"/>
        <v>0</v>
      </c>
      <c r="AD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4">
        <f t="shared" si="101"/>
        <v>0</v>
      </c>
      <c r="AH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4">
        <f t="shared" si="102"/>
        <v>0</v>
      </c>
      <c r="AL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4">
        <f t="shared" si="103"/>
        <v>0</v>
      </c>
      <c r="AP157" s="184">
        <f t="shared" si="104"/>
        <v>0</v>
      </c>
    </row>
    <row r="158" spans="2:42" x14ac:dyDescent="0.25">
      <c r="B158" s="182" t="s">
        <v>719</v>
      </c>
      <c r="C158" s="183" t="s">
        <v>720</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3554000</v>
      </c>
      <c r="F158" s="184">
        <f t="shared" si="96"/>
        <v>3554000</v>
      </c>
      <c r="G158" s="184"/>
      <c r="H158" s="184">
        <f t="shared" si="97"/>
        <v>3554000</v>
      </c>
      <c r="I158" s="184"/>
      <c r="J158" s="184">
        <f t="shared" si="98"/>
        <v>3554000</v>
      </c>
      <c r="K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1840000</v>
      </c>
      <c r="L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120000</v>
      </c>
      <c r="M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1070000</v>
      </c>
      <c r="O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P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170000</v>
      </c>
      <c r="Q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R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144000</v>
      </c>
      <c r="T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W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Y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690000</v>
      </c>
      <c r="AA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2834000</v>
      </c>
      <c r="AB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4">
        <f t="shared" si="100"/>
        <v>3524000</v>
      </c>
      <c r="AD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4">
        <f t="shared" si="101"/>
        <v>0</v>
      </c>
      <c r="AH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4">
        <f t="shared" si="102"/>
        <v>0</v>
      </c>
      <c r="AL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4">
        <f t="shared" si="103"/>
        <v>0</v>
      </c>
      <c r="AP158" s="184">
        <f t="shared" si="104"/>
        <v>3524000</v>
      </c>
    </row>
    <row r="159" spans="2:42" x14ac:dyDescent="0.25">
      <c r="B159" s="182" t="s">
        <v>721</v>
      </c>
      <c r="C159" s="183" t="s">
        <v>722</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si="96"/>
        <v>0</v>
      </c>
      <c r="G159" s="184"/>
      <c r="H159" s="184">
        <f t="shared" si="97"/>
        <v>0</v>
      </c>
      <c r="I159" s="184"/>
      <c r="J159" s="184">
        <f t="shared" si="98"/>
        <v>0</v>
      </c>
      <c r="K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4">
        <f t="shared" si="100"/>
        <v>0</v>
      </c>
      <c r="AD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4">
        <f t="shared" si="101"/>
        <v>0</v>
      </c>
      <c r="AH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4">
        <f t="shared" si="102"/>
        <v>0</v>
      </c>
      <c r="AL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4">
        <f t="shared" si="103"/>
        <v>0</v>
      </c>
      <c r="AP159" s="184">
        <f t="shared" si="104"/>
        <v>0</v>
      </c>
    </row>
    <row r="160" spans="2:42" x14ac:dyDescent="0.25">
      <c r="B160" s="182" t="s">
        <v>723</v>
      </c>
      <c r="C160" s="183" t="s">
        <v>724</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160" s="184">
        <f t="shared" si="96"/>
        <v>50000</v>
      </c>
      <c r="G160" s="184"/>
      <c r="H160" s="184">
        <f t="shared" si="97"/>
        <v>50000</v>
      </c>
      <c r="I160" s="184"/>
      <c r="J160" s="184">
        <f t="shared" si="98"/>
        <v>50000</v>
      </c>
      <c r="K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V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B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4">
        <f t="shared" si="100"/>
        <v>50000</v>
      </c>
      <c r="AD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4">
        <f t="shared" si="101"/>
        <v>0</v>
      </c>
      <c r="AH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4">
        <f t="shared" si="102"/>
        <v>0</v>
      </c>
      <c r="AL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4">
        <f t="shared" si="103"/>
        <v>0</v>
      </c>
      <c r="AP160" s="184">
        <f t="shared" si="104"/>
        <v>50000</v>
      </c>
    </row>
    <row r="161" spans="2:42" x14ac:dyDescent="0.25">
      <c r="B161" s="182" t="s">
        <v>308</v>
      </c>
      <c r="C161" s="183" t="s">
        <v>191</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96"/>
        <v>0</v>
      </c>
      <c r="G161" s="184"/>
      <c r="H161" s="184">
        <f t="shared" si="97"/>
        <v>0</v>
      </c>
      <c r="I161" s="184"/>
      <c r="J161" s="184">
        <f t="shared" si="98"/>
        <v>0</v>
      </c>
      <c r="K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4">
        <f t="shared" si="100"/>
        <v>0</v>
      </c>
      <c r="AD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4">
        <f t="shared" si="101"/>
        <v>0</v>
      </c>
      <c r="AH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4">
        <f t="shared" si="102"/>
        <v>0</v>
      </c>
      <c r="AL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4">
        <f t="shared" si="103"/>
        <v>0</v>
      </c>
      <c r="AP161" s="184">
        <f t="shared" si="104"/>
        <v>0</v>
      </c>
    </row>
    <row r="162" spans="2:42" x14ac:dyDescent="0.25">
      <c r="B162" s="182" t="s">
        <v>725</v>
      </c>
      <c r="C162" s="183" t="s">
        <v>726</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875501.91999999993</v>
      </c>
      <c r="F162" s="184">
        <f t="shared" si="96"/>
        <v>875501.91999999993</v>
      </c>
      <c r="G162" s="184"/>
      <c r="H162" s="184">
        <f t="shared" si="97"/>
        <v>875501.91999999993</v>
      </c>
      <c r="I162" s="184"/>
      <c r="J162" s="184">
        <f t="shared" si="98"/>
        <v>875501.91999999993</v>
      </c>
      <c r="K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400000</v>
      </c>
      <c r="U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475501.92</v>
      </c>
      <c r="Y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405000</v>
      </c>
      <c r="AB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4">
        <f t="shared" si="100"/>
        <v>405000</v>
      </c>
      <c r="AD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4">
        <f t="shared" si="101"/>
        <v>0</v>
      </c>
      <c r="AH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4">
        <f t="shared" si="102"/>
        <v>0</v>
      </c>
      <c r="AL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4">
        <f t="shared" si="103"/>
        <v>0</v>
      </c>
      <c r="AP162" s="184">
        <f t="shared" si="104"/>
        <v>405000</v>
      </c>
    </row>
    <row r="163" spans="2:42" x14ac:dyDescent="0.25">
      <c r="B163" s="182" t="s">
        <v>727</v>
      </c>
      <c r="C163" s="183" t="s">
        <v>728</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96"/>
        <v>0</v>
      </c>
      <c r="G163" s="184"/>
      <c r="H163" s="184">
        <f t="shared" si="97"/>
        <v>0</v>
      </c>
      <c r="I163" s="184"/>
      <c r="J163" s="184">
        <f t="shared" si="98"/>
        <v>0</v>
      </c>
      <c r="K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4">
        <f t="shared" si="100"/>
        <v>0</v>
      </c>
      <c r="AD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4">
        <f t="shared" si="101"/>
        <v>0</v>
      </c>
      <c r="AH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4">
        <f t="shared" si="102"/>
        <v>0</v>
      </c>
      <c r="AL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4">
        <f t="shared" si="103"/>
        <v>0</v>
      </c>
      <c r="AP163" s="184">
        <f t="shared" si="104"/>
        <v>0</v>
      </c>
    </row>
    <row r="164" spans="2:42" x14ac:dyDescent="0.25">
      <c r="B164" s="191" t="s">
        <v>309</v>
      </c>
      <c r="C164" s="192" t="s">
        <v>192</v>
      </c>
      <c r="D164" s="193">
        <f>SUM(D165:D189)</f>
        <v>0</v>
      </c>
      <c r="E164" s="193">
        <f>SUM(E165:E189)</f>
        <v>1600470</v>
      </c>
      <c r="F164" s="193">
        <f t="shared" si="96"/>
        <v>1600470</v>
      </c>
      <c r="G164" s="193">
        <f>SUM(G165:G189)</f>
        <v>0</v>
      </c>
      <c r="H164" s="193">
        <f t="shared" si="97"/>
        <v>1600470</v>
      </c>
      <c r="I164" s="193">
        <f>SUM(I165:I189)</f>
        <v>0</v>
      </c>
      <c r="J164" s="193">
        <f t="shared" si="98"/>
        <v>1600470</v>
      </c>
      <c r="K164" s="193">
        <f t="shared" ref="K164:AB164" si="105">SUM(K165:K189)</f>
        <v>18070</v>
      </c>
      <c r="L164" s="193">
        <f t="shared" si="105"/>
        <v>1414500</v>
      </c>
      <c r="M164" s="193">
        <f t="shared" si="105"/>
        <v>22000</v>
      </c>
      <c r="N164" s="193">
        <f t="shared" si="105"/>
        <v>300</v>
      </c>
      <c r="O164" s="193">
        <f t="shared" si="105"/>
        <v>50800</v>
      </c>
      <c r="P164" s="193">
        <f>SUM(P165:P189)</f>
        <v>34000</v>
      </c>
      <c r="Q164" s="193">
        <f>SUM(Q165:Q189)</f>
        <v>29000</v>
      </c>
      <c r="R164" s="193">
        <f t="shared" si="105"/>
        <v>0</v>
      </c>
      <c r="S164" s="193">
        <f t="shared" si="105"/>
        <v>0</v>
      </c>
      <c r="T164" s="193">
        <f>SUM(T165:T189)</f>
        <v>0</v>
      </c>
      <c r="U164" s="193">
        <f t="shared" si="105"/>
        <v>0</v>
      </c>
      <c r="V164" s="193">
        <f t="shared" si="105"/>
        <v>0</v>
      </c>
      <c r="W164" s="193">
        <f>SUM(W165:W189)</f>
        <v>0</v>
      </c>
      <c r="X164" s="193">
        <f t="shared" si="105"/>
        <v>31800</v>
      </c>
      <c r="Y164" s="193">
        <f t="shared" si="105"/>
        <v>0</v>
      </c>
      <c r="Z164" s="193">
        <f t="shared" si="105"/>
        <v>0</v>
      </c>
      <c r="AA164" s="193">
        <f t="shared" si="105"/>
        <v>1568670</v>
      </c>
      <c r="AB164" s="193">
        <f t="shared" si="105"/>
        <v>0</v>
      </c>
      <c r="AC164" s="193">
        <f t="shared" si="100"/>
        <v>1568670</v>
      </c>
      <c r="AD164" s="193">
        <f>SUM(AD165:AD189)</f>
        <v>0</v>
      </c>
      <c r="AE164" s="193">
        <f>SUM(AE165:AE189)</f>
        <v>0</v>
      </c>
      <c r="AF164" s="193">
        <f>SUM(AF165:AF189)</f>
        <v>0</v>
      </c>
      <c r="AG164" s="193">
        <f t="shared" si="101"/>
        <v>0</v>
      </c>
      <c r="AH164" s="193">
        <f>SUM(AH165:AH189)</f>
        <v>0</v>
      </c>
      <c r="AI164" s="193">
        <f>SUM(AI165:AI189)</f>
        <v>0</v>
      </c>
      <c r="AJ164" s="193">
        <f>SUM(AJ165:AJ189)</f>
        <v>0</v>
      </c>
      <c r="AK164" s="193">
        <f t="shared" si="102"/>
        <v>0</v>
      </c>
      <c r="AL164" s="193">
        <f>SUM(AL165:AL189)</f>
        <v>0</v>
      </c>
      <c r="AM164" s="193">
        <f>SUM(AM165:AM189)</f>
        <v>0</v>
      </c>
      <c r="AN164" s="193">
        <f>SUM(AN165:AN189)</f>
        <v>0</v>
      </c>
      <c r="AO164" s="193">
        <f t="shared" si="103"/>
        <v>0</v>
      </c>
      <c r="AP164" s="193">
        <f t="shared" si="104"/>
        <v>1568670</v>
      </c>
    </row>
    <row r="165" spans="2:42" x14ac:dyDescent="0.25">
      <c r="B165" s="182" t="s">
        <v>310</v>
      </c>
      <c r="C165" s="183" t="s">
        <v>193</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4">
        <f t="shared" si="96"/>
        <v>0</v>
      </c>
      <c r="G165" s="184"/>
      <c r="H165" s="184">
        <f t="shared" si="97"/>
        <v>0</v>
      </c>
      <c r="I165" s="184"/>
      <c r="J165" s="184">
        <f t="shared" si="98"/>
        <v>0</v>
      </c>
      <c r="K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4">
        <f t="shared" si="100"/>
        <v>0</v>
      </c>
      <c r="AD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4">
        <f t="shared" si="101"/>
        <v>0</v>
      </c>
      <c r="AH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4">
        <f t="shared" si="102"/>
        <v>0</v>
      </c>
      <c r="AL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4">
        <f t="shared" si="103"/>
        <v>0</v>
      </c>
      <c r="AP165" s="184">
        <f t="shared" si="104"/>
        <v>0</v>
      </c>
    </row>
    <row r="166" spans="2:42" x14ac:dyDescent="0.25">
      <c r="B166" s="182" t="s">
        <v>729</v>
      </c>
      <c r="C166" s="183" t="s">
        <v>730</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96"/>
        <v>0</v>
      </c>
      <c r="G166" s="184"/>
      <c r="H166" s="184">
        <f t="shared" si="97"/>
        <v>0</v>
      </c>
      <c r="I166" s="184"/>
      <c r="J166" s="184">
        <f t="shared" si="98"/>
        <v>0</v>
      </c>
      <c r="K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4">
        <f t="shared" si="100"/>
        <v>0</v>
      </c>
      <c r="AD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4">
        <f t="shared" si="101"/>
        <v>0</v>
      </c>
      <c r="AH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4">
        <f t="shared" si="102"/>
        <v>0</v>
      </c>
      <c r="AL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4">
        <f t="shared" si="103"/>
        <v>0</v>
      </c>
      <c r="AP166" s="184">
        <f t="shared" si="104"/>
        <v>0</v>
      </c>
    </row>
    <row r="167" spans="2:42" x14ac:dyDescent="0.25">
      <c r="B167" s="182" t="s">
        <v>731</v>
      </c>
      <c r="C167" s="183" t="s">
        <v>732</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4">
        <f t="shared" si="96"/>
        <v>0</v>
      </c>
      <c r="G167" s="184"/>
      <c r="H167" s="184">
        <f t="shared" si="97"/>
        <v>0</v>
      </c>
      <c r="I167" s="184"/>
      <c r="J167" s="184">
        <f t="shared" si="98"/>
        <v>0</v>
      </c>
      <c r="K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4">
        <f t="shared" si="100"/>
        <v>0</v>
      </c>
      <c r="AD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4">
        <f t="shared" si="101"/>
        <v>0</v>
      </c>
      <c r="AH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4">
        <f t="shared" si="102"/>
        <v>0</v>
      </c>
      <c r="AL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4">
        <f t="shared" si="103"/>
        <v>0</v>
      </c>
      <c r="AP167" s="184">
        <f t="shared" si="104"/>
        <v>0</v>
      </c>
    </row>
    <row r="168" spans="2:42" x14ac:dyDescent="0.25">
      <c r="B168" s="182" t="s">
        <v>733</v>
      </c>
      <c r="C168" s="183" t="s">
        <v>734</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96"/>
        <v>0</v>
      </c>
      <c r="G168" s="184"/>
      <c r="H168" s="184">
        <f t="shared" si="97"/>
        <v>0</v>
      </c>
      <c r="I168" s="184"/>
      <c r="J168" s="184">
        <f t="shared" si="98"/>
        <v>0</v>
      </c>
      <c r="K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4">
        <f t="shared" si="100"/>
        <v>0</v>
      </c>
      <c r="AD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4">
        <f t="shared" si="101"/>
        <v>0</v>
      </c>
      <c r="AH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4">
        <f t="shared" si="102"/>
        <v>0</v>
      </c>
      <c r="AL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4">
        <f t="shared" si="103"/>
        <v>0</v>
      </c>
      <c r="AP168" s="184">
        <f t="shared" si="104"/>
        <v>0</v>
      </c>
    </row>
    <row r="169" spans="2:42" x14ac:dyDescent="0.25">
      <c r="B169" s="182" t="s">
        <v>735</v>
      </c>
      <c r="C169" s="183" t="s">
        <v>736</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106">D169+E169</f>
        <v>0</v>
      </c>
      <c r="G169" s="184"/>
      <c r="H169" s="184">
        <f t="shared" ref="H169:H177" si="107">F169-G169</f>
        <v>0</v>
      </c>
      <c r="I169" s="184"/>
      <c r="J169" s="184">
        <f t="shared" ref="J169:J177" si="108">F169-I169</f>
        <v>0</v>
      </c>
      <c r="K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4">
        <f t="shared" ref="AC169:AC177" si="109">Z169+AA169+AB169</f>
        <v>0</v>
      </c>
      <c r="AD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4">
        <f t="shared" ref="AG169:AG177" si="110">AD169+AE169+AF169</f>
        <v>0</v>
      </c>
      <c r="AH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4">
        <f t="shared" ref="AK169:AK177" si="111">AH169+AI169+AJ169</f>
        <v>0</v>
      </c>
      <c r="AL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4">
        <f t="shared" ref="AO169:AO177" si="112">AL169+AM169+AN169</f>
        <v>0</v>
      </c>
      <c r="AP169" s="184">
        <f t="shared" ref="AP169:AP177" si="113">AC169+AG169+AK169+AO169</f>
        <v>0</v>
      </c>
    </row>
    <row r="170" spans="2:42" x14ac:dyDescent="0.25">
      <c r="B170" s="182" t="s">
        <v>311</v>
      </c>
      <c r="C170" s="183" t="s">
        <v>194</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106"/>
        <v>0</v>
      </c>
      <c r="G170" s="184"/>
      <c r="H170" s="184">
        <f t="shared" si="107"/>
        <v>0</v>
      </c>
      <c r="I170" s="184"/>
      <c r="J170" s="184">
        <f t="shared" si="108"/>
        <v>0</v>
      </c>
      <c r="K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4">
        <f t="shared" si="109"/>
        <v>0</v>
      </c>
      <c r="AD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4">
        <f t="shared" si="110"/>
        <v>0</v>
      </c>
      <c r="AH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4">
        <f t="shared" si="111"/>
        <v>0</v>
      </c>
      <c r="AL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4">
        <f t="shared" si="112"/>
        <v>0</v>
      </c>
      <c r="AP170" s="184">
        <f t="shared" si="113"/>
        <v>0</v>
      </c>
    </row>
    <row r="171" spans="2:42" x14ac:dyDescent="0.25">
      <c r="B171" s="182" t="s">
        <v>737</v>
      </c>
      <c r="C171" s="183" t="s">
        <v>738</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165670</v>
      </c>
      <c r="F171" s="184">
        <f t="shared" si="106"/>
        <v>165670</v>
      </c>
      <c r="G171" s="184"/>
      <c r="H171" s="184">
        <f t="shared" si="107"/>
        <v>165670</v>
      </c>
      <c r="I171" s="184"/>
      <c r="J171" s="184">
        <f t="shared" si="108"/>
        <v>165670</v>
      </c>
      <c r="K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18070</v>
      </c>
      <c r="L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112500</v>
      </c>
      <c r="M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v>
      </c>
      <c r="O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10800</v>
      </c>
      <c r="P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19000</v>
      </c>
      <c r="Q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R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165670</v>
      </c>
      <c r="AB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4">
        <f t="shared" si="109"/>
        <v>165670</v>
      </c>
      <c r="AD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4">
        <f t="shared" si="110"/>
        <v>0</v>
      </c>
      <c r="AH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4">
        <f t="shared" si="111"/>
        <v>0</v>
      </c>
      <c r="AL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4">
        <f t="shared" si="112"/>
        <v>0</v>
      </c>
      <c r="AP171" s="184">
        <f t="shared" si="113"/>
        <v>165670</v>
      </c>
    </row>
    <row r="172" spans="2:42" x14ac:dyDescent="0.25">
      <c r="B172" s="182" t="s">
        <v>739</v>
      </c>
      <c r="C172" s="183" t="s">
        <v>740</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1378800</v>
      </c>
      <c r="F172" s="184">
        <f t="shared" si="106"/>
        <v>1378800</v>
      </c>
      <c r="G172" s="184"/>
      <c r="H172" s="184">
        <f t="shared" si="107"/>
        <v>1378800</v>
      </c>
      <c r="I172" s="184"/>
      <c r="J172" s="184">
        <f t="shared" si="108"/>
        <v>1378800</v>
      </c>
      <c r="K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1302000</v>
      </c>
      <c r="M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N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Q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v>
      </c>
      <c r="R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31800</v>
      </c>
      <c r="Y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1347000</v>
      </c>
      <c r="AB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4">
        <f t="shared" si="109"/>
        <v>1347000</v>
      </c>
      <c r="AD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4">
        <f t="shared" si="110"/>
        <v>0</v>
      </c>
      <c r="AH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4">
        <f t="shared" si="111"/>
        <v>0</v>
      </c>
      <c r="AL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4">
        <f t="shared" si="112"/>
        <v>0</v>
      </c>
      <c r="AP172" s="184">
        <f t="shared" si="113"/>
        <v>1347000</v>
      </c>
    </row>
    <row r="173" spans="2:42" x14ac:dyDescent="0.25">
      <c r="B173" s="182" t="s">
        <v>741</v>
      </c>
      <c r="C173" s="183" t="s">
        <v>742</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56000</v>
      </c>
      <c r="F173" s="184">
        <f t="shared" si="106"/>
        <v>56000</v>
      </c>
      <c r="G173" s="184"/>
      <c r="H173" s="184">
        <f t="shared" si="107"/>
        <v>56000</v>
      </c>
      <c r="I173" s="184"/>
      <c r="J173" s="184">
        <f t="shared" si="108"/>
        <v>56000</v>
      </c>
      <c r="K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16000</v>
      </c>
      <c r="N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P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56000</v>
      </c>
      <c r="AB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4">
        <f t="shared" si="109"/>
        <v>56000</v>
      </c>
      <c r="AD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4">
        <f t="shared" si="110"/>
        <v>0</v>
      </c>
      <c r="AH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4">
        <f t="shared" si="111"/>
        <v>0</v>
      </c>
      <c r="AL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4">
        <f t="shared" si="112"/>
        <v>0</v>
      </c>
      <c r="AP173" s="184">
        <f t="shared" si="113"/>
        <v>56000</v>
      </c>
    </row>
    <row r="174" spans="2:42" x14ac:dyDescent="0.25">
      <c r="B174" s="182" t="s">
        <v>743</v>
      </c>
      <c r="C174" s="183" t="s">
        <v>744</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106"/>
        <v>0</v>
      </c>
      <c r="G174" s="184"/>
      <c r="H174" s="184">
        <f t="shared" si="107"/>
        <v>0</v>
      </c>
      <c r="I174" s="184"/>
      <c r="J174" s="184">
        <f t="shared" si="108"/>
        <v>0</v>
      </c>
      <c r="K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4">
        <f t="shared" si="109"/>
        <v>0</v>
      </c>
      <c r="AD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4">
        <f t="shared" si="110"/>
        <v>0</v>
      </c>
      <c r="AH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4">
        <f t="shared" si="111"/>
        <v>0</v>
      </c>
      <c r="AL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4">
        <f t="shared" si="112"/>
        <v>0</v>
      </c>
      <c r="AP174" s="184">
        <f t="shared" si="113"/>
        <v>0</v>
      </c>
    </row>
    <row r="175" spans="2:42" x14ac:dyDescent="0.25">
      <c r="B175" s="182" t="s">
        <v>745</v>
      </c>
      <c r="C175" s="183" t="s">
        <v>746</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4">
        <f t="shared" si="106"/>
        <v>0</v>
      </c>
      <c r="G175" s="184"/>
      <c r="H175" s="184">
        <f t="shared" si="107"/>
        <v>0</v>
      </c>
      <c r="I175" s="184"/>
      <c r="J175" s="184">
        <f t="shared" si="108"/>
        <v>0</v>
      </c>
      <c r="K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4">
        <f t="shared" si="109"/>
        <v>0</v>
      </c>
      <c r="AD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4">
        <f t="shared" si="110"/>
        <v>0</v>
      </c>
      <c r="AH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4">
        <f t="shared" si="111"/>
        <v>0</v>
      </c>
      <c r="AL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4">
        <f t="shared" si="112"/>
        <v>0</v>
      </c>
      <c r="AP175" s="184">
        <f t="shared" si="113"/>
        <v>0</v>
      </c>
    </row>
    <row r="176" spans="2:42" x14ac:dyDescent="0.25">
      <c r="B176" s="182" t="s">
        <v>312</v>
      </c>
      <c r="C176" s="183" t="s">
        <v>747</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106"/>
        <v>0</v>
      </c>
      <c r="G176" s="184"/>
      <c r="H176" s="184">
        <f t="shared" si="107"/>
        <v>0</v>
      </c>
      <c r="I176" s="184"/>
      <c r="J176" s="184">
        <f t="shared" si="108"/>
        <v>0</v>
      </c>
      <c r="K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4">
        <f t="shared" si="109"/>
        <v>0</v>
      </c>
      <c r="AD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4">
        <f t="shared" si="110"/>
        <v>0</v>
      </c>
      <c r="AH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4">
        <f t="shared" si="111"/>
        <v>0</v>
      </c>
      <c r="AL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4">
        <f t="shared" si="112"/>
        <v>0</v>
      </c>
      <c r="AP176" s="184">
        <f t="shared" si="113"/>
        <v>0</v>
      </c>
    </row>
    <row r="177" spans="2:42" x14ac:dyDescent="0.25">
      <c r="B177" s="182" t="s">
        <v>748</v>
      </c>
      <c r="C177" s="183" t="s">
        <v>749</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106"/>
        <v>0</v>
      </c>
      <c r="G177" s="184"/>
      <c r="H177" s="184">
        <f t="shared" si="107"/>
        <v>0</v>
      </c>
      <c r="I177" s="184"/>
      <c r="J177" s="184">
        <f t="shared" si="108"/>
        <v>0</v>
      </c>
      <c r="K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4">
        <f t="shared" si="109"/>
        <v>0</v>
      </c>
      <c r="AD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4">
        <f t="shared" si="110"/>
        <v>0</v>
      </c>
      <c r="AH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4">
        <f t="shared" si="111"/>
        <v>0</v>
      </c>
      <c r="AL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4">
        <f t="shared" si="112"/>
        <v>0</v>
      </c>
      <c r="AP177" s="184">
        <f t="shared" si="113"/>
        <v>0</v>
      </c>
    </row>
    <row r="178" spans="2:42" x14ac:dyDescent="0.25">
      <c r="B178" s="182" t="s">
        <v>313</v>
      </c>
      <c r="C178" s="183" t="s">
        <v>750</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114">D178+E178</f>
        <v>0</v>
      </c>
      <c r="G178" s="184"/>
      <c r="H178" s="184">
        <f t="shared" ref="H178:H185" si="115">F178-G178</f>
        <v>0</v>
      </c>
      <c r="I178" s="184"/>
      <c r="J178" s="184">
        <f t="shared" ref="J178:J185" si="116">F178-I178</f>
        <v>0</v>
      </c>
      <c r="K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4">
        <f t="shared" ref="AC178:AC185" si="117">Z178+AA178+AB178</f>
        <v>0</v>
      </c>
      <c r="AD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4">
        <f t="shared" ref="AG178:AG185" si="118">AD178+AE178+AF178</f>
        <v>0</v>
      </c>
      <c r="AH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4">
        <f t="shared" ref="AK178:AK185" si="119">AH178+AI178+AJ178</f>
        <v>0</v>
      </c>
      <c r="AL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4">
        <f t="shared" ref="AO178:AO185" si="120">AL178+AM178+AN178</f>
        <v>0</v>
      </c>
      <c r="AP178" s="184">
        <f t="shared" ref="AP178:AP185" si="121">AC178+AG178+AK178+AO178</f>
        <v>0</v>
      </c>
    </row>
    <row r="179" spans="2:42" x14ac:dyDescent="0.25">
      <c r="B179" s="182" t="s">
        <v>751</v>
      </c>
      <c r="C179" s="183" t="s">
        <v>750</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4">
        <f t="shared" si="114"/>
        <v>0</v>
      </c>
      <c r="G179" s="184"/>
      <c r="H179" s="184">
        <f t="shared" si="115"/>
        <v>0</v>
      </c>
      <c r="I179" s="184"/>
      <c r="J179" s="184">
        <f t="shared" si="116"/>
        <v>0</v>
      </c>
      <c r="K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4">
        <f t="shared" si="117"/>
        <v>0</v>
      </c>
      <c r="AD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4">
        <f t="shared" si="118"/>
        <v>0</v>
      </c>
      <c r="AH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4">
        <f t="shared" si="119"/>
        <v>0</v>
      </c>
      <c r="AL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4">
        <f t="shared" si="120"/>
        <v>0</v>
      </c>
      <c r="AP179" s="184">
        <f t="shared" si="121"/>
        <v>0</v>
      </c>
    </row>
    <row r="180" spans="2:42" x14ac:dyDescent="0.25">
      <c r="B180" s="182" t="s">
        <v>752</v>
      </c>
      <c r="C180" s="183" t="s">
        <v>753</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114"/>
        <v>0</v>
      </c>
      <c r="G180" s="184"/>
      <c r="H180" s="184">
        <f t="shared" si="115"/>
        <v>0</v>
      </c>
      <c r="I180" s="184"/>
      <c r="J180" s="184">
        <f t="shared" si="116"/>
        <v>0</v>
      </c>
      <c r="K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4">
        <f t="shared" si="117"/>
        <v>0</v>
      </c>
      <c r="AD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4">
        <f t="shared" si="118"/>
        <v>0</v>
      </c>
      <c r="AH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4">
        <f t="shared" si="119"/>
        <v>0</v>
      </c>
      <c r="AL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4">
        <f t="shared" si="120"/>
        <v>0</v>
      </c>
      <c r="AP180" s="184">
        <f t="shared" si="121"/>
        <v>0</v>
      </c>
    </row>
    <row r="181" spans="2:42" x14ac:dyDescent="0.25">
      <c r="B181" s="182" t="s">
        <v>754</v>
      </c>
      <c r="C181" s="183" t="s">
        <v>755</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114"/>
        <v>0</v>
      </c>
      <c r="G181" s="184"/>
      <c r="H181" s="184">
        <f t="shared" si="115"/>
        <v>0</v>
      </c>
      <c r="I181" s="184"/>
      <c r="J181" s="184">
        <f t="shared" si="116"/>
        <v>0</v>
      </c>
      <c r="K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4">
        <f t="shared" si="117"/>
        <v>0</v>
      </c>
      <c r="AD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4">
        <f t="shared" si="118"/>
        <v>0</v>
      </c>
      <c r="AH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4">
        <f t="shared" si="119"/>
        <v>0</v>
      </c>
      <c r="AL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4">
        <f t="shared" si="120"/>
        <v>0</v>
      </c>
      <c r="AP181" s="184">
        <f t="shared" si="121"/>
        <v>0</v>
      </c>
    </row>
    <row r="182" spans="2:42" x14ac:dyDescent="0.25">
      <c r="B182" s="182" t="s">
        <v>314</v>
      </c>
      <c r="C182" s="183" t="s">
        <v>756</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114"/>
        <v>0</v>
      </c>
      <c r="G182" s="184"/>
      <c r="H182" s="184">
        <f t="shared" si="115"/>
        <v>0</v>
      </c>
      <c r="I182" s="184"/>
      <c r="J182" s="184">
        <f t="shared" si="116"/>
        <v>0</v>
      </c>
      <c r="K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4">
        <f t="shared" si="117"/>
        <v>0</v>
      </c>
      <c r="AD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4">
        <f t="shared" si="118"/>
        <v>0</v>
      </c>
      <c r="AH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4">
        <f t="shared" si="119"/>
        <v>0</v>
      </c>
      <c r="AL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4">
        <f t="shared" si="120"/>
        <v>0</v>
      </c>
      <c r="AP182" s="184">
        <f t="shared" si="121"/>
        <v>0</v>
      </c>
    </row>
    <row r="183" spans="2:42" x14ac:dyDescent="0.25">
      <c r="B183" s="182" t="s">
        <v>757</v>
      </c>
      <c r="C183" s="183" t="s">
        <v>756</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4">
        <f t="shared" si="114"/>
        <v>0</v>
      </c>
      <c r="G183" s="184"/>
      <c r="H183" s="184">
        <f t="shared" si="115"/>
        <v>0</v>
      </c>
      <c r="I183" s="184"/>
      <c r="J183" s="184">
        <f t="shared" si="116"/>
        <v>0</v>
      </c>
      <c r="K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4">
        <f t="shared" si="117"/>
        <v>0</v>
      </c>
      <c r="AD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4">
        <f t="shared" si="118"/>
        <v>0</v>
      </c>
      <c r="AH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4">
        <f t="shared" si="119"/>
        <v>0</v>
      </c>
      <c r="AL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4">
        <f t="shared" si="120"/>
        <v>0</v>
      </c>
      <c r="AP183" s="184">
        <f t="shared" si="121"/>
        <v>0</v>
      </c>
    </row>
    <row r="184" spans="2:42" x14ac:dyDescent="0.25">
      <c r="B184" s="182" t="s">
        <v>758</v>
      </c>
      <c r="C184" s="183" t="s">
        <v>759</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114"/>
        <v>0</v>
      </c>
      <c r="G184" s="184"/>
      <c r="H184" s="184">
        <f t="shared" si="115"/>
        <v>0</v>
      </c>
      <c r="I184" s="184"/>
      <c r="J184" s="184">
        <f t="shared" si="116"/>
        <v>0</v>
      </c>
      <c r="K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4">
        <f t="shared" si="117"/>
        <v>0</v>
      </c>
      <c r="AD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4">
        <f t="shared" si="118"/>
        <v>0</v>
      </c>
      <c r="AH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4">
        <f t="shared" si="119"/>
        <v>0</v>
      </c>
      <c r="AL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4">
        <f t="shared" si="120"/>
        <v>0</v>
      </c>
      <c r="AP184" s="184">
        <f t="shared" si="121"/>
        <v>0</v>
      </c>
    </row>
    <row r="185" spans="2:42" x14ac:dyDescent="0.25">
      <c r="B185" s="182" t="s">
        <v>760</v>
      </c>
      <c r="C185" s="183" t="s">
        <v>761</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114"/>
        <v>0</v>
      </c>
      <c r="G185" s="184"/>
      <c r="H185" s="184">
        <f t="shared" si="115"/>
        <v>0</v>
      </c>
      <c r="I185" s="184"/>
      <c r="J185" s="184">
        <f t="shared" si="116"/>
        <v>0</v>
      </c>
      <c r="K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4">
        <f t="shared" si="117"/>
        <v>0</v>
      </c>
      <c r="AD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4">
        <f t="shared" si="118"/>
        <v>0</v>
      </c>
      <c r="AH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4">
        <f t="shared" si="119"/>
        <v>0</v>
      </c>
      <c r="AL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4">
        <f t="shared" si="120"/>
        <v>0</v>
      </c>
      <c r="AP185" s="184">
        <f t="shared" si="121"/>
        <v>0</v>
      </c>
    </row>
    <row r="186" spans="2:42" x14ac:dyDescent="0.25">
      <c r="B186" s="182" t="s">
        <v>315</v>
      </c>
      <c r="C186" s="183" t="s">
        <v>762</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4">
        <f t="shared" ref="F186:F217" si="122">D186+E186</f>
        <v>0</v>
      </c>
      <c r="G186" s="184"/>
      <c r="H186" s="184">
        <f t="shared" ref="H186:H199" si="123">F186-G186</f>
        <v>0</v>
      </c>
      <c r="I186" s="184"/>
      <c r="J186" s="184">
        <f t="shared" ref="J186:J199" si="124">F186-I186</f>
        <v>0</v>
      </c>
      <c r="K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4">
        <f t="shared" ref="AC186:AC199" si="125">Z186+AA186+AB186</f>
        <v>0</v>
      </c>
      <c r="AD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4">
        <f t="shared" ref="AG186:AG199" si="126">AD186+AE186+AF186</f>
        <v>0</v>
      </c>
      <c r="AH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4">
        <f t="shared" ref="AK186:AK199" si="127">AH186+AI186+AJ186</f>
        <v>0</v>
      </c>
      <c r="AL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4">
        <f t="shared" ref="AO186:AO199" si="128">AL186+AM186+AN186</f>
        <v>0</v>
      </c>
      <c r="AP186" s="184">
        <f t="shared" ref="AP186:AP199" si="129">AC186+AG186+AK186+AO186</f>
        <v>0</v>
      </c>
    </row>
    <row r="187" spans="2:42" x14ac:dyDescent="0.25">
      <c r="B187" s="182" t="s">
        <v>763</v>
      </c>
      <c r="C187" s="183" t="s">
        <v>764</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4">
        <f t="shared" si="122"/>
        <v>0</v>
      </c>
      <c r="G187" s="184"/>
      <c r="H187" s="184">
        <f t="shared" si="123"/>
        <v>0</v>
      </c>
      <c r="I187" s="184"/>
      <c r="J187" s="184">
        <f t="shared" si="124"/>
        <v>0</v>
      </c>
      <c r="K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4">
        <f t="shared" si="125"/>
        <v>0</v>
      </c>
      <c r="AD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4">
        <f t="shared" si="126"/>
        <v>0</v>
      </c>
      <c r="AH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4">
        <f t="shared" si="127"/>
        <v>0</v>
      </c>
      <c r="AL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4">
        <f t="shared" si="128"/>
        <v>0</v>
      </c>
      <c r="AP187" s="184">
        <f t="shared" si="129"/>
        <v>0</v>
      </c>
    </row>
    <row r="188" spans="2:42" x14ac:dyDescent="0.25">
      <c r="B188" s="182" t="s">
        <v>765</v>
      </c>
      <c r="C188" s="183" t="s">
        <v>766</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122"/>
        <v>0</v>
      </c>
      <c r="G188" s="184"/>
      <c r="H188" s="184">
        <f t="shared" si="123"/>
        <v>0</v>
      </c>
      <c r="I188" s="184"/>
      <c r="J188" s="184">
        <f t="shared" si="124"/>
        <v>0</v>
      </c>
      <c r="K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4">
        <f t="shared" si="125"/>
        <v>0</v>
      </c>
      <c r="AD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4">
        <f t="shared" si="126"/>
        <v>0</v>
      </c>
      <c r="AH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4">
        <f t="shared" si="127"/>
        <v>0</v>
      </c>
      <c r="AL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4">
        <f t="shared" si="128"/>
        <v>0</v>
      </c>
      <c r="AP188" s="184">
        <f t="shared" si="129"/>
        <v>0</v>
      </c>
    </row>
    <row r="189" spans="2:42" x14ac:dyDescent="0.25">
      <c r="B189" s="182" t="s">
        <v>767</v>
      </c>
      <c r="C189" s="183" t="s">
        <v>768</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122"/>
        <v>0</v>
      </c>
      <c r="G189" s="184"/>
      <c r="H189" s="184">
        <f t="shared" si="123"/>
        <v>0</v>
      </c>
      <c r="I189" s="184"/>
      <c r="J189" s="184">
        <f t="shared" si="124"/>
        <v>0</v>
      </c>
      <c r="K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4">
        <f t="shared" si="125"/>
        <v>0</v>
      </c>
      <c r="AD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4">
        <f t="shared" si="126"/>
        <v>0</v>
      </c>
      <c r="AH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4">
        <f t="shared" si="127"/>
        <v>0</v>
      </c>
      <c r="AL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4">
        <f t="shared" si="128"/>
        <v>0</v>
      </c>
      <c r="AP189" s="184">
        <f t="shared" si="129"/>
        <v>0</v>
      </c>
    </row>
    <row r="190" spans="2:42" x14ac:dyDescent="0.25">
      <c r="B190" s="191" t="s">
        <v>316</v>
      </c>
      <c r="C190" s="192" t="s">
        <v>195</v>
      </c>
      <c r="D190" s="193">
        <f>D191+D199</f>
        <v>0</v>
      </c>
      <c r="E190" s="193">
        <f>E191+E199</f>
        <v>1914700</v>
      </c>
      <c r="F190" s="193">
        <f t="shared" si="122"/>
        <v>1914700</v>
      </c>
      <c r="G190" s="193">
        <f>SUM(G191:G206)</f>
        <v>0</v>
      </c>
      <c r="H190" s="193">
        <f t="shared" si="123"/>
        <v>1914700</v>
      </c>
      <c r="I190" s="193">
        <f>SUM(I191:I206)</f>
        <v>0</v>
      </c>
      <c r="J190" s="193">
        <f t="shared" si="124"/>
        <v>1914700</v>
      </c>
      <c r="K190" s="193">
        <f>SUM(K200:K206)</f>
        <v>0</v>
      </c>
      <c r="L190" s="193">
        <f t="shared" ref="L190:AB190" si="130">SUM(L191:L206)</f>
        <v>196000</v>
      </c>
      <c r="M190" s="193">
        <f t="shared" si="130"/>
        <v>1754000</v>
      </c>
      <c r="N190" s="193">
        <f>SUM(N200:N206)</f>
        <v>0</v>
      </c>
      <c r="O190" s="193">
        <f t="shared" si="130"/>
        <v>71000</v>
      </c>
      <c r="P190" s="193">
        <f t="shared" si="130"/>
        <v>80000</v>
      </c>
      <c r="Q190" s="193">
        <f t="shared" si="130"/>
        <v>45600</v>
      </c>
      <c r="R190" s="193">
        <f t="shared" si="130"/>
        <v>0</v>
      </c>
      <c r="S190" s="193">
        <f t="shared" si="130"/>
        <v>0</v>
      </c>
      <c r="T190" s="193">
        <f>SUM(T191:T206)</f>
        <v>50000</v>
      </c>
      <c r="U190" s="193">
        <f t="shared" si="130"/>
        <v>0</v>
      </c>
      <c r="V190" s="193">
        <f t="shared" si="130"/>
        <v>0</v>
      </c>
      <c r="W190" s="193">
        <f t="shared" si="130"/>
        <v>0</v>
      </c>
      <c r="X190" s="193">
        <f t="shared" si="130"/>
        <v>0</v>
      </c>
      <c r="Y190" s="193">
        <f t="shared" si="130"/>
        <v>0</v>
      </c>
      <c r="Z190" s="193">
        <f t="shared" si="130"/>
        <v>0</v>
      </c>
      <c r="AA190" s="193">
        <f t="shared" si="130"/>
        <v>3829400</v>
      </c>
      <c r="AB190" s="193">
        <f t="shared" si="130"/>
        <v>0</v>
      </c>
      <c r="AC190" s="193">
        <f t="shared" si="125"/>
        <v>3829400</v>
      </c>
      <c r="AD190" s="193">
        <f>SUM(AD191:AD206)</f>
        <v>0</v>
      </c>
      <c r="AE190" s="193">
        <f>SUM(AE191:AE206)</f>
        <v>0</v>
      </c>
      <c r="AF190" s="193">
        <f>SUM(AF191:AF206)</f>
        <v>0</v>
      </c>
      <c r="AG190" s="193">
        <f t="shared" si="126"/>
        <v>0</v>
      </c>
      <c r="AH190" s="193">
        <f>SUM(AH191:AH206)</f>
        <v>0</v>
      </c>
      <c r="AI190" s="193">
        <f>SUM(AI191:AI206)</f>
        <v>0</v>
      </c>
      <c r="AJ190" s="193">
        <f>SUM(AJ191:AJ206)</f>
        <v>0</v>
      </c>
      <c r="AK190" s="193">
        <f t="shared" si="127"/>
        <v>0</v>
      </c>
      <c r="AL190" s="193">
        <f>SUM(AL191:AL206)</f>
        <v>0</v>
      </c>
      <c r="AM190" s="193">
        <f>SUM(AM191:AM206)</f>
        <v>0</v>
      </c>
      <c r="AN190" s="193">
        <f>SUM(AN191:AN206)</f>
        <v>0</v>
      </c>
      <c r="AO190" s="193">
        <f t="shared" si="128"/>
        <v>0</v>
      </c>
      <c r="AP190" s="193">
        <f t="shared" si="129"/>
        <v>3829400</v>
      </c>
    </row>
    <row r="191" spans="2:42" x14ac:dyDescent="0.25">
      <c r="B191" s="191" t="s">
        <v>317</v>
      </c>
      <c r="C191" s="192" t="s">
        <v>196</v>
      </c>
      <c r="D191" s="193">
        <f>SUM(D192:D198)</f>
        <v>0</v>
      </c>
      <c r="E191" s="193">
        <f>SUM(E192:E198)</f>
        <v>1914700</v>
      </c>
      <c r="F191" s="193">
        <f t="shared" si="122"/>
        <v>1914700</v>
      </c>
      <c r="G191" s="193">
        <f>SUM(G192:G198)</f>
        <v>0</v>
      </c>
      <c r="H191" s="193">
        <f t="shared" si="123"/>
        <v>1914700</v>
      </c>
      <c r="I191" s="193">
        <f>SUM(I192:I198)</f>
        <v>0</v>
      </c>
      <c r="J191" s="193">
        <f t="shared" si="124"/>
        <v>1914700</v>
      </c>
      <c r="K191" s="193">
        <f t="shared" ref="K191:AB191" si="131">SUM(K192:K198)</f>
        <v>775400</v>
      </c>
      <c r="L191" s="193">
        <f t="shared" si="131"/>
        <v>98000</v>
      </c>
      <c r="M191" s="193">
        <f t="shared" si="131"/>
        <v>877000</v>
      </c>
      <c r="N191" s="193">
        <f>SUM(N192:N198)</f>
        <v>41000</v>
      </c>
      <c r="O191" s="193">
        <f t="shared" si="131"/>
        <v>35500</v>
      </c>
      <c r="P191" s="193">
        <f>SUM(P192:P198)</f>
        <v>40000</v>
      </c>
      <c r="Q191" s="193">
        <f>SUM(Q192:Q198)</f>
        <v>22800</v>
      </c>
      <c r="R191" s="193">
        <f t="shared" si="131"/>
        <v>0</v>
      </c>
      <c r="S191" s="193">
        <f t="shared" si="131"/>
        <v>0</v>
      </c>
      <c r="T191" s="193">
        <f>SUM(T192:T198)</f>
        <v>25000</v>
      </c>
      <c r="U191" s="193">
        <f t="shared" si="131"/>
        <v>0</v>
      </c>
      <c r="V191" s="193">
        <f t="shared" si="131"/>
        <v>0</v>
      </c>
      <c r="W191" s="193">
        <f>SUM(W192:W198)</f>
        <v>0</v>
      </c>
      <c r="X191" s="193">
        <f t="shared" si="131"/>
        <v>0</v>
      </c>
      <c r="Y191" s="193">
        <f t="shared" si="131"/>
        <v>0</v>
      </c>
      <c r="Z191" s="193">
        <f t="shared" si="131"/>
        <v>0</v>
      </c>
      <c r="AA191" s="193">
        <f t="shared" si="131"/>
        <v>1914700</v>
      </c>
      <c r="AB191" s="193">
        <f t="shared" si="131"/>
        <v>0</v>
      </c>
      <c r="AC191" s="193">
        <f t="shared" si="125"/>
        <v>1914700</v>
      </c>
      <c r="AD191" s="193">
        <f>SUM(AD192:AD198)</f>
        <v>0</v>
      </c>
      <c r="AE191" s="193">
        <f>SUM(AE192:AE198)</f>
        <v>0</v>
      </c>
      <c r="AF191" s="193">
        <f>SUM(AF192:AF198)</f>
        <v>0</v>
      </c>
      <c r="AG191" s="193">
        <f t="shared" si="126"/>
        <v>0</v>
      </c>
      <c r="AH191" s="193">
        <f>SUM(AH192:AH198)</f>
        <v>0</v>
      </c>
      <c r="AI191" s="193">
        <f>SUM(AI192:AI198)</f>
        <v>0</v>
      </c>
      <c r="AJ191" s="193">
        <f>SUM(AJ192:AJ198)</f>
        <v>0</v>
      </c>
      <c r="AK191" s="193">
        <f t="shared" si="127"/>
        <v>0</v>
      </c>
      <c r="AL191" s="193">
        <f>SUM(AL192:AL198)</f>
        <v>0</v>
      </c>
      <c r="AM191" s="193">
        <f>SUM(AM192:AM198)</f>
        <v>0</v>
      </c>
      <c r="AN191" s="193">
        <f>SUM(AN192:AN198)</f>
        <v>0</v>
      </c>
      <c r="AO191" s="193">
        <f t="shared" si="128"/>
        <v>0</v>
      </c>
      <c r="AP191" s="193">
        <f t="shared" si="129"/>
        <v>1914700</v>
      </c>
    </row>
    <row r="192" spans="2:42" x14ac:dyDescent="0.25">
      <c r="B192" s="182" t="s">
        <v>323</v>
      </c>
      <c r="C192" s="183" t="s">
        <v>202</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4">
        <f t="shared" si="122"/>
        <v>0</v>
      </c>
      <c r="G192" s="184"/>
      <c r="H192" s="184">
        <f t="shared" si="123"/>
        <v>0</v>
      </c>
      <c r="I192" s="184"/>
      <c r="J192" s="184">
        <f t="shared" si="124"/>
        <v>0</v>
      </c>
      <c r="K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4">
        <f t="shared" si="125"/>
        <v>0</v>
      </c>
      <c r="AD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4">
        <f t="shared" si="126"/>
        <v>0</v>
      </c>
      <c r="AH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4">
        <f t="shared" si="127"/>
        <v>0</v>
      </c>
      <c r="AL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4">
        <f t="shared" si="128"/>
        <v>0</v>
      </c>
      <c r="AP192" s="184">
        <f t="shared" si="129"/>
        <v>0</v>
      </c>
    </row>
    <row r="193" spans="2:42" x14ac:dyDescent="0.25">
      <c r="B193" s="182" t="s">
        <v>769</v>
      </c>
      <c r="C193" s="183" t="s">
        <v>770</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1839700</v>
      </c>
      <c r="F193" s="184">
        <f t="shared" si="122"/>
        <v>1839700</v>
      </c>
      <c r="G193" s="184"/>
      <c r="H193" s="184">
        <f t="shared" si="123"/>
        <v>1839700</v>
      </c>
      <c r="I193" s="184"/>
      <c r="J193" s="184">
        <f t="shared" si="124"/>
        <v>1839700</v>
      </c>
      <c r="K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775400</v>
      </c>
      <c r="L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98000</v>
      </c>
      <c r="M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802000</v>
      </c>
      <c r="N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41000</v>
      </c>
      <c r="O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35500</v>
      </c>
      <c r="P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Q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22800</v>
      </c>
      <c r="R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v>
      </c>
      <c r="U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1839700</v>
      </c>
      <c r="AB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4">
        <f t="shared" si="125"/>
        <v>1839700</v>
      </c>
      <c r="AD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4">
        <f t="shared" si="126"/>
        <v>0</v>
      </c>
      <c r="AH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4">
        <f t="shared" si="127"/>
        <v>0</v>
      </c>
      <c r="AL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4">
        <f t="shared" si="128"/>
        <v>0</v>
      </c>
      <c r="AP193" s="184">
        <f t="shared" si="129"/>
        <v>1839700</v>
      </c>
    </row>
    <row r="194" spans="2:42" x14ac:dyDescent="0.25">
      <c r="B194" s="182" t="s">
        <v>771</v>
      </c>
      <c r="C194" s="183" t="s">
        <v>772</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F194" s="184">
        <f t="shared" si="122"/>
        <v>75000</v>
      </c>
      <c r="G194" s="184"/>
      <c r="H194" s="184">
        <f t="shared" si="123"/>
        <v>75000</v>
      </c>
      <c r="I194" s="184"/>
      <c r="J194" s="184">
        <f t="shared" si="124"/>
        <v>75000</v>
      </c>
      <c r="K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75000</v>
      </c>
      <c r="N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75000</v>
      </c>
      <c r="AB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4">
        <f t="shared" si="125"/>
        <v>75000</v>
      </c>
      <c r="AD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4">
        <f t="shared" si="126"/>
        <v>0</v>
      </c>
      <c r="AH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4">
        <f t="shared" si="127"/>
        <v>0</v>
      </c>
      <c r="AL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4">
        <f t="shared" si="128"/>
        <v>0</v>
      </c>
      <c r="AP194" s="184">
        <f t="shared" si="129"/>
        <v>75000</v>
      </c>
    </row>
    <row r="195" spans="2:42" x14ac:dyDescent="0.25">
      <c r="B195" s="182" t="s">
        <v>773</v>
      </c>
      <c r="C195" s="183" t="s">
        <v>774</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 t="shared" si="122"/>
        <v>0</v>
      </c>
      <c r="G195" s="184"/>
      <c r="H195" s="184">
        <f t="shared" si="123"/>
        <v>0</v>
      </c>
      <c r="I195" s="184"/>
      <c r="J195" s="184">
        <f t="shared" si="124"/>
        <v>0</v>
      </c>
      <c r="K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4">
        <f t="shared" si="125"/>
        <v>0</v>
      </c>
      <c r="AD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4">
        <f t="shared" si="126"/>
        <v>0</v>
      </c>
      <c r="AH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4">
        <f t="shared" si="127"/>
        <v>0</v>
      </c>
      <c r="AL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4">
        <f t="shared" si="128"/>
        <v>0</v>
      </c>
      <c r="AP195" s="184">
        <f t="shared" si="129"/>
        <v>0</v>
      </c>
    </row>
    <row r="196" spans="2:42" x14ac:dyDescent="0.25">
      <c r="B196" s="182" t="s">
        <v>775</v>
      </c>
      <c r="C196" s="183" t="s">
        <v>776</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4">
        <f t="shared" si="122"/>
        <v>0</v>
      </c>
      <c r="G196" s="184"/>
      <c r="H196" s="184">
        <f t="shared" si="123"/>
        <v>0</v>
      </c>
      <c r="I196" s="184"/>
      <c r="J196" s="184">
        <f t="shared" si="124"/>
        <v>0</v>
      </c>
      <c r="K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4">
        <f t="shared" si="125"/>
        <v>0</v>
      </c>
      <c r="AD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4">
        <f t="shared" si="126"/>
        <v>0</v>
      </c>
      <c r="AH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4">
        <f t="shared" si="127"/>
        <v>0</v>
      </c>
      <c r="AL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4">
        <f t="shared" si="128"/>
        <v>0</v>
      </c>
      <c r="AP196" s="184">
        <f t="shared" si="129"/>
        <v>0</v>
      </c>
    </row>
    <row r="197" spans="2:42" x14ac:dyDescent="0.25">
      <c r="B197" s="182" t="s">
        <v>777</v>
      </c>
      <c r="C197" s="183" t="s">
        <v>778</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si="122"/>
        <v>0</v>
      </c>
      <c r="G197" s="184"/>
      <c r="H197" s="184">
        <f t="shared" si="123"/>
        <v>0</v>
      </c>
      <c r="I197" s="184"/>
      <c r="J197" s="184">
        <f t="shared" si="124"/>
        <v>0</v>
      </c>
      <c r="K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4">
        <f t="shared" si="125"/>
        <v>0</v>
      </c>
      <c r="AD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4">
        <f t="shared" si="126"/>
        <v>0</v>
      </c>
      <c r="AH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4">
        <f t="shared" si="127"/>
        <v>0</v>
      </c>
      <c r="AL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4">
        <f t="shared" si="128"/>
        <v>0</v>
      </c>
      <c r="AP197" s="184">
        <f t="shared" si="129"/>
        <v>0</v>
      </c>
    </row>
    <row r="198" spans="2:42" x14ac:dyDescent="0.25">
      <c r="B198" s="182" t="s">
        <v>779</v>
      </c>
      <c r="C198" s="183" t="s">
        <v>780</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4">
        <f t="shared" si="122"/>
        <v>0</v>
      </c>
      <c r="G198" s="184"/>
      <c r="H198" s="184">
        <f t="shared" si="123"/>
        <v>0</v>
      </c>
      <c r="I198" s="184"/>
      <c r="J198" s="184">
        <f t="shared" si="124"/>
        <v>0</v>
      </c>
      <c r="K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4">
        <f t="shared" si="125"/>
        <v>0</v>
      </c>
      <c r="AD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4">
        <f t="shared" si="126"/>
        <v>0</v>
      </c>
      <c r="AH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4">
        <f t="shared" si="127"/>
        <v>0</v>
      </c>
      <c r="AL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4">
        <f t="shared" si="128"/>
        <v>0</v>
      </c>
      <c r="AP198" s="184">
        <f t="shared" si="129"/>
        <v>0</v>
      </c>
    </row>
    <row r="199" spans="2:42" x14ac:dyDescent="0.25">
      <c r="B199" s="191" t="s">
        <v>318</v>
      </c>
      <c r="C199" s="192" t="s">
        <v>197</v>
      </c>
      <c r="D199" s="193">
        <f>SUM(D200:D206)</f>
        <v>0</v>
      </c>
      <c r="E199" s="193">
        <f>SUM(E200:E206)</f>
        <v>0</v>
      </c>
      <c r="F199" s="193">
        <f t="shared" si="122"/>
        <v>0</v>
      </c>
      <c r="G199" s="193">
        <f>SUM(G200:G206)</f>
        <v>0</v>
      </c>
      <c r="H199" s="193">
        <f t="shared" si="123"/>
        <v>0</v>
      </c>
      <c r="I199" s="193">
        <f>SUM(I200:I206)</f>
        <v>0</v>
      </c>
      <c r="J199" s="193">
        <f t="shared" si="124"/>
        <v>0</v>
      </c>
      <c r="K199" s="193">
        <f t="shared" ref="K199:AN199" si="132">SUM(K200:K206)</f>
        <v>0</v>
      </c>
      <c r="L199" s="193">
        <f t="shared" si="132"/>
        <v>0</v>
      </c>
      <c r="M199" s="193">
        <f t="shared" si="132"/>
        <v>0</v>
      </c>
      <c r="N199" s="193">
        <f t="shared" si="132"/>
        <v>0</v>
      </c>
      <c r="O199" s="193">
        <f t="shared" si="132"/>
        <v>0</v>
      </c>
      <c r="P199" s="193">
        <f>SUM(P200:P206)</f>
        <v>0</v>
      </c>
      <c r="Q199" s="193">
        <f>SUM(Q200:Q206)</f>
        <v>0</v>
      </c>
      <c r="R199" s="193">
        <f t="shared" si="132"/>
        <v>0</v>
      </c>
      <c r="S199" s="193">
        <f t="shared" si="132"/>
        <v>0</v>
      </c>
      <c r="T199" s="193">
        <f>SUM(T200:T206)</f>
        <v>0</v>
      </c>
      <c r="U199" s="193">
        <f t="shared" si="132"/>
        <v>0</v>
      </c>
      <c r="V199" s="193">
        <f t="shared" si="132"/>
        <v>0</v>
      </c>
      <c r="W199" s="193">
        <f>SUM(W200:W206)</f>
        <v>0</v>
      </c>
      <c r="X199" s="193">
        <f t="shared" si="132"/>
        <v>0</v>
      </c>
      <c r="Y199" s="193">
        <f t="shared" si="132"/>
        <v>0</v>
      </c>
      <c r="Z199" s="193">
        <f t="shared" si="132"/>
        <v>0</v>
      </c>
      <c r="AA199" s="193">
        <f t="shared" si="132"/>
        <v>0</v>
      </c>
      <c r="AB199" s="193">
        <f t="shared" si="132"/>
        <v>0</v>
      </c>
      <c r="AC199" s="193">
        <f t="shared" si="125"/>
        <v>0</v>
      </c>
      <c r="AD199" s="193">
        <f t="shared" si="132"/>
        <v>0</v>
      </c>
      <c r="AE199" s="193">
        <f t="shared" si="132"/>
        <v>0</v>
      </c>
      <c r="AF199" s="193">
        <f t="shared" si="132"/>
        <v>0</v>
      </c>
      <c r="AG199" s="193">
        <f t="shared" si="126"/>
        <v>0</v>
      </c>
      <c r="AH199" s="193">
        <f t="shared" si="132"/>
        <v>0</v>
      </c>
      <c r="AI199" s="193">
        <f t="shared" si="132"/>
        <v>0</v>
      </c>
      <c r="AJ199" s="193">
        <f t="shared" si="132"/>
        <v>0</v>
      </c>
      <c r="AK199" s="193">
        <f t="shared" si="127"/>
        <v>0</v>
      </c>
      <c r="AL199" s="193">
        <f t="shared" si="132"/>
        <v>0</v>
      </c>
      <c r="AM199" s="193">
        <f t="shared" si="132"/>
        <v>0</v>
      </c>
      <c r="AN199" s="193">
        <f t="shared" si="132"/>
        <v>0</v>
      </c>
      <c r="AO199" s="193">
        <f t="shared" si="128"/>
        <v>0</v>
      </c>
      <c r="AP199" s="193">
        <f t="shared" si="129"/>
        <v>0</v>
      </c>
    </row>
    <row r="200" spans="2:42" x14ac:dyDescent="0.25">
      <c r="B200" s="182" t="s">
        <v>324</v>
      </c>
      <c r="C200" s="183" t="s">
        <v>203</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4">
        <f t="shared" si="122"/>
        <v>0</v>
      </c>
      <c r="G200" s="184"/>
      <c r="H200" s="184">
        <f t="shared" ref="H200:H206" si="133">F200-G200</f>
        <v>0</v>
      </c>
      <c r="I200" s="184"/>
      <c r="J200" s="184">
        <f t="shared" ref="J200:J206" si="134">F200-I200</f>
        <v>0</v>
      </c>
      <c r="K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4">
        <f t="shared" ref="AC200:AC206" si="135">Z200+AA200+AB200</f>
        <v>0</v>
      </c>
      <c r="AD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4">
        <f t="shared" ref="AG200:AG206" si="136">AD200+AE200+AF200</f>
        <v>0</v>
      </c>
      <c r="AH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4">
        <f t="shared" ref="AK200:AK206" si="137">AH200+AI200+AJ200</f>
        <v>0</v>
      </c>
      <c r="AL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4">
        <f t="shared" ref="AO200:AO206" si="138">AL200+AM200+AN200</f>
        <v>0</v>
      </c>
      <c r="AP200" s="184">
        <f t="shared" ref="AP200:AP206" si="139">AC200+AG200+AK200+AO200</f>
        <v>0</v>
      </c>
    </row>
    <row r="201" spans="2:42" x14ac:dyDescent="0.25">
      <c r="B201" s="182" t="s">
        <v>781</v>
      </c>
      <c r="C201" s="183" t="s">
        <v>782</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4">
        <f t="shared" si="122"/>
        <v>0</v>
      </c>
      <c r="G201" s="184"/>
      <c r="H201" s="184">
        <f t="shared" si="133"/>
        <v>0</v>
      </c>
      <c r="I201" s="184"/>
      <c r="J201" s="184">
        <f t="shared" si="134"/>
        <v>0</v>
      </c>
      <c r="K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4">
        <f t="shared" si="135"/>
        <v>0</v>
      </c>
      <c r="AD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4">
        <f t="shared" si="136"/>
        <v>0</v>
      </c>
      <c r="AH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4">
        <f t="shared" si="137"/>
        <v>0</v>
      </c>
      <c r="AL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4">
        <f t="shared" si="138"/>
        <v>0</v>
      </c>
      <c r="AP201" s="184">
        <f t="shared" si="139"/>
        <v>0</v>
      </c>
    </row>
    <row r="202" spans="2:42" x14ac:dyDescent="0.25">
      <c r="B202" s="182" t="s">
        <v>783</v>
      </c>
      <c r="C202" s="183" t="s">
        <v>782</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4">
        <f t="shared" si="122"/>
        <v>0</v>
      </c>
      <c r="G202" s="184"/>
      <c r="H202" s="184">
        <f>F202-G202</f>
        <v>0</v>
      </c>
      <c r="I202" s="184"/>
      <c r="J202" s="184">
        <f>F202-I202</f>
        <v>0</v>
      </c>
      <c r="K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4">
        <f>Z202+AA202+AB202</f>
        <v>0</v>
      </c>
      <c r="AD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4">
        <f>AD202+AE202+AF202</f>
        <v>0</v>
      </c>
      <c r="AH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4">
        <f>AH202+AI202+AJ202</f>
        <v>0</v>
      </c>
      <c r="AL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4">
        <f>AL202+AM202+AN202</f>
        <v>0</v>
      </c>
      <c r="AP202" s="184">
        <f>AC202+AG202+AK202+AO202</f>
        <v>0</v>
      </c>
    </row>
    <row r="203" spans="2:42" x14ac:dyDescent="0.25">
      <c r="B203" s="182" t="s">
        <v>784</v>
      </c>
      <c r="C203" s="183" t="s">
        <v>785</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4">
        <f t="shared" si="122"/>
        <v>0</v>
      </c>
      <c r="G203" s="184"/>
      <c r="H203" s="184">
        <f>F203-G203</f>
        <v>0</v>
      </c>
      <c r="I203" s="184"/>
      <c r="J203" s="184">
        <f>F203-I203</f>
        <v>0</v>
      </c>
      <c r="K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4">
        <f>Z203+AA203+AB203</f>
        <v>0</v>
      </c>
      <c r="AD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4">
        <f>AD203+AE203+AF203</f>
        <v>0</v>
      </c>
      <c r="AH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4">
        <f>AH203+AI203+AJ203</f>
        <v>0</v>
      </c>
      <c r="AL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4">
        <f>AL203+AM203+AN203</f>
        <v>0</v>
      </c>
      <c r="AP203" s="184">
        <f>AC203+AG203+AK203+AO203</f>
        <v>0</v>
      </c>
    </row>
    <row r="204" spans="2:42" x14ac:dyDescent="0.25">
      <c r="B204" s="182" t="s">
        <v>325</v>
      </c>
      <c r="C204" s="183" t="s">
        <v>786</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4">
        <f t="shared" si="122"/>
        <v>0</v>
      </c>
      <c r="G204" s="184"/>
      <c r="H204" s="184">
        <f>F204-G204</f>
        <v>0</v>
      </c>
      <c r="I204" s="184"/>
      <c r="J204" s="184">
        <f>F204-I204</f>
        <v>0</v>
      </c>
      <c r="K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4">
        <f>Z204+AA204+AB204</f>
        <v>0</v>
      </c>
      <c r="AD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4">
        <f>AD204+AE204+AF204</f>
        <v>0</v>
      </c>
      <c r="AH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4">
        <f>AH204+AI204+AJ204</f>
        <v>0</v>
      </c>
      <c r="AL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4">
        <f>AL204+AM204+AN204</f>
        <v>0</v>
      </c>
      <c r="AP204" s="184">
        <f>AC204+AG204+AK204+AO204</f>
        <v>0</v>
      </c>
    </row>
    <row r="205" spans="2:42" x14ac:dyDescent="0.25">
      <c r="B205" s="182" t="s">
        <v>787</v>
      </c>
      <c r="C205" s="183" t="s">
        <v>786</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4">
        <f t="shared" si="122"/>
        <v>0</v>
      </c>
      <c r="G205" s="184"/>
      <c r="H205" s="184">
        <f>F205-G205</f>
        <v>0</v>
      </c>
      <c r="I205" s="184"/>
      <c r="J205" s="184">
        <f>F205-I205</f>
        <v>0</v>
      </c>
      <c r="K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4">
        <f>Z205+AA205+AB205</f>
        <v>0</v>
      </c>
      <c r="AD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4">
        <f>AD205+AE205+AF205</f>
        <v>0</v>
      </c>
      <c r="AH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4">
        <f>AH205+AI205+AJ205</f>
        <v>0</v>
      </c>
      <c r="AL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4">
        <f>AL205+AM205+AN205</f>
        <v>0</v>
      </c>
      <c r="AP205" s="184">
        <f>AC205+AG205+AK205+AO205</f>
        <v>0</v>
      </c>
    </row>
    <row r="206" spans="2:42" x14ac:dyDescent="0.25">
      <c r="B206" s="182" t="s">
        <v>788</v>
      </c>
      <c r="C206" s="183" t="s">
        <v>789</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 t="shared" si="122"/>
        <v>0</v>
      </c>
      <c r="G206" s="184"/>
      <c r="H206" s="184">
        <f t="shared" si="133"/>
        <v>0</v>
      </c>
      <c r="I206" s="184"/>
      <c r="J206" s="184">
        <f t="shared" si="134"/>
        <v>0</v>
      </c>
      <c r="K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4">
        <f t="shared" si="135"/>
        <v>0</v>
      </c>
      <c r="AD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4">
        <f t="shared" si="136"/>
        <v>0</v>
      </c>
      <c r="AH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4">
        <f t="shared" si="137"/>
        <v>0</v>
      </c>
      <c r="AL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4">
        <f t="shared" si="138"/>
        <v>0</v>
      </c>
      <c r="AP206" s="184">
        <f t="shared" si="139"/>
        <v>0</v>
      </c>
    </row>
    <row r="207" spans="2:42" x14ac:dyDescent="0.25">
      <c r="B207" s="191" t="s">
        <v>319</v>
      </c>
      <c r="C207" s="192" t="s">
        <v>198</v>
      </c>
      <c r="D207" s="193">
        <f>SUM(D208:D213)</f>
        <v>0</v>
      </c>
      <c r="E207" s="193">
        <f>SUM(E208:E213)</f>
        <v>0</v>
      </c>
      <c r="F207" s="193">
        <f t="shared" si="122"/>
        <v>0</v>
      </c>
      <c r="G207" s="193">
        <f>SUM(G208:G213)</f>
        <v>0</v>
      </c>
      <c r="H207" s="193">
        <f t="shared" ref="H207:H244" si="140">F207-G207</f>
        <v>0</v>
      </c>
      <c r="I207" s="193">
        <f>SUM(I208:I213)</f>
        <v>0</v>
      </c>
      <c r="J207" s="193">
        <f t="shared" ref="J207:J244" si="141">F207-I207</f>
        <v>0</v>
      </c>
      <c r="K207" s="193">
        <f t="shared" ref="K207:AB207" si="142">SUM(K208:K213)</f>
        <v>0</v>
      </c>
      <c r="L207" s="193">
        <f t="shared" si="142"/>
        <v>0</v>
      </c>
      <c r="M207" s="193">
        <f t="shared" si="142"/>
        <v>0</v>
      </c>
      <c r="N207" s="193">
        <f t="shared" si="142"/>
        <v>0</v>
      </c>
      <c r="O207" s="193">
        <f t="shared" si="142"/>
        <v>0</v>
      </c>
      <c r="P207" s="193">
        <f>SUM(P208:P213)</f>
        <v>0</v>
      </c>
      <c r="Q207" s="193">
        <f>SUM(Q208:Q213)</f>
        <v>0</v>
      </c>
      <c r="R207" s="193">
        <f t="shared" si="142"/>
        <v>0</v>
      </c>
      <c r="S207" s="193">
        <f t="shared" si="142"/>
        <v>0</v>
      </c>
      <c r="T207" s="193">
        <f>SUM(T208:T213)</f>
        <v>0</v>
      </c>
      <c r="U207" s="193">
        <f t="shared" si="142"/>
        <v>0</v>
      </c>
      <c r="V207" s="193">
        <f t="shared" si="142"/>
        <v>0</v>
      </c>
      <c r="W207" s="193">
        <f>SUM(W208:W213)</f>
        <v>0</v>
      </c>
      <c r="X207" s="193">
        <f t="shared" si="142"/>
        <v>0</v>
      </c>
      <c r="Y207" s="193">
        <f t="shared" si="142"/>
        <v>0</v>
      </c>
      <c r="Z207" s="193">
        <f t="shared" si="142"/>
        <v>0</v>
      </c>
      <c r="AA207" s="193">
        <f t="shared" si="142"/>
        <v>0</v>
      </c>
      <c r="AB207" s="193">
        <f t="shared" si="142"/>
        <v>0</v>
      </c>
      <c r="AC207" s="193">
        <f t="shared" ref="AC207:AC244" si="143">Z207+AA207+AB207</f>
        <v>0</v>
      </c>
      <c r="AD207" s="193">
        <f>SUM(AD208:AD213)</f>
        <v>0</v>
      </c>
      <c r="AE207" s="193">
        <f>SUM(AE208:AE213)</f>
        <v>0</v>
      </c>
      <c r="AF207" s="193">
        <f>SUM(AF208:AF213)</f>
        <v>0</v>
      </c>
      <c r="AG207" s="193">
        <f t="shared" ref="AG207:AG244" si="144">AD207+AE207+AF207</f>
        <v>0</v>
      </c>
      <c r="AH207" s="193">
        <f>SUM(AH208:AH213)</f>
        <v>0</v>
      </c>
      <c r="AI207" s="193">
        <f>SUM(AI208:AI213)</f>
        <v>0</v>
      </c>
      <c r="AJ207" s="193">
        <f>SUM(AJ208:AJ213)</f>
        <v>0</v>
      </c>
      <c r="AK207" s="193">
        <f t="shared" ref="AK207:AK244" si="145">AH207+AI207+AJ207</f>
        <v>0</v>
      </c>
      <c r="AL207" s="193">
        <f>SUM(AL208:AL213)</f>
        <v>0</v>
      </c>
      <c r="AM207" s="193">
        <f>SUM(AM208:AM213)</f>
        <v>0</v>
      </c>
      <c r="AN207" s="193">
        <f>SUM(AN208:AN213)</f>
        <v>0</v>
      </c>
      <c r="AO207" s="193">
        <f t="shared" ref="AO207:AO244" si="146">AL207+AM207+AN207</f>
        <v>0</v>
      </c>
      <c r="AP207" s="193">
        <f t="shared" ref="AP207:AP244" si="147">AC207+AG207+AK207+AO207</f>
        <v>0</v>
      </c>
    </row>
    <row r="208" spans="2:42" x14ac:dyDescent="0.25">
      <c r="B208" s="182" t="s">
        <v>320</v>
      </c>
      <c r="C208" s="183" t="s">
        <v>199</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122"/>
        <v>0</v>
      </c>
      <c r="G208" s="184"/>
      <c r="H208" s="184">
        <f t="shared" si="140"/>
        <v>0</v>
      </c>
      <c r="I208" s="184"/>
      <c r="J208" s="184">
        <f t="shared" si="141"/>
        <v>0</v>
      </c>
      <c r="K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4">
        <f t="shared" si="143"/>
        <v>0</v>
      </c>
      <c r="AD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4">
        <f t="shared" si="144"/>
        <v>0</v>
      </c>
      <c r="AH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4">
        <f t="shared" si="145"/>
        <v>0</v>
      </c>
      <c r="AL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4">
        <f t="shared" si="146"/>
        <v>0</v>
      </c>
      <c r="AP208" s="184">
        <f t="shared" si="147"/>
        <v>0</v>
      </c>
    </row>
    <row r="209" spans="2:42" x14ac:dyDescent="0.25">
      <c r="B209" s="182" t="s">
        <v>790</v>
      </c>
      <c r="C209" s="183" t="s">
        <v>791</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si="122"/>
        <v>0</v>
      </c>
      <c r="G209" s="184"/>
      <c r="H209" s="184">
        <f t="shared" si="140"/>
        <v>0</v>
      </c>
      <c r="I209" s="184"/>
      <c r="J209" s="184">
        <f t="shared" si="141"/>
        <v>0</v>
      </c>
      <c r="K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4">
        <f t="shared" si="143"/>
        <v>0</v>
      </c>
      <c r="AD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4">
        <f t="shared" si="144"/>
        <v>0</v>
      </c>
      <c r="AH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4">
        <f t="shared" si="145"/>
        <v>0</v>
      </c>
      <c r="AL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4">
        <f t="shared" si="146"/>
        <v>0</v>
      </c>
      <c r="AP209" s="184">
        <f t="shared" si="147"/>
        <v>0</v>
      </c>
    </row>
    <row r="210" spans="2:42" x14ac:dyDescent="0.25">
      <c r="B210" s="182" t="s">
        <v>792</v>
      </c>
      <c r="C210" s="183" t="s">
        <v>793</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122"/>
        <v>0</v>
      </c>
      <c r="G210" s="184"/>
      <c r="H210" s="184">
        <f t="shared" si="140"/>
        <v>0</v>
      </c>
      <c r="I210" s="184"/>
      <c r="J210" s="184">
        <f t="shared" si="141"/>
        <v>0</v>
      </c>
      <c r="K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4">
        <f t="shared" si="143"/>
        <v>0</v>
      </c>
      <c r="AD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4">
        <f t="shared" si="144"/>
        <v>0</v>
      </c>
      <c r="AH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4">
        <f t="shared" si="145"/>
        <v>0</v>
      </c>
      <c r="AL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4">
        <f t="shared" si="146"/>
        <v>0</v>
      </c>
      <c r="AP210" s="184">
        <f t="shared" si="147"/>
        <v>0</v>
      </c>
    </row>
    <row r="211" spans="2:42" x14ac:dyDescent="0.25">
      <c r="B211" s="182" t="s">
        <v>794</v>
      </c>
      <c r="C211" s="183" t="s">
        <v>795</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si="122"/>
        <v>0</v>
      </c>
      <c r="G211" s="184"/>
      <c r="H211" s="184">
        <f t="shared" si="140"/>
        <v>0</v>
      </c>
      <c r="I211" s="184"/>
      <c r="J211" s="184">
        <f t="shared" si="141"/>
        <v>0</v>
      </c>
      <c r="K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4">
        <f t="shared" si="143"/>
        <v>0</v>
      </c>
      <c r="AD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4">
        <f t="shared" si="144"/>
        <v>0</v>
      </c>
      <c r="AH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4">
        <f t="shared" si="145"/>
        <v>0</v>
      </c>
      <c r="AL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4">
        <f t="shared" si="146"/>
        <v>0</v>
      </c>
      <c r="AP211" s="184">
        <f t="shared" si="147"/>
        <v>0</v>
      </c>
    </row>
    <row r="212" spans="2:42" x14ac:dyDescent="0.25">
      <c r="B212" s="182" t="s">
        <v>796</v>
      </c>
      <c r="C212" s="183" t="s">
        <v>797</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si="122"/>
        <v>0</v>
      </c>
      <c r="G212" s="184"/>
      <c r="H212" s="184">
        <f t="shared" si="140"/>
        <v>0</v>
      </c>
      <c r="I212" s="184"/>
      <c r="J212" s="184">
        <f t="shared" si="141"/>
        <v>0</v>
      </c>
      <c r="K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4">
        <f t="shared" si="143"/>
        <v>0</v>
      </c>
      <c r="AD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4">
        <f t="shared" si="144"/>
        <v>0</v>
      </c>
      <c r="AH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4">
        <f t="shared" si="145"/>
        <v>0</v>
      </c>
      <c r="AL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4">
        <f t="shared" si="146"/>
        <v>0</v>
      </c>
      <c r="AP212" s="184">
        <f t="shared" si="147"/>
        <v>0</v>
      </c>
    </row>
    <row r="213" spans="2:42" x14ac:dyDescent="0.25">
      <c r="B213" s="182" t="s">
        <v>798</v>
      </c>
      <c r="C213" s="183" t="s">
        <v>799</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122"/>
        <v>0</v>
      </c>
      <c r="G213" s="184"/>
      <c r="H213" s="184">
        <f t="shared" si="140"/>
        <v>0</v>
      </c>
      <c r="I213" s="184"/>
      <c r="J213" s="184">
        <f t="shared" si="141"/>
        <v>0</v>
      </c>
      <c r="K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4">
        <f t="shared" si="143"/>
        <v>0</v>
      </c>
      <c r="AD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4">
        <f t="shared" si="144"/>
        <v>0</v>
      </c>
      <c r="AH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4">
        <f t="shared" si="145"/>
        <v>0</v>
      </c>
      <c r="AL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4">
        <f t="shared" si="146"/>
        <v>0</v>
      </c>
      <c r="AP213" s="184">
        <f t="shared" si="147"/>
        <v>0</v>
      </c>
    </row>
    <row r="214" spans="2:42" x14ac:dyDescent="0.25">
      <c r="B214" s="191" t="s">
        <v>321</v>
      </c>
      <c r="C214" s="192" t="s">
        <v>200</v>
      </c>
      <c r="D214" s="193">
        <f>SUM(D215:D221)</f>
        <v>0</v>
      </c>
      <c r="E214" s="193">
        <f>SUM(E215:E221)</f>
        <v>1311445</v>
      </c>
      <c r="F214" s="193">
        <f t="shared" si="122"/>
        <v>1311445</v>
      </c>
      <c r="G214" s="193">
        <f>SUM(G215:G221)</f>
        <v>0</v>
      </c>
      <c r="H214" s="193">
        <f t="shared" si="140"/>
        <v>1311445</v>
      </c>
      <c r="I214" s="193">
        <f>SUM(I215:I221)</f>
        <v>0</v>
      </c>
      <c r="J214" s="193">
        <f t="shared" si="141"/>
        <v>1311445</v>
      </c>
      <c r="K214" s="193">
        <f t="shared" ref="K214:AB214" si="148">SUM(K215:K221)</f>
        <v>0</v>
      </c>
      <c r="L214" s="193">
        <f t="shared" si="148"/>
        <v>0</v>
      </c>
      <c r="M214" s="193">
        <f t="shared" si="148"/>
        <v>6500</v>
      </c>
      <c r="N214" s="193">
        <f t="shared" si="148"/>
        <v>0</v>
      </c>
      <c r="O214" s="193">
        <f t="shared" si="148"/>
        <v>52500</v>
      </c>
      <c r="P214" s="193">
        <f>SUM(P215:P221)</f>
        <v>96445</v>
      </c>
      <c r="Q214" s="193">
        <f>SUM(Q215:Q221)</f>
        <v>1156000</v>
      </c>
      <c r="R214" s="193">
        <f t="shared" si="148"/>
        <v>0</v>
      </c>
      <c r="S214" s="193">
        <f t="shared" si="148"/>
        <v>0</v>
      </c>
      <c r="T214" s="193">
        <f>SUM(T215:T221)</f>
        <v>0</v>
      </c>
      <c r="U214" s="193">
        <f t="shared" si="148"/>
        <v>0</v>
      </c>
      <c r="V214" s="193">
        <f t="shared" si="148"/>
        <v>0</v>
      </c>
      <c r="W214" s="193">
        <f>SUM(W215:W221)</f>
        <v>0</v>
      </c>
      <c r="X214" s="193">
        <f t="shared" si="148"/>
        <v>0</v>
      </c>
      <c r="Y214" s="193">
        <f t="shared" si="148"/>
        <v>0</v>
      </c>
      <c r="Z214" s="193">
        <f t="shared" si="148"/>
        <v>0</v>
      </c>
      <c r="AA214" s="193">
        <f t="shared" si="148"/>
        <v>1281445</v>
      </c>
      <c r="AB214" s="193">
        <f t="shared" si="148"/>
        <v>0</v>
      </c>
      <c r="AC214" s="193">
        <f t="shared" si="143"/>
        <v>1281445</v>
      </c>
      <c r="AD214" s="193">
        <f>SUM(AD215:AD221)</f>
        <v>0</v>
      </c>
      <c r="AE214" s="193">
        <f>SUM(AE215:AE221)</f>
        <v>0</v>
      </c>
      <c r="AF214" s="193">
        <f>SUM(AF215:AF221)</f>
        <v>0</v>
      </c>
      <c r="AG214" s="193">
        <f t="shared" si="144"/>
        <v>0</v>
      </c>
      <c r="AH214" s="193">
        <f>SUM(AH215:AH221)</f>
        <v>0</v>
      </c>
      <c r="AI214" s="193">
        <f>SUM(AI215:AI221)</f>
        <v>0</v>
      </c>
      <c r="AJ214" s="193">
        <f>SUM(AJ215:AJ221)</f>
        <v>0</v>
      </c>
      <c r="AK214" s="193">
        <f t="shared" si="145"/>
        <v>0</v>
      </c>
      <c r="AL214" s="193">
        <f>SUM(AL215:AL221)</f>
        <v>0</v>
      </c>
      <c r="AM214" s="193">
        <f>SUM(AM215:AM221)</f>
        <v>0</v>
      </c>
      <c r="AN214" s="193">
        <f>SUM(AN215:AN221)</f>
        <v>0</v>
      </c>
      <c r="AO214" s="193">
        <f t="shared" si="146"/>
        <v>0</v>
      </c>
      <c r="AP214" s="193">
        <f t="shared" si="147"/>
        <v>1281445</v>
      </c>
    </row>
    <row r="215" spans="2:42" x14ac:dyDescent="0.25">
      <c r="B215" s="182" t="s">
        <v>322</v>
      </c>
      <c r="C215" s="183" t="s">
        <v>201</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12500</v>
      </c>
      <c r="F215" s="184">
        <f t="shared" si="122"/>
        <v>12500</v>
      </c>
      <c r="G215" s="184"/>
      <c r="H215" s="184">
        <f t="shared" si="140"/>
        <v>12500</v>
      </c>
      <c r="I215" s="184"/>
      <c r="J215" s="184">
        <f t="shared" si="141"/>
        <v>12500</v>
      </c>
      <c r="K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12500</v>
      </c>
      <c r="P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12500</v>
      </c>
      <c r="AB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4">
        <f t="shared" si="143"/>
        <v>12500</v>
      </c>
      <c r="AD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4">
        <f t="shared" si="144"/>
        <v>0</v>
      </c>
      <c r="AH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4">
        <f t="shared" si="145"/>
        <v>0</v>
      </c>
      <c r="AL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4">
        <f t="shared" si="146"/>
        <v>0</v>
      </c>
      <c r="AP215" s="184">
        <f t="shared" si="147"/>
        <v>12500</v>
      </c>
    </row>
    <row r="216" spans="2:42" x14ac:dyDescent="0.25">
      <c r="B216" s="182" t="s">
        <v>800</v>
      </c>
      <c r="C216" s="183" t="s">
        <v>801</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792445</v>
      </c>
      <c r="F216" s="184">
        <f t="shared" si="122"/>
        <v>792445</v>
      </c>
      <c r="G216" s="184"/>
      <c r="H216" s="184">
        <f t="shared" si="140"/>
        <v>792445</v>
      </c>
      <c r="I216" s="184"/>
      <c r="J216" s="184">
        <f t="shared" si="141"/>
        <v>792445</v>
      </c>
      <c r="K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P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96445</v>
      </c>
      <c r="Q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676000</v>
      </c>
      <c r="R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762445</v>
      </c>
      <c r="AB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4">
        <f t="shared" si="143"/>
        <v>762445</v>
      </c>
      <c r="AD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4">
        <f t="shared" si="144"/>
        <v>0</v>
      </c>
      <c r="AH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4">
        <f t="shared" si="145"/>
        <v>0</v>
      </c>
      <c r="AL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4">
        <f t="shared" si="146"/>
        <v>0</v>
      </c>
      <c r="AP216" s="184">
        <f t="shared" si="147"/>
        <v>762445</v>
      </c>
    </row>
    <row r="217" spans="2:42" x14ac:dyDescent="0.25">
      <c r="B217" s="182" t="s">
        <v>802</v>
      </c>
      <c r="C217" s="183" t="s">
        <v>803</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480000</v>
      </c>
      <c r="F217" s="184">
        <f t="shared" si="122"/>
        <v>480000</v>
      </c>
      <c r="G217" s="184"/>
      <c r="H217" s="184">
        <f t="shared" si="140"/>
        <v>480000</v>
      </c>
      <c r="I217" s="184"/>
      <c r="J217" s="184">
        <f t="shared" si="141"/>
        <v>480000</v>
      </c>
      <c r="K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480000</v>
      </c>
      <c r="R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480000</v>
      </c>
      <c r="AB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4">
        <f t="shared" si="143"/>
        <v>480000</v>
      </c>
      <c r="AD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4">
        <f t="shared" si="144"/>
        <v>0</v>
      </c>
      <c r="AH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4">
        <f t="shared" si="145"/>
        <v>0</v>
      </c>
      <c r="AL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4">
        <f t="shared" si="146"/>
        <v>0</v>
      </c>
      <c r="AP217" s="184">
        <f t="shared" si="147"/>
        <v>480000</v>
      </c>
    </row>
    <row r="218" spans="2:42" x14ac:dyDescent="0.25">
      <c r="B218" s="182" t="s">
        <v>804</v>
      </c>
      <c r="C218" s="183" t="s">
        <v>805</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6500</v>
      </c>
      <c r="F218" s="184">
        <f t="shared" ref="F218:F244" si="149">D218+E218</f>
        <v>6500</v>
      </c>
      <c r="G218" s="184"/>
      <c r="H218" s="184">
        <f t="shared" si="140"/>
        <v>6500</v>
      </c>
      <c r="I218" s="184"/>
      <c r="J218" s="184">
        <f t="shared" si="141"/>
        <v>6500</v>
      </c>
      <c r="K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6500</v>
      </c>
      <c r="N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6500</v>
      </c>
      <c r="AB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4">
        <f t="shared" si="143"/>
        <v>6500</v>
      </c>
      <c r="AD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4">
        <f t="shared" si="144"/>
        <v>0</v>
      </c>
      <c r="AH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4">
        <f t="shared" si="145"/>
        <v>0</v>
      </c>
      <c r="AL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4">
        <f t="shared" si="146"/>
        <v>0</v>
      </c>
      <c r="AP218" s="184">
        <f t="shared" si="147"/>
        <v>6500</v>
      </c>
    </row>
    <row r="219" spans="2:42" x14ac:dyDescent="0.25">
      <c r="B219" s="182" t="s">
        <v>806</v>
      </c>
      <c r="C219" s="183" t="s">
        <v>807</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si="149"/>
        <v>0</v>
      </c>
      <c r="G219" s="184"/>
      <c r="H219" s="184">
        <f t="shared" si="140"/>
        <v>0</v>
      </c>
      <c r="I219" s="184"/>
      <c r="J219" s="184">
        <f t="shared" si="141"/>
        <v>0</v>
      </c>
      <c r="K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4">
        <f t="shared" si="143"/>
        <v>0</v>
      </c>
      <c r="AD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4">
        <f t="shared" si="144"/>
        <v>0</v>
      </c>
      <c r="AH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4">
        <f t="shared" si="145"/>
        <v>0</v>
      </c>
      <c r="AL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4">
        <f t="shared" si="146"/>
        <v>0</v>
      </c>
      <c r="AP219" s="184">
        <f t="shared" si="147"/>
        <v>0</v>
      </c>
    </row>
    <row r="220" spans="2:42" x14ac:dyDescent="0.25">
      <c r="B220" s="182" t="s">
        <v>808</v>
      </c>
      <c r="C220" s="183" t="s">
        <v>809</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4">
        <f t="shared" si="149"/>
        <v>0</v>
      </c>
      <c r="G220" s="184"/>
      <c r="H220" s="184">
        <f t="shared" si="140"/>
        <v>0</v>
      </c>
      <c r="I220" s="184"/>
      <c r="J220" s="184">
        <f t="shared" si="141"/>
        <v>0</v>
      </c>
      <c r="K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4">
        <f t="shared" si="143"/>
        <v>0</v>
      </c>
      <c r="AD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4">
        <f t="shared" si="144"/>
        <v>0</v>
      </c>
      <c r="AH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4">
        <f t="shared" si="145"/>
        <v>0</v>
      </c>
      <c r="AL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4">
        <f t="shared" si="146"/>
        <v>0</v>
      </c>
      <c r="AP220" s="184">
        <f t="shared" si="147"/>
        <v>0</v>
      </c>
    </row>
    <row r="221" spans="2:42" x14ac:dyDescent="0.25">
      <c r="B221" s="182" t="s">
        <v>810</v>
      </c>
      <c r="C221" s="183" t="s">
        <v>811</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221" s="184">
        <f t="shared" si="149"/>
        <v>20000</v>
      </c>
      <c r="G221" s="184"/>
      <c r="H221" s="184">
        <f t="shared" si="140"/>
        <v>20000</v>
      </c>
      <c r="I221" s="184"/>
      <c r="J221" s="184">
        <f t="shared" si="141"/>
        <v>20000</v>
      </c>
      <c r="K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P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B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4">
        <f t="shared" si="143"/>
        <v>20000</v>
      </c>
      <c r="AD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4">
        <f t="shared" si="144"/>
        <v>0</v>
      </c>
      <c r="AH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4">
        <f t="shared" si="145"/>
        <v>0</v>
      </c>
      <c r="AL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4">
        <f t="shared" si="146"/>
        <v>0</v>
      </c>
      <c r="AP221" s="184">
        <f t="shared" si="147"/>
        <v>20000</v>
      </c>
    </row>
    <row r="222" spans="2:42" x14ac:dyDescent="0.25">
      <c r="B222" s="179" t="s">
        <v>326</v>
      </c>
      <c r="C222" s="180" t="s">
        <v>204</v>
      </c>
      <c r="D222" s="181">
        <f>D223+D235+D243+D260+D267+D312</f>
        <v>0</v>
      </c>
      <c r="E222" s="181">
        <f>E223+E235+E243+E260+E267+E312</f>
        <v>5338500.0010000002</v>
      </c>
      <c r="F222" s="181">
        <f t="shared" si="149"/>
        <v>5338500.0010000002</v>
      </c>
      <c r="G222" s="181">
        <f>G223+G235+G243+G260+G267+G312</f>
        <v>0</v>
      </c>
      <c r="H222" s="181">
        <f t="shared" si="140"/>
        <v>5338500.0010000002</v>
      </c>
      <c r="I222" s="181">
        <f>I223+I235+I243+I260+I267+I312</f>
        <v>0</v>
      </c>
      <c r="J222" s="181">
        <f t="shared" si="141"/>
        <v>5338500.0010000002</v>
      </c>
      <c r="K222" s="181">
        <f t="shared" ref="K222:AB222" si="150">K223+K235+K243+K260+K267+K312</f>
        <v>2387100</v>
      </c>
      <c r="L222" s="181">
        <f t="shared" si="150"/>
        <v>445000</v>
      </c>
      <c r="M222" s="181">
        <f t="shared" si="150"/>
        <v>34000</v>
      </c>
      <c r="N222" s="181">
        <f t="shared" si="150"/>
        <v>144000</v>
      </c>
      <c r="O222" s="181">
        <f t="shared" si="150"/>
        <v>1635000</v>
      </c>
      <c r="P222" s="181">
        <f t="shared" si="150"/>
        <v>629000.00099999993</v>
      </c>
      <c r="Q222" s="181">
        <f t="shared" si="150"/>
        <v>54400</v>
      </c>
      <c r="R222" s="181">
        <f t="shared" si="150"/>
        <v>0</v>
      </c>
      <c r="S222" s="181">
        <f t="shared" si="150"/>
        <v>0</v>
      </c>
      <c r="T222" s="181">
        <f>T223+T235+T243+T260+T267+T312</f>
        <v>0</v>
      </c>
      <c r="U222" s="181">
        <f t="shared" si="150"/>
        <v>0</v>
      </c>
      <c r="V222" s="181">
        <f t="shared" si="150"/>
        <v>10000</v>
      </c>
      <c r="W222" s="181">
        <f t="shared" si="150"/>
        <v>0</v>
      </c>
      <c r="X222" s="181">
        <f t="shared" si="150"/>
        <v>0</v>
      </c>
      <c r="Y222" s="181">
        <f t="shared" si="150"/>
        <v>0</v>
      </c>
      <c r="Z222" s="181">
        <f t="shared" si="150"/>
        <v>0</v>
      </c>
      <c r="AA222" s="181">
        <f t="shared" si="150"/>
        <v>2628500.0010000002</v>
      </c>
      <c r="AB222" s="181">
        <f t="shared" si="150"/>
        <v>112500</v>
      </c>
      <c r="AC222" s="181">
        <f t="shared" si="143"/>
        <v>2741000.0010000002</v>
      </c>
      <c r="AD222" s="181">
        <f>AD223+AD235+AD243+AD260+AD267+AD312</f>
        <v>2597500</v>
      </c>
      <c r="AE222" s="181">
        <f>AE223+AE235+AE243+AE260+AE267+AE312</f>
        <v>0</v>
      </c>
      <c r="AF222" s="181">
        <f>AF223+AF235+AF243+AF260+AF267+AF312</f>
        <v>0</v>
      </c>
      <c r="AG222" s="181">
        <f t="shared" si="144"/>
        <v>2597500</v>
      </c>
      <c r="AH222" s="181">
        <f>AH223+AH235+AH243+AH260+AH267+AH312</f>
        <v>0</v>
      </c>
      <c r="AI222" s="181">
        <f>AI223+AI235+AI243+AI260+AI267+AI312</f>
        <v>0</v>
      </c>
      <c r="AJ222" s="181">
        <f>AJ223+AJ235+AJ243+AJ260+AJ267+AJ312</f>
        <v>0</v>
      </c>
      <c r="AK222" s="181">
        <f t="shared" si="145"/>
        <v>0</v>
      </c>
      <c r="AL222" s="181">
        <f>AL223+AL235+AL243+AL260+AL267+AL312</f>
        <v>0</v>
      </c>
      <c r="AM222" s="181">
        <f>AM223+AM235+AM243+AM260+AM267+AM312</f>
        <v>0</v>
      </c>
      <c r="AN222" s="181">
        <f>AN223+AN235+AN243+AN260+AN267+AN312</f>
        <v>0</v>
      </c>
      <c r="AO222" s="181">
        <f t="shared" si="146"/>
        <v>0</v>
      </c>
      <c r="AP222" s="181">
        <f t="shared" si="147"/>
        <v>5338500.0010000002</v>
      </c>
    </row>
    <row r="223" spans="2:42" x14ac:dyDescent="0.25">
      <c r="B223" s="191" t="s">
        <v>327</v>
      </c>
      <c r="C223" s="192" t="s">
        <v>205</v>
      </c>
      <c r="D223" s="193">
        <f>SUM(D224:D234)</f>
        <v>0</v>
      </c>
      <c r="E223" s="193">
        <f>SUM(E224:E234)</f>
        <v>2597500</v>
      </c>
      <c r="F223" s="193">
        <f t="shared" si="149"/>
        <v>2597500</v>
      </c>
      <c r="G223" s="193">
        <f>SUM(G224:G234)</f>
        <v>0</v>
      </c>
      <c r="H223" s="193">
        <f t="shared" si="140"/>
        <v>2597500</v>
      </c>
      <c r="I223" s="193">
        <f>SUM(I224:I234)</f>
        <v>0</v>
      </c>
      <c r="J223" s="193">
        <f t="shared" si="141"/>
        <v>2597500</v>
      </c>
      <c r="K223" s="193">
        <f t="shared" ref="K223:AB223" si="151">SUM(K224:K234)</f>
        <v>368500</v>
      </c>
      <c r="L223" s="193">
        <f t="shared" si="151"/>
        <v>389000</v>
      </c>
      <c r="M223" s="193">
        <f t="shared" si="151"/>
        <v>24000</v>
      </c>
      <c r="N223" s="193">
        <f t="shared" si="151"/>
        <v>132000</v>
      </c>
      <c r="O223" s="193">
        <f t="shared" si="151"/>
        <v>1539000</v>
      </c>
      <c r="P223" s="193">
        <f t="shared" si="151"/>
        <v>110000</v>
      </c>
      <c r="Q223" s="193">
        <f t="shared" si="151"/>
        <v>25000</v>
      </c>
      <c r="R223" s="193">
        <f t="shared" si="151"/>
        <v>0</v>
      </c>
      <c r="S223" s="193">
        <f t="shared" si="151"/>
        <v>0</v>
      </c>
      <c r="T223" s="193">
        <f>SUM(T224:T234)</f>
        <v>0</v>
      </c>
      <c r="U223" s="193">
        <f t="shared" si="151"/>
        <v>0</v>
      </c>
      <c r="V223" s="193">
        <f t="shared" si="151"/>
        <v>10000</v>
      </c>
      <c r="W223" s="193">
        <f t="shared" si="151"/>
        <v>0</v>
      </c>
      <c r="X223" s="193">
        <f t="shared" si="151"/>
        <v>0</v>
      </c>
      <c r="Y223" s="193">
        <f t="shared" si="151"/>
        <v>0</v>
      </c>
      <c r="Z223" s="193">
        <f t="shared" si="151"/>
        <v>0</v>
      </c>
      <c r="AA223" s="193">
        <f t="shared" si="151"/>
        <v>0</v>
      </c>
      <c r="AB223" s="193">
        <f t="shared" si="151"/>
        <v>0</v>
      </c>
      <c r="AC223" s="193">
        <f t="shared" si="143"/>
        <v>0</v>
      </c>
      <c r="AD223" s="193">
        <f>SUM(AD224:AD234)</f>
        <v>2597500</v>
      </c>
      <c r="AE223" s="193">
        <f>SUM(AE224:AE234)</f>
        <v>0</v>
      </c>
      <c r="AF223" s="193">
        <f>SUM(AF224:AF234)</f>
        <v>0</v>
      </c>
      <c r="AG223" s="193">
        <f t="shared" si="144"/>
        <v>2597500</v>
      </c>
      <c r="AH223" s="193">
        <f>SUM(AH224:AH234)</f>
        <v>0</v>
      </c>
      <c r="AI223" s="193">
        <f>SUM(AI224:AI234)</f>
        <v>0</v>
      </c>
      <c r="AJ223" s="193">
        <f>SUM(AJ224:AJ234)</f>
        <v>0</v>
      </c>
      <c r="AK223" s="193">
        <f t="shared" si="145"/>
        <v>0</v>
      </c>
      <c r="AL223" s="193">
        <f>SUM(AL224:AL234)</f>
        <v>0</v>
      </c>
      <c r="AM223" s="193">
        <f>SUM(AM224:AM234)</f>
        <v>0</v>
      </c>
      <c r="AN223" s="193">
        <f>SUM(AN224:AN234)</f>
        <v>0</v>
      </c>
      <c r="AO223" s="193">
        <f t="shared" si="146"/>
        <v>0</v>
      </c>
      <c r="AP223" s="193">
        <f t="shared" si="147"/>
        <v>2597500</v>
      </c>
    </row>
    <row r="224" spans="2:42" x14ac:dyDescent="0.25">
      <c r="B224" s="182" t="s">
        <v>328</v>
      </c>
      <c r="C224" s="183" t="s">
        <v>206</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149"/>
        <v>0</v>
      </c>
      <c r="G224" s="184"/>
      <c r="H224" s="184">
        <f t="shared" si="140"/>
        <v>0</v>
      </c>
      <c r="I224" s="184"/>
      <c r="J224" s="184">
        <f t="shared" si="141"/>
        <v>0</v>
      </c>
      <c r="K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4">
        <f t="shared" si="143"/>
        <v>0</v>
      </c>
      <c r="AD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4">
        <f t="shared" si="144"/>
        <v>0</v>
      </c>
      <c r="AH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4">
        <f t="shared" si="145"/>
        <v>0</v>
      </c>
      <c r="AL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4">
        <f t="shared" si="146"/>
        <v>0</v>
      </c>
      <c r="AP224" s="184">
        <f t="shared" si="147"/>
        <v>0</v>
      </c>
    </row>
    <row r="225" spans="2:42" x14ac:dyDescent="0.25">
      <c r="B225" s="182" t="s">
        <v>812</v>
      </c>
      <c r="C225" s="183" t="s">
        <v>813</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2597500</v>
      </c>
      <c r="F225" s="184">
        <f t="shared" si="149"/>
        <v>2597500</v>
      </c>
      <c r="G225" s="184"/>
      <c r="H225" s="184">
        <f t="shared" si="140"/>
        <v>2597500</v>
      </c>
      <c r="I225" s="184"/>
      <c r="J225" s="184">
        <f t="shared" si="141"/>
        <v>2597500</v>
      </c>
      <c r="K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368500</v>
      </c>
      <c r="L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389000</v>
      </c>
      <c r="M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v>
      </c>
      <c r="N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132000</v>
      </c>
      <c r="O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1539000</v>
      </c>
      <c r="P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110000</v>
      </c>
      <c r="Q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v>
      </c>
      <c r="R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W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4">
        <f t="shared" si="143"/>
        <v>0</v>
      </c>
      <c r="AD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2597500</v>
      </c>
      <c r="AE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4">
        <f t="shared" si="144"/>
        <v>2597500</v>
      </c>
      <c r="AH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4">
        <f t="shared" si="145"/>
        <v>0</v>
      </c>
      <c r="AL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4">
        <f t="shared" si="146"/>
        <v>0</v>
      </c>
      <c r="AP225" s="184">
        <f t="shared" si="147"/>
        <v>2597500</v>
      </c>
    </row>
    <row r="226" spans="2:42" x14ac:dyDescent="0.25">
      <c r="B226" s="182" t="s">
        <v>814</v>
      </c>
      <c r="C226" s="183" t="s">
        <v>815</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149"/>
        <v>0</v>
      </c>
      <c r="G226" s="184"/>
      <c r="H226" s="184">
        <f t="shared" si="140"/>
        <v>0</v>
      </c>
      <c r="I226" s="184"/>
      <c r="J226" s="184">
        <f t="shared" si="141"/>
        <v>0</v>
      </c>
      <c r="K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4">
        <f t="shared" si="143"/>
        <v>0</v>
      </c>
      <c r="AD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4">
        <f t="shared" si="144"/>
        <v>0</v>
      </c>
      <c r="AH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4">
        <f t="shared" si="145"/>
        <v>0</v>
      </c>
      <c r="AL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4">
        <f t="shared" si="146"/>
        <v>0</v>
      </c>
      <c r="AP226" s="184">
        <f t="shared" si="147"/>
        <v>0</v>
      </c>
    </row>
    <row r="227" spans="2:42" x14ac:dyDescent="0.25">
      <c r="B227" s="182" t="s">
        <v>816</v>
      </c>
      <c r="C227" s="183" t="s">
        <v>817</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si="149"/>
        <v>0</v>
      </c>
      <c r="G227" s="184"/>
      <c r="H227" s="184">
        <f t="shared" si="140"/>
        <v>0</v>
      </c>
      <c r="I227" s="184"/>
      <c r="J227" s="184">
        <f t="shared" si="141"/>
        <v>0</v>
      </c>
      <c r="K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4">
        <f t="shared" si="143"/>
        <v>0</v>
      </c>
      <c r="AD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4">
        <f t="shared" si="144"/>
        <v>0</v>
      </c>
      <c r="AH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4">
        <f t="shared" si="145"/>
        <v>0</v>
      </c>
      <c r="AL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4">
        <f t="shared" si="146"/>
        <v>0</v>
      </c>
      <c r="AP227" s="184">
        <f t="shared" si="147"/>
        <v>0</v>
      </c>
    </row>
    <row r="228" spans="2:42" x14ac:dyDescent="0.25">
      <c r="B228" s="182" t="s">
        <v>818</v>
      </c>
      <c r="C228" s="183" t="s">
        <v>819</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149"/>
        <v>0</v>
      </c>
      <c r="G228" s="184"/>
      <c r="H228" s="184">
        <f t="shared" si="140"/>
        <v>0</v>
      </c>
      <c r="I228" s="184"/>
      <c r="J228" s="184">
        <f t="shared" si="141"/>
        <v>0</v>
      </c>
      <c r="K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4">
        <f t="shared" si="143"/>
        <v>0</v>
      </c>
      <c r="AD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4">
        <f t="shared" si="144"/>
        <v>0</v>
      </c>
      <c r="AH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4">
        <f t="shared" si="145"/>
        <v>0</v>
      </c>
      <c r="AL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4">
        <f t="shared" si="146"/>
        <v>0</v>
      </c>
      <c r="AP228" s="184">
        <f t="shared" si="147"/>
        <v>0</v>
      </c>
    </row>
    <row r="229" spans="2:42" x14ac:dyDescent="0.25">
      <c r="B229" s="182" t="s">
        <v>329</v>
      </c>
      <c r="C229" s="183" t="s">
        <v>820</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149"/>
        <v>0</v>
      </c>
      <c r="G229" s="184"/>
      <c r="H229" s="184">
        <f t="shared" si="140"/>
        <v>0</v>
      </c>
      <c r="I229" s="184"/>
      <c r="J229" s="184">
        <f t="shared" si="141"/>
        <v>0</v>
      </c>
      <c r="K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4">
        <f t="shared" si="143"/>
        <v>0</v>
      </c>
      <c r="AD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4">
        <f t="shared" si="144"/>
        <v>0</v>
      </c>
      <c r="AH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4">
        <f t="shared" si="145"/>
        <v>0</v>
      </c>
      <c r="AL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4">
        <f t="shared" si="146"/>
        <v>0</v>
      </c>
      <c r="AP229" s="184">
        <f t="shared" si="147"/>
        <v>0</v>
      </c>
    </row>
    <row r="230" spans="2:42" x14ac:dyDescent="0.25">
      <c r="B230" s="182" t="s">
        <v>821</v>
      </c>
      <c r="C230" s="183" t="s">
        <v>822</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 t="shared" si="149"/>
        <v>0</v>
      </c>
      <c r="G230" s="184"/>
      <c r="H230" s="184">
        <f t="shared" si="140"/>
        <v>0</v>
      </c>
      <c r="I230" s="184"/>
      <c r="J230" s="184">
        <f t="shared" si="141"/>
        <v>0</v>
      </c>
      <c r="K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4">
        <f t="shared" si="143"/>
        <v>0</v>
      </c>
      <c r="AD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4">
        <f t="shared" si="144"/>
        <v>0</v>
      </c>
      <c r="AH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4">
        <f t="shared" si="145"/>
        <v>0</v>
      </c>
      <c r="AL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4">
        <f t="shared" si="146"/>
        <v>0</v>
      </c>
      <c r="AP230" s="184">
        <f t="shared" si="147"/>
        <v>0</v>
      </c>
    </row>
    <row r="231" spans="2:42" x14ac:dyDescent="0.25">
      <c r="B231" s="182" t="s">
        <v>346</v>
      </c>
      <c r="C231" s="183" t="s">
        <v>217</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 t="shared" si="149"/>
        <v>0</v>
      </c>
      <c r="G231" s="184"/>
      <c r="H231" s="184">
        <f t="shared" si="140"/>
        <v>0</v>
      </c>
      <c r="I231" s="184"/>
      <c r="J231" s="184">
        <f t="shared" si="141"/>
        <v>0</v>
      </c>
      <c r="K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4">
        <f t="shared" si="143"/>
        <v>0</v>
      </c>
      <c r="AD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4">
        <f t="shared" si="144"/>
        <v>0</v>
      </c>
      <c r="AH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4">
        <f t="shared" si="145"/>
        <v>0</v>
      </c>
      <c r="AL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4">
        <f t="shared" si="146"/>
        <v>0</v>
      </c>
      <c r="AP231" s="184">
        <f t="shared" si="147"/>
        <v>0</v>
      </c>
    </row>
    <row r="232" spans="2:42" x14ac:dyDescent="0.25">
      <c r="B232" s="182" t="s">
        <v>859</v>
      </c>
      <c r="C232" s="183" t="s">
        <v>860</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si="149"/>
        <v>0</v>
      </c>
      <c r="G232" s="184"/>
      <c r="H232" s="184">
        <f t="shared" si="140"/>
        <v>0</v>
      </c>
      <c r="I232" s="184"/>
      <c r="J232" s="184">
        <f t="shared" si="141"/>
        <v>0</v>
      </c>
      <c r="K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4">
        <f t="shared" si="143"/>
        <v>0</v>
      </c>
      <c r="AD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4">
        <f t="shared" si="144"/>
        <v>0</v>
      </c>
      <c r="AH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4">
        <f t="shared" si="145"/>
        <v>0</v>
      </c>
      <c r="AL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4">
        <f t="shared" si="146"/>
        <v>0</v>
      </c>
      <c r="AP232" s="184">
        <f t="shared" si="147"/>
        <v>0</v>
      </c>
    </row>
    <row r="233" spans="2:42" x14ac:dyDescent="0.25">
      <c r="B233" s="182" t="s">
        <v>861</v>
      </c>
      <c r="C233" s="183" t="s">
        <v>862</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si="149"/>
        <v>0</v>
      </c>
      <c r="G233" s="184"/>
      <c r="H233" s="184">
        <f t="shared" si="140"/>
        <v>0</v>
      </c>
      <c r="I233" s="184"/>
      <c r="J233" s="184">
        <f t="shared" si="141"/>
        <v>0</v>
      </c>
      <c r="K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4">
        <f t="shared" si="143"/>
        <v>0</v>
      </c>
      <c r="AD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4">
        <f t="shared" si="144"/>
        <v>0</v>
      </c>
      <c r="AH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4">
        <f t="shared" si="145"/>
        <v>0</v>
      </c>
      <c r="AL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4">
        <f t="shared" si="146"/>
        <v>0</v>
      </c>
      <c r="AP233" s="184">
        <f t="shared" si="147"/>
        <v>0</v>
      </c>
    </row>
    <row r="234" spans="2:42" x14ac:dyDescent="0.25">
      <c r="B234" s="182" t="s">
        <v>863</v>
      </c>
      <c r="C234" s="183" t="s">
        <v>864</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 t="shared" si="149"/>
        <v>0</v>
      </c>
      <c r="G234" s="184"/>
      <c r="H234" s="184">
        <f t="shared" si="140"/>
        <v>0</v>
      </c>
      <c r="I234" s="184"/>
      <c r="J234" s="184">
        <f t="shared" si="141"/>
        <v>0</v>
      </c>
      <c r="K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4">
        <f t="shared" si="143"/>
        <v>0</v>
      </c>
      <c r="AD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4">
        <f t="shared" si="144"/>
        <v>0</v>
      </c>
      <c r="AH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4">
        <f t="shared" si="145"/>
        <v>0</v>
      </c>
      <c r="AL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4">
        <f t="shared" si="146"/>
        <v>0</v>
      </c>
      <c r="AP234" s="184">
        <f t="shared" si="147"/>
        <v>0</v>
      </c>
    </row>
    <row r="235" spans="2:42" x14ac:dyDescent="0.25">
      <c r="B235" s="191" t="s">
        <v>330</v>
      </c>
      <c r="C235" s="192" t="s">
        <v>207</v>
      </c>
      <c r="D235" s="193">
        <f>SUM(D236:D242)</f>
        <v>0</v>
      </c>
      <c r="E235" s="193">
        <f>SUM(E236:E242)</f>
        <v>0</v>
      </c>
      <c r="F235" s="193">
        <f t="shared" si="149"/>
        <v>0</v>
      </c>
      <c r="G235" s="193">
        <f>SUM(G236:G242)</f>
        <v>0</v>
      </c>
      <c r="H235" s="193">
        <f t="shared" si="140"/>
        <v>0</v>
      </c>
      <c r="I235" s="193">
        <f>SUM(I236:I242)</f>
        <v>0</v>
      </c>
      <c r="J235" s="193">
        <f t="shared" si="141"/>
        <v>0</v>
      </c>
      <c r="K235" s="193">
        <f t="shared" ref="K235:AB235" si="152">SUM(K236:K242)</f>
        <v>0</v>
      </c>
      <c r="L235" s="193">
        <f t="shared" si="152"/>
        <v>0</v>
      </c>
      <c r="M235" s="193">
        <f t="shared" si="152"/>
        <v>0</v>
      </c>
      <c r="N235" s="193">
        <f t="shared" si="152"/>
        <v>0</v>
      </c>
      <c r="O235" s="193">
        <f t="shared" si="152"/>
        <v>0</v>
      </c>
      <c r="P235" s="193">
        <f>SUM(P236:P242)</f>
        <v>0</v>
      </c>
      <c r="Q235" s="193">
        <f>SUM(Q236:Q242)</f>
        <v>0</v>
      </c>
      <c r="R235" s="193">
        <f t="shared" si="152"/>
        <v>0</v>
      </c>
      <c r="S235" s="193">
        <f t="shared" si="152"/>
        <v>0</v>
      </c>
      <c r="T235" s="193">
        <f>SUM(T236:T242)</f>
        <v>0</v>
      </c>
      <c r="U235" s="193">
        <f t="shared" si="152"/>
        <v>0</v>
      </c>
      <c r="V235" s="193">
        <f t="shared" si="152"/>
        <v>0</v>
      </c>
      <c r="W235" s="193">
        <f>SUM(W236:W242)</f>
        <v>0</v>
      </c>
      <c r="X235" s="193">
        <f t="shared" si="152"/>
        <v>0</v>
      </c>
      <c r="Y235" s="193">
        <f t="shared" si="152"/>
        <v>0</v>
      </c>
      <c r="Z235" s="193">
        <f t="shared" si="152"/>
        <v>0</v>
      </c>
      <c r="AA235" s="193">
        <f t="shared" si="152"/>
        <v>0</v>
      </c>
      <c r="AB235" s="193">
        <f t="shared" si="152"/>
        <v>0</v>
      </c>
      <c r="AC235" s="193">
        <f t="shared" si="143"/>
        <v>0</v>
      </c>
      <c r="AD235" s="193">
        <f>SUM(AD236:AD242)</f>
        <v>0</v>
      </c>
      <c r="AE235" s="193">
        <f>SUM(AE236:AE242)</f>
        <v>0</v>
      </c>
      <c r="AF235" s="193">
        <f>SUM(AF236:AF242)</f>
        <v>0</v>
      </c>
      <c r="AG235" s="193">
        <f t="shared" si="144"/>
        <v>0</v>
      </c>
      <c r="AH235" s="193">
        <f>SUM(AH236:AH242)</f>
        <v>0</v>
      </c>
      <c r="AI235" s="193">
        <f>SUM(AI236:AI242)</f>
        <v>0</v>
      </c>
      <c r="AJ235" s="193">
        <f>SUM(AJ236:AJ242)</f>
        <v>0</v>
      </c>
      <c r="AK235" s="193">
        <f t="shared" si="145"/>
        <v>0</v>
      </c>
      <c r="AL235" s="193">
        <f>SUM(AL236:AL242)</f>
        <v>0</v>
      </c>
      <c r="AM235" s="193">
        <f>SUM(AM236:AM242)</f>
        <v>0</v>
      </c>
      <c r="AN235" s="193">
        <f>SUM(AN236:AN242)</f>
        <v>0</v>
      </c>
      <c r="AO235" s="193">
        <f t="shared" si="146"/>
        <v>0</v>
      </c>
      <c r="AP235" s="193">
        <f t="shared" si="147"/>
        <v>0</v>
      </c>
    </row>
    <row r="236" spans="2:42" x14ac:dyDescent="0.25">
      <c r="B236" s="182" t="s">
        <v>823</v>
      </c>
      <c r="C236" s="183" t="s">
        <v>824</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si="149"/>
        <v>0</v>
      </c>
      <c r="G236" s="184"/>
      <c r="H236" s="184">
        <f t="shared" si="140"/>
        <v>0</v>
      </c>
      <c r="I236" s="184"/>
      <c r="J236" s="184">
        <f t="shared" si="141"/>
        <v>0</v>
      </c>
      <c r="K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4">
        <f t="shared" si="143"/>
        <v>0</v>
      </c>
      <c r="AD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4">
        <f t="shared" si="144"/>
        <v>0</v>
      </c>
      <c r="AH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4">
        <f t="shared" si="145"/>
        <v>0</v>
      </c>
      <c r="AL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4">
        <f t="shared" si="146"/>
        <v>0</v>
      </c>
      <c r="AP236" s="184">
        <f t="shared" si="147"/>
        <v>0</v>
      </c>
    </row>
    <row r="237" spans="2:42" x14ac:dyDescent="0.25">
      <c r="B237" s="182" t="s">
        <v>825</v>
      </c>
      <c r="C237" s="183" t="s">
        <v>826</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149"/>
        <v>0</v>
      </c>
      <c r="G237" s="184"/>
      <c r="H237" s="184">
        <f t="shared" si="140"/>
        <v>0</v>
      </c>
      <c r="I237" s="184"/>
      <c r="J237" s="184">
        <f t="shared" si="141"/>
        <v>0</v>
      </c>
      <c r="K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4">
        <f t="shared" si="143"/>
        <v>0</v>
      </c>
      <c r="AD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4">
        <f t="shared" si="144"/>
        <v>0</v>
      </c>
      <c r="AH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4">
        <f t="shared" si="145"/>
        <v>0</v>
      </c>
      <c r="AL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4">
        <f t="shared" si="146"/>
        <v>0</v>
      </c>
      <c r="AP237" s="184">
        <f t="shared" si="147"/>
        <v>0</v>
      </c>
    </row>
    <row r="238" spans="2:42" x14ac:dyDescent="0.25">
      <c r="B238" s="182" t="s">
        <v>331</v>
      </c>
      <c r="C238" s="183" t="s">
        <v>827</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149"/>
        <v>0</v>
      </c>
      <c r="G238" s="184"/>
      <c r="H238" s="184">
        <f t="shared" si="140"/>
        <v>0</v>
      </c>
      <c r="I238" s="184"/>
      <c r="J238" s="184">
        <f t="shared" si="141"/>
        <v>0</v>
      </c>
      <c r="K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4">
        <f t="shared" si="143"/>
        <v>0</v>
      </c>
      <c r="AD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4">
        <f t="shared" si="144"/>
        <v>0</v>
      </c>
      <c r="AH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4">
        <f t="shared" si="145"/>
        <v>0</v>
      </c>
      <c r="AL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4">
        <f t="shared" si="146"/>
        <v>0</v>
      </c>
      <c r="AP238" s="184">
        <f t="shared" si="147"/>
        <v>0</v>
      </c>
    </row>
    <row r="239" spans="2:42" x14ac:dyDescent="0.25">
      <c r="B239" s="182" t="s">
        <v>828</v>
      </c>
      <c r="C239" s="183" t="s">
        <v>829</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4">
        <f t="shared" si="149"/>
        <v>0</v>
      </c>
      <c r="G239" s="184"/>
      <c r="H239" s="184">
        <f t="shared" si="140"/>
        <v>0</v>
      </c>
      <c r="I239" s="184"/>
      <c r="J239" s="184">
        <f t="shared" si="141"/>
        <v>0</v>
      </c>
      <c r="K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4">
        <f t="shared" si="143"/>
        <v>0</v>
      </c>
      <c r="AD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4">
        <f t="shared" si="144"/>
        <v>0</v>
      </c>
      <c r="AH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4">
        <f t="shared" si="145"/>
        <v>0</v>
      </c>
      <c r="AL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4">
        <f t="shared" si="146"/>
        <v>0</v>
      </c>
      <c r="AP239" s="184">
        <f t="shared" si="147"/>
        <v>0</v>
      </c>
    </row>
    <row r="240" spans="2:42" x14ac:dyDescent="0.25">
      <c r="B240" s="182" t="s">
        <v>830</v>
      </c>
      <c r="C240" s="183" t="s">
        <v>827</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149"/>
        <v>0</v>
      </c>
      <c r="G240" s="184"/>
      <c r="H240" s="184">
        <f t="shared" si="140"/>
        <v>0</v>
      </c>
      <c r="I240" s="184"/>
      <c r="J240" s="184">
        <f t="shared" si="141"/>
        <v>0</v>
      </c>
      <c r="K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4">
        <f t="shared" si="143"/>
        <v>0</v>
      </c>
      <c r="AD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4">
        <f t="shared" si="144"/>
        <v>0</v>
      </c>
      <c r="AH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4">
        <f t="shared" si="145"/>
        <v>0</v>
      </c>
      <c r="AL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4">
        <f t="shared" si="146"/>
        <v>0</v>
      </c>
      <c r="AP240" s="184">
        <f t="shared" si="147"/>
        <v>0</v>
      </c>
    </row>
    <row r="241" spans="2:42" x14ac:dyDescent="0.25">
      <c r="B241" s="182" t="s">
        <v>831</v>
      </c>
      <c r="C241" s="183" t="s">
        <v>832</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si="149"/>
        <v>0</v>
      </c>
      <c r="G241" s="184"/>
      <c r="H241" s="184">
        <f t="shared" si="140"/>
        <v>0</v>
      </c>
      <c r="I241" s="184"/>
      <c r="J241" s="184">
        <f t="shared" si="141"/>
        <v>0</v>
      </c>
      <c r="K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4">
        <f t="shared" si="143"/>
        <v>0</v>
      </c>
      <c r="AD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4">
        <f t="shared" si="144"/>
        <v>0</v>
      </c>
      <c r="AH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4">
        <f t="shared" si="145"/>
        <v>0</v>
      </c>
      <c r="AL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4">
        <f t="shared" si="146"/>
        <v>0</v>
      </c>
      <c r="AP241" s="184">
        <f t="shared" si="147"/>
        <v>0</v>
      </c>
    </row>
    <row r="242" spans="2:42" x14ac:dyDescent="0.25">
      <c r="B242" s="182" t="s">
        <v>833</v>
      </c>
      <c r="C242" s="183" t="s">
        <v>834</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si="149"/>
        <v>0</v>
      </c>
      <c r="G242" s="184"/>
      <c r="H242" s="184">
        <f t="shared" si="140"/>
        <v>0</v>
      </c>
      <c r="I242" s="184"/>
      <c r="J242" s="184">
        <f t="shared" si="141"/>
        <v>0</v>
      </c>
      <c r="K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4">
        <f t="shared" si="143"/>
        <v>0</v>
      </c>
      <c r="AD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4">
        <f t="shared" si="144"/>
        <v>0</v>
      </c>
      <c r="AH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4">
        <f t="shared" si="145"/>
        <v>0</v>
      </c>
      <c r="AL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4">
        <f t="shared" si="146"/>
        <v>0</v>
      </c>
      <c r="AP242" s="184">
        <f t="shared" si="147"/>
        <v>0</v>
      </c>
    </row>
    <row r="243" spans="2:42" x14ac:dyDescent="0.25">
      <c r="B243" s="191" t="s">
        <v>332</v>
      </c>
      <c r="C243" s="192" t="s">
        <v>208</v>
      </c>
      <c r="D243" s="193">
        <f>SUM(D244:D259)</f>
        <v>0</v>
      </c>
      <c r="E243" s="193">
        <f>SUM(E244:E259)</f>
        <v>2581750.0010000002</v>
      </c>
      <c r="F243" s="193">
        <f t="shared" si="149"/>
        <v>2581750.0010000002</v>
      </c>
      <c r="G243" s="193">
        <f>SUM(G244:G259)</f>
        <v>0</v>
      </c>
      <c r="H243" s="193">
        <f t="shared" si="140"/>
        <v>2581750.0010000002</v>
      </c>
      <c r="I243" s="193">
        <f>SUM(I244:I259)</f>
        <v>0</v>
      </c>
      <c r="J243" s="193">
        <f t="shared" si="141"/>
        <v>2581750.0010000002</v>
      </c>
      <c r="K243" s="193">
        <f t="shared" ref="K243:AB243" si="153">SUM(K244:K259)</f>
        <v>1906100</v>
      </c>
      <c r="L243" s="193">
        <f t="shared" si="153"/>
        <v>56000</v>
      </c>
      <c r="M243" s="193">
        <f t="shared" si="153"/>
        <v>10000</v>
      </c>
      <c r="N243" s="193">
        <f t="shared" si="153"/>
        <v>12000</v>
      </c>
      <c r="O243" s="193">
        <f t="shared" si="153"/>
        <v>54750</v>
      </c>
      <c r="P243" s="193">
        <f>SUM(P244:P259)</f>
        <v>517500.00099999999</v>
      </c>
      <c r="Q243" s="193">
        <f>SUM(Q244:Q259)</f>
        <v>25400</v>
      </c>
      <c r="R243" s="193">
        <f t="shared" si="153"/>
        <v>0</v>
      </c>
      <c r="S243" s="193">
        <f t="shared" si="153"/>
        <v>0</v>
      </c>
      <c r="T243" s="193">
        <f>SUM(T244:T259)</f>
        <v>0</v>
      </c>
      <c r="U243" s="193">
        <f t="shared" si="153"/>
        <v>0</v>
      </c>
      <c r="V243" s="193">
        <f t="shared" si="153"/>
        <v>0</v>
      </c>
      <c r="W243" s="193">
        <f>SUM(W244:W259)</f>
        <v>0</v>
      </c>
      <c r="X243" s="193">
        <f t="shared" si="153"/>
        <v>0</v>
      </c>
      <c r="Y243" s="193">
        <f t="shared" si="153"/>
        <v>0</v>
      </c>
      <c r="Z243" s="193">
        <f t="shared" si="153"/>
        <v>0</v>
      </c>
      <c r="AA243" s="193">
        <f t="shared" si="153"/>
        <v>2581750.0010000002</v>
      </c>
      <c r="AB243" s="193">
        <f t="shared" si="153"/>
        <v>0</v>
      </c>
      <c r="AC243" s="193">
        <f t="shared" si="143"/>
        <v>2581750.0010000002</v>
      </c>
      <c r="AD243" s="193">
        <f>SUM(AD244:AD259)</f>
        <v>0</v>
      </c>
      <c r="AE243" s="193">
        <f>SUM(AE244:AE259)</f>
        <v>0</v>
      </c>
      <c r="AF243" s="193">
        <f>SUM(AF244:AF259)</f>
        <v>0</v>
      </c>
      <c r="AG243" s="193">
        <f t="shared" si="144"/>
        <v>0</v>
      </c>
      <c r="AH243" s="193">
        <f>SUM(AH244:AH259)</f>
        <v>0</v>
      </c>
      <c r="AI243" s="193">
        <f>SUM(AI244:AI259)</f>
        <v>0</v>
      </c>
      <c r="AJ243" s="193">
        <f>SUM(AJ244:AJ259)</f>
        <v>0</v>
      </c>
      <c r="AK243" s="193">
        <f t="shared" si="145"/>
        <v>0</v>
      </c>
      <c r="AL243" s="193">
        <f>SUM(AL244:AL259)</f>
        <v>0</v>
      </c>
      <c r="AM243" s="193">
        <f>SUM(AM244:AM259)</f>
        <v>0</v>
      </c>
      <c r="AN243" s="193">
        <f>SUM(AN244:AN259)</f>
        <v>0</v>
      </c>
      <c r="AO243" s="193">
        <f t="shared" si="146"/>
        <v>0</v>
      </c>
      <c r="AP243" s="193">
        <f t="shared" si="147"/>
        <v>2581750.0010000002</v>
      </c>
    </row>
    <row r="244" spans="2:42" x14ac:dyDescent="0.25">
      <c r="B244" s="182" t="s">
        <v>835</v>
      </c>
      <c r="C244" s="183" t="s">
        <v>836</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4">
        <f t="shared" si="149"/>
        <v>0</v>
      </c>
      <c r="G244" s="184"/>
      <c r="H244" s="184">
        <f t="shared" si="140"/>
        <v>0</v>
      </c>
      <c r="I244" s="184"/>
      <c r="J244" s="184">
        <f t="shared" si="141"/>
        <v>0</v>
      </c>
      <c r="K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4">
        <f t="shared" si="143"/>
        <v>0</v>
      </c>
      <c r="AD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4">
        <f t="shared" si="144"/>
        <v>0</v>
      </c>
      <c r="AH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4">
        <f t="shared" si="145"/>
        <v>0</v>
      </c>
      <c r="AL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4">
        <f t="shared" si="146"/>
        <v>0</v>
      </c>
      <c r="AP244" s="184">
        <f t="shared" si="147"/>
        <v>0</v>
      </c>
    </row>
    <row r="245" spans="2:42" x14ac:dyDescent="0.25">
      <c r="B245" s="182" t="s">
        <v>837</v>
      </c>
      <c r="C245" s="183" t="s">
        <v>838</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154">D245+E245</f>
        <v>0</v>
      </c>
      <c r="G245" s="184"/>
      <c r="H245" s="184">
        <f t="shared" ref="H245:H253" si="155">F245-G245</f>
        <v>0</v>
      </c>
      <c r="I245" s="184"/>
      <c r="J245" s="184">
        <f t="shared" ref="J245:J253" si="156">F245-I245</f>
        <v>0</v>
      </c>
      <c r="K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4">
        <f t="shared" ref="AC245:AC253" si="157">Z245+AA245+AB245</f>
        <v>0</v>
      </c>
      <c r="AD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4">
        <f t="shared" ref="AG245:AG253" si="158">AD245+AE245+AF245</f>
        <v>0</v>
      </c>
      <c r="AH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4">
        <f t="shared" ref="AK245:AK253" si="159">AH245+AI245+AJ245</f>
        <v>0</v>
      </c>
      <c r="AL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4">
        <f t="shared" ref="AO245:AO253" si="160">AL245+AM245+AN245</f>
        <v>0</v>
      </c>
      <c r="AP245" s="184">
        <f t="shared" ref="AP245:AP253" si="161">AC245+AG245+AK245+AO245</f>
        <v>0</v>
      </c>
    </row>
    <row r="246" spans="2:42" x14ac:dyDescent="0.25">
      <c r="B246" s="182" t="s">
        <v>839</v>
      </c>
      <c r="C246" s="183" t="s">
        <v>840</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154"/>
        <v>0</v>
      </c>
      <c r="G246" s="184"/>
      <c r="H246" s="184">
        <f t="shared" si="155"/>
        <v>0</v>
      </c>
      <c r="I246" s="184"/>
      <c r="J246" s="184">
        <f t="shared" si="156"/>
        <v>0</v>
      </c>
      <c r="K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4">
        <f t="shared" si="157"/>
        <v>0</v>
      </c>
      <c r="AD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4">
        <f t="shared" si="158"/>
        <v>0</v>
      </c>
      <c r="AH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4">
        <f t="shared" si="159"/>
        <v>0</v>
      </c>
      <c r="AL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4">
        <f t="shared" si="160"/>
        <v>0</v>
      </c>
      <c r="AP246" s="184">
        <f t="shared" si="161"/>
        <v>0</v>
      </c>
    </row>
    <row r="247" spans="2:42" x14ac:dyDescent="0.25">
      <c r="B247" s="182" t="s">
        <v>333</v>
      </c>
      <c r="C247" s="183" t="s">
        <v>209</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154"/>
        <v>0</v>
      </c>
      <c r="G247" s="184"/>
      <c r="H247" s="184">
        <f t="shared" si="155"/>
        <v>0</v>
      </c>
      <c r="I247" s="184"/>
      <c r="J247" s="184">
        <f t="shared" si="156"/>
        <v>0</v>
      </c>
      <c r="K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4">
        <f t="shared" si="157"/>
        <v>0</v>
      </c>
      <c r="AD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4">
        <f t="shared" si="158"/>
        <v>0</v>
      </c>
      <c r="AH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4">
        <f t="shared" si="159"/>
        <v>0</v>
      </c>
      <c r="AL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4">
        <f t="shared" si="160"/>
        <v>0</v>
      </c>
      <c r="AP247" s="184">
        <f t="shared" si="161"/>
        <v>0</v>
      </c>
    </row>
    <row r="248" spans="2:42" x14ac:dyDescent="0.25">
      <c r="B248" s="182" t="s">
        <v>841</v>
      </c>
      <c r="C248" s="183" t="s">
        <v>842</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2256750.0010000002</v>
      </c>
      <c r="F248" s="184">
        <f t="shared" si="154"/>
        <v>2256750.0010000002</v>
      </c>
      <c r="G248" s="184"/>
      <c r="H248" s="184">
        <f t="shared" si="155"/>
        <v>2256750.0010000002</v>
      </c>
      <c r="I248" s="184"/>
      <c r="J248" s="184">
        <f t="shared" si="156"/>
        <v>2256750.0010000002</v>
      </c>
      <c r="K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1906100</v>
      </c>
      <c r="L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56000</v>
      </c>
      <c r="M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N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O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54750</v>
      </c>
      <c r="P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192500.00099999999</v>
      </c>
      <c r="Q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25400</v>
      </c>
      <c r="R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2256750.0010000002</v>
      </c>
      <c r="AB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4">
        <f t="shared" si="157"/>
        <v>2256750.0010000002</v>
      </c>
      <c r="AD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4">
        <f t="shared" si="158"/>
        <v>0</v>
      </c>
      <c r="AH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4">
        <f t="shared" si="159"/>
        <v>0</v>
      </c>
      <c r="AL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4">
        <f t="shared" si="160"/>
        <v>0</v>
      </c>
      <c r="AP248" s="184">
        <f t="shared" si="161"/>
        <v>2256750.0010000002</v>
      </c>
    </row>
    <row r="249" spans="2:42" x14ac:dyDescent="0.25">
      <c r="B249" s="182" t="s">
        <v>843</v>
      </c>
      <c r="C249" s="183" t="s">
        <v>844</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154"/>
        <v>0</v>
      </c>
      <c r="G249" s="184"/>
      <c r="H249" s="184">
        <f t="shared" si="155"/>
        <v>0</v>
      </c>
      <c r="I249" s="184"/>
      <c r="J249" s="184">
        <f t="shared" si="156"/>
        <v>0</v>
      </c>
      <c r="K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4">
        <f t="shared" si="157"/>
        <v>0</v>
      </c>
      <c r="AD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4">
        <f t="shared" si="158"/>
        <v>0</v>
      </c>
      <c r="AH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4">
        <f t="shared" si="159"/>
        <v>0</v>
      </c>
      <c r="AL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4">
        <f t="shared" si="160"/>
        <v>0</v>
      </c>
      <c r="AP249" s="184">
        <f t="shared" si="161"/>
        <v>0</v>
      </c>
    </row>
    <row r="250" spans="2:42" x14ac:dyDescent="0.25">
      <c r="B250" s="182" t="s">
        <v>334</v>
      </c>
      <c r="C250" s="183" t="s">
        <v>210</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154"/>
        <v>0</v>
      </c>
      <c r="G250" s="184"/>
      <c r="H250" s="184">
        <f t="shared" si="155"/>
        <v>0</v>
      </c>
      <c r="I250" s="184"/>
      <c r="J250" s="184">
        <f t="shared" si="156"/>
        <v>0</v>
      </c>
      <c r="K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4">
        <f t="shared" si="157"/>
        <v>0</v>
      </c>
      <c r="AD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4">
        <f t="shared" si="158"/>
        <v>0</v>
      </c>
      <c r="AH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4">
        <f t="shared" si="159"/>
        <v>0</v>
      </c>
      <c r="AL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4">
        <f t="shared" si="160"/>
        <v>0</v>
      </c>
      <c r="AP250" s="184">
        <f t="shared" si="161"/>
        <v>0</v>
      </c>
    </row>
    <row r="251" spans="2:42" x14ac:dyDescent="0.25">
      <c r="B251" s="182" t="s">
        <v>845</v>
      </c>
      <c r="C251" s="183" t="s">
        <v>846</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4">
        <f t="shared" si="154"/>
        <v>0</v>
      </c>
      <c r="G251" s="184"/>
      <c r="H251" s="184">
        <f t="shared" si="155"/>
        <v>0</v>
      </c>
      <c r="I251" s="184"/>
      <c r="J251" s="184">
        <f t="shared" si="156"/>
        <v>0</v>
      </c>
      <c r="K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4">
        <f t="shared" si="157"/>
        <v>0</v>
      </c>
      <c r="AD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4">
        <f t="shared" si="158"/>
        <v>0</v>
      </c>
      <c r="AH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4">
        <f t="shared" si="159"/>
        <v>0</v>
      </c>
      <c r="AL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4">
        <f t="shared" si="160"/>
        <v>0</v>
      </c>
      <c r="AP251" s="184">
        <f t="shared" si="161"/>
        <v>0</v>
      </c>
    </row>
    <row r="252" spans="2:42" x14ac:dyDescent="0.25">
      <c r="B252" s="182" t="s">
        <v>847</v>
      </c>
      <c r="C252" s="183" t="s">
        <v>848</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325000</v>
      </c>
      <c r="F252" s="184">
        <f t="shared" si="154"/>
        <v>325000</v>
      </c>
      <c r="G252" s="184"/>
      <c r="H252" s="184">
        <f t="shared" si="155"/>
        <v>325000</v>
      </c>
      <c r="I252" s="184"/>
      <c r="J252" s="184">
        <f t="shared" si="156"/>
        <v>325000</v>
      </c>
      <c r="K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325000</v>
      </c>
      <c r="Q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325000</v>
      </c>
      <c r="AB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4">
        <f t="shared" si="157"/>
        <v>325000</v>
      </c>
      <c r="AD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4">
        <f t="shared" si="158"/>
        <v>0</v>
      </c>
      <c r="AH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4">
        <f t="shared" si="159"/>
        <v>0</v>
      </c>
      <c r="AL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4">
        <f t="shared" si="160"/>
        <v>0</v>
      </c>
      <c r="AP252" s="184">
        <f t="shared" si="161"/>
        <v>325000</v>
      </c>
    </row>
    <row r="253" spans="2:42" x14ac:dyDescent="0.25">
      <c r="B253" s="182" t="s">
        <v>335</v>
      </c>
      <c r="C253" s="183" t="s">
        <v>211</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154"/>
        <v>0</v>
      </c>
      <c r="G253" s="184"/>
      <c r="H253" s="184">
        <f t="shared" si="155"/>
        <v>0</v>
      </c>
      <c r="I253" s="184"/>
      <c r="J253" s="184">
        <f t="shared" si="156"/>
        <v>0</v>
      </c>
      <c r="K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4">
        <f t="shared" si="157"/>
        <v>0</v>
      </c>
      <c r="AD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4">
        <f t="shared" si="158"/>
        <v>0</v>
      </c>
      <c r="AH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4">
        <f t="shared" si="159"/>
        <v>0</v>
      </c>
      <c r="AL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4">
        <f t="shared" si="160"/>
        <v>0</v>
      </c>
      <c r="AP253" s="184">
        <f t="shared" si="161"/>
        <v>0</v>
      </c>
    </row>
    <row r="254" spans="2:42" x14ac:dyDescent="0.25">
      <c r="B254" s="182" t="s">
        <v>849</v>
      </c>
      <c r="C254" s="183" t="s">
        <v>850</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ref="F254:F268" si="162">D254+E254</f>
        <v>0</v>
      </c>
      <c r="G254" s="184"/>
      <c r="H254" s="184">
        <f t="shared" ref="H254:H268" si="163">F254-G254</f>
        <v>0</v>
      </c>
      <c r="I254" s="184"/>
      <c r="J254" s="184">
        <f t="shared" ref="J254:J268" si="164">F254-I254</f>
        <v>0</v>
      </c>
      <c r="K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4">
        <f t="shared" ref="AC254:AC268" si="165">Z254+AA254+AB254</f>
        <v>0</v>
      </c>
      <c r="AD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4">
        <f t="shared" ref="AG254:AG268" si="166">AD254+AE254+AF254</f>
        <v>0</v>
      </c>
      <c r="AH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4">
        <f t="shared" ref="AK254:AK268" si="167">AH254+AI254+AJ254</f>
        <v>0</v>
      </c>
      <c r="AL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4">
        <f t="shared" ref="AO254:AO268" si="168">AL254+AM254+AN254</f>
        <v>0</v>
      </c>
      <c r="AP254" s="184">
        <f t="shared" ref="AP254:AP268" si="169">AC254+AG254+AK254+AO254</f>
        <v>0</v>
      </c>
    </row>
    <row r="255" spans="2:42" x14ac:dyDescent="0.25">
      <c r="B255" s="182" t="s">
        <v>851</v>
      </c>
      <c r="C255" s="183" t="s">
        <v>852</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4">
        <f t="shared" si="162"/>
        <v>0</v>
      </c>
      <c r="G255" s="184"/>
      <c r="H255" s="184">
        <f t="shared" si="163"/>
        <v>0</v>
      </c>
      <c r="I255" s="184"/>
      <c r="J255" s="184">
        <f t="shared" si="164"/>
        <v>0</v>
      </c>
      <c r="K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4">
        <f t="shared" si="165"/>
        <v>0</v>
      </c>
      <c r="AD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4">
        <f t="shared" si="166"/>
        <v>0</v>
      </c>
      <c r="AH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4">
        <f t="shared" si="167"/>
        <v>0</v>
      </c>
      <c r="AL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4">
        <f t="shared" si="168"/>
        <v>0</v>
      </c>
      <c r="AP255" s="184">
        <f t="shared" si="169"/>
        <v>0</v>
      </c>
    </row>
    <row r="256" spans="2:42" x14ac:dyDescent="0.25">
      <c r="B256" s="182" t="s">
        <v>853</v>
      </c>
      <c r="C256" s="183" t="s">
        <v>854</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162"/>
        <v>0</v>
      </c>
      <c r="G256" s="184"/>
      <c r="H256" s="184">
        <f t="shared" si="163"/>
        <v>0</v>
      </c>
      <c r="I256" s="184"/>
      <c r="J256" s="184">
        <f t="shared" si="164"/>
        <v>0</v>
      </c>
      <c r="K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4">
        <f t="shared" si="165"/>
        <v>0</v>
      </c>
      <c r="AD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4">
        <f t="shared" si="166"/>
        <v>0</v>
      </c>
      <c r="AH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4">
        <f t="shared" si="167"/>
        <v>0</v>
      </c>
      <c r="AL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4">
        <f t="shared" si="168"/>
        <v>0</v>
      </c>
      <c r="AP256" s="184">
        <f t="shared" si="169"/>
        <v>0</v>
      </c>
    </row>
    <row r="257" spans="2:42" x14ac:dyDescent="0.25">
      <c r="B257" s="182" t="s">
        <v>855</v>
      </c>
      <c r="C257" s="183" t="s">
        <v>856</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4">
        <f t="shared" si="162"/>
        <v>0</v>
      </c>
      <c r="G257" s="184"/>
      <c r="H257" s="184">
        <f t="shared" si="163"/>
        <v>0</v>
      </c>
      <c r="I257" s="184"/>
      <c r="J257" s="184">
        <f t="shared" si="164"/>
        <v>0</v>
      </c>
      <c r="K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4">
        <f t="shared" si="165"/>
        <v>0</v>
      </c>
      <c r="AD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4">
        <f t="shared" si="166"/>
        <v>0</v>
      </c>
      <c r="AH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4">
        <f t="shared" si="167"/>
        <v>0</v>
      </c>
      <c r="AL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4">
        <f t="shared" si="168"/>
        <v>0</v>
      </c>
      <c r="AP257" s="184">
        <f t="shared" si="169"/>
        <v>0</v>
      </c>
    </row>
    <row r="258" spans="2:42" x14ac:dyDescent="0.25">
      <c r="B258" s="182" t="s">
        <v>336</v>
      </c>
      <c r="C258" s="183" t="s">
        <v>212</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162"/>
        <v>0</v>
      </c>
      <c r="G258" s="184"/>
      <c r="H258" s="184">
        <f t="shared" si="163"/>
        <v>0</v>
      </c>
      <c r="I258" s="184"/>
      <c r="J258" s="184">
        <f t="shared" si="164"/>
        <v>0</v>
      </c>
      <c r="K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4">
        <f t="shared" si="165"/>
        <v>0</v>
      </c>
      <c r="AD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4">
        <f t="shared" si="166"/>
        <v>0</v>
      </c>
      <c r="AH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4">
        <f t="shared" si="167"/>
        <v>0</v>
      </c>
      <c r="AL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4">
        <f t="shared" si="168"/>
        <v>0</v>
      </c>
      <c r="AP258" s="184">
        <f t="shared" si="169"/>
        <v>0</v>
      </c>
    </row>
    <row r="259" spans="2:42" x14ac:dyDescent="0.25">
      <c r="B259" s="182" t="s">
        <v>857</v>
      </c>
      <c r="C259" s="183" t="s">
        <v>858</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162"/>
        <v>0</v>
      </c>
      <c r="G259" s="184"/>
      <c r="H259" s="184">
        <f t="shared" si="163"/>
        <v>0</v>
      </c>
      <c r="I259" s="184"/>
      <c r="J259" s="184">
        <f t="shared" si="164"/>
        <v>0</v>
      </c>
      <c r="K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4">
        <f t="shared" si="165"/>
        <v>0</v>
      </c>
      <c r="AD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4">
        <f t="shared" si="166"/>
        <v>0</v>
      </c>
      <c r="AH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4">
        <f t="shared" si="167"/>
        <v>0</v>
      </c>
      <c r="AL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4">
        <f t="shared" si="168"/>
        <v>0</v>
      </c>
      <c r="AP259" s="184">
        <f t="shared" si="169"/>
        <v>0</v>
      </c>
    </row>
    <row r="260" spans="2:42" x14ac:dyDescent="0.25">
      <c r="B260" s="191" t="s">
        <v>337</v>
      </c>
      <c r="C260" s="192" t="s">
        <v>213</v>
      </c>
      <c r="D260" s="193">
        <f>SUM(D261:D266)</f>
        <v>0</v>
      </c>
      <c r="E260" s="193">
        <f>SUM(E261:E266)</f>
        <v>0</v>
      </c>
      <c r="F260" s="193">
        <f t="shared" si="162"/>
        <v>0</v>
      </c>
      <c r="G260" s="193">
        <f>SUM(G261:G266)</f>
        <v>0</v>
      </c>
      <c r="H260" s="193">
        <f t="shared" si="163"/>
        <v>0</v>
      </c>
      <c r="I260" s="193">
        <f>SUM(I261:I266)</f>
        <v>0</v>
      </c>
      <c r="J260" s="193">
        <f t="shared" si="164"/>
        <v>0</v>
      </c>
      <c r="K260" s="193">
        <f t="shared" ref="K260:AB260" si="170">SUM(K261:K266)</f>
        <v>0</v>
      </c>
      <c r="L260" s="193">
        <f t="shared" si="170"/>
        <v>0</v>
      </c>
      <c r="M260" s="193">
        <f t="shared" si="170"/>
        <v>0</v>
      </c>
      <c r="N260" s="193">
        <f t="shared" si="170"/>
        <v>0</v>
      </c>
      <c r="O260" s="193">
        <f t="shared" si="170"/>
        <v>0</v>
      </c>
      <c r="P260" s="193">
        <f>SUM(P261:P266)</f>
        <v>0</v>
      </c>
      <c r="Q260" s="193">
        <f>SUM(Q261:Q266)</f>
        <v>0</v>
      </c>
      <c r="R260" s="193">
        <f t="shared" si="170"/>
        <v>0</v>
      </c>
      <c r="S260" s="193">
        <f t="shared" si="170"/>
        <v>0</v>
      </c>
      <c r="T260" s="193">
        <f>SUM(T261:T266)</f>
        <v>0</v>
      </c>
      <c r="U260" s="193">
        <f t="shared" si="170"/>
        <v>0</v>
      </c>
      <c r="V260" s="193">
        <f t="shared" si="170"/>
        <v>0</v>
      </c>
      <c r="W260" s="193">
        <f>SUM(W261:W266)</f>
        <v>0</v>
      </c>
      <c r="X260" s="193">
        <f t="shared" si="170"/>
        <v>0</v>
      </c>
      <c r="Y260" s="193">
        <f t="shared" si="170"/>
        <v>0</v>
      </c>
      <c r="Z260" s="193">
        <f t="shared" si="170"/>
        <v>0</v>
      </c>
      <c r="AA260" s="193">
        <f t="shared" si="170"/>
        <v>0</v>
      </c>
      <c r="AB260" s="193">
        <f t="shared" si="170"/>
        <v>0</v>
      </c>
      <c r="AC260" s="193">
        <f t="shared" si="165"/>
        <v>0</v>
      </c>
      <c r="AD260" s="193">
        <f>SUM(AD261:AD266)</f>
        <v>0</v>
      </c>
      <c r="AE260" s="193">
        <f>SUM(AE261:AE266)</f>
        <v>0</v>
      </c>
      <c r="AF260" s="193">
        <f>SUM(AF261:AF266)</f>
        <v>0</v>
      </c>
      <c r="AG260" s="193">
        <f t="shared" si="166"/>
        <v>0</v>
      </c>
      <c r="AH260" s="193">
        <f>SUM(AH261:AH266)</f>
        <v>0</v>
      </c>
      <c r="AI260" s="193">
        <f>SUM(AI261:AI266)</f>
        <v>0</v>
      </c>
      <c r="AJ260" s="193">
        <f>SUM(AJ261:AJ266)</f>
        <v>0</v>
      </c>
      <c r="AK260" s="193">
        <f t="shared" si="167"/>
        <v>0</v>
      </c>
      <c r="AL260" s="193">
        <f>SUM(AL261:AL266)</f>
        <v>0</v>
      </c>
      <c r="AM260" s="193">
        <f>SUM(AM261:AM266)</f>
        <v>0</v>
      </c>
      <c r="AN260" s="193">
        <f>SUM(AN261:AN266)</f>
        <v>0</v>
      </c>
      <c r="AO260" s="193">
        <f t="shared" si="168"/>
        <v>0</v>
      </c>
      <c r="AP260" s="193">
        <f t="shared" si="169"/>
        <v>0</v>
      </c>
    </row>
    <row r="261" spans="2:42" x14ac:dyDescent="0.25">
      <c r="B261" s="182" t="s">
        <v>865</v>
      </c>
      <c r="C261" s="183" t="s">
        <v>866</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162"/>
        <v>0</v>
      </c>
      <c r="G261" s="184"/>
      <c r="H261" s="184">
        <f t="shared" si="163"/>
        <v>0</v>
      </c>
      <c r="I261" s="184"/>
      <c r="J261" s="184">
        <f t="shared" si="164"/>
        <v>0</v>
      </c>
      <c r="K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4">
        <f t="shared" si="165"/>
        <v>0</v>
      </c>
      <c r="AD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4">
        <f t="shared" si="166"/>
        <v>0</v>
      </c>
      <c r="AH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4">
        <f t="shared" si="167"/>
        <v>0</v>
      </c>
      <c r="AL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4">
        <f t="shared" si="168"/>
        <v>0</v>
      </c>
      <c r="AP261" s="184">
        <f t="shared" si="169"/>
        <v>0</v>
      </c>
    </row>
    <row r="262" spans="2:42" x14ac:dyDescent="0.25">
      <c r="B262" s="182" t="s">
        <v>867</v>
      </c>
      <c r="C262" s="183" t="s">
        <v>868</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162"/>
        <v>0</v>
      </c>
      <c r="G262" s="184"/>
      <c r="H262" s="184">
        <f t="shared" si="163"/>
        <v>0</v>
      </c>
      <c r="I262" s="184"/>
      <c r="J262" s="184">
        <f t="shared" si="164"/>
        <v>0</v>
      </c>
      <c r="K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4">
        <f t="shared" si="165"/>
        <v>0</v>
      </c>
      <c r="AD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4">
        <f t="shared" si="166"/>
        <v>0</v>
      </c>
      <c r="AH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4">
        <f t="shared" si="167"/>
        <v>0</v>
      </c>
      <c r="AL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4">
        <f t="shared" si="168"/>
        <v>0</v>
      </c>
      <c r="AP262" s="184">
        <f t="shared" si="169"/>
        <v>0</v>
      </c>
    </row>
    <row r="263" spans="2:42" x14ac:dyDescent="0.25">
      <c r="B263" s="182" t="s">
        <v>338</v>
      </c>
      <c r="C263" s="183" t="s">
        <v>214</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162"/>
        <v>0</v>
      </c>
      <c r="G263" s="184"/>
      <c r="H263" s="184">
        <f t="shared" si="163"/>
        <v>0</v>
      </c>
      <c r="I263" s="184"/>
      <c r="J263" s="184">
        <f t="shared" si="164"/>
        <v>0</v>
      </c>
      <c r="K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4">
        <f t="shared" si="165"/>
        <v>0</v>
      </c>
      <c r="AD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4">
        <f t="shared" si="166"/>
        <v>0</v>
      </c>
      <c r="AH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4">
        <f t="shared" si="167"/>
        <v>0</v>
      </c>
      <c r="AL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4">
        <f t="shared" si="168"/>
        <v>0</v>
      </c>
      <c r="AP263" s="184">
        <f t="shared" si="169"/>
        <v>0</v>
      </c>
    </row>
    <row r="264" spans="2:42" x14ac:dyDescent="0.25">
      <c r="B264" s="182" t="s">
        <v>869</v>
      </c>
      <c r="C264" s="183" t="s">
        <v>870</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si="162"/>
        <v>0</v>
      </c>
      <c r="G264" s="184"/>
      <c r="H264" s="184">
        <f t="shared" si="163"/>
        <v>0</v>
      </c>
      <c r="I264" s="184"/>
      <c r="J264" s="184">
        <f t="shared" si="164"/>
        <v>0</v>
      </c>
      <c r="K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4">
        <f t="shared" si="165"/>
        <v>0</v>
      </c>
      <c r="AD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4">
        <f t="shared" si="166"/>
        <v>0</v>
      </c>
      <c r="AH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4">
        <f t="shared" si="167"/>
        <v>0</v>
      </c>
      <c r="AL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4">
        <f t="shared" si="168"/>
        <v>0</v>
      </c>
      <c r="AP264" s="184">
        <f t="shared" si="169"/>
        <v>0</v>
      </c>
    </row>
    <row r="265" spans="2:42" x14ac:dyDescent="0.25">
      <c r="B265" s="182" t="s">
        <v>871</v>
      </c>
      <c r="C265" s="183" t="s">
        <v>872</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162"/>
        <v>0</v>
      </c>
      <c r="G265" s="184"/>
      <c r="H265" s="184">
        <f t="shared" si="163"/>
        <v>0</v>
      </c>
      <c r="I265" s="184"/>
      <c r="J265" s="184">
        <f t="shared" si="164"/>
        <v>0</v>
      </c>
      <c r="K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4">
        <f t="shared" si="165"/>
        <v>0</v>
      </c>
      <c r="AD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4">
        <f t="shared" si="166"/>
        <v>0</v>
      </c>
      <c r="AH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4">
        <f t="shared" si="167"/>
        <v>0</v>
      </c>
      <c r="AL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4">
        <f t="shared" si="168"/>
        <v>0</v>
      </c>
      <c r="AP265" s="184">
        <f t="shared" si="169"/>
        <v>0</v>
      </c>
    </row>
    <row r="266" spans="2:42" x14ac:dyDescent="0.25">
      <c r="B266" s="182" t="s">
        <v>873</v>
      </c>
      <c r="C266" s="183" t="s">
        <v>874</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162"/>
        <v>0</v>
      </c>
      <c r="G266" s="184"/>
      <c r="H266" s="184">
        <f t="shared" si="163"/>
        <v>0</v>
      </c>
      <c r="I266" s="184"/>
      <c r="J266" s="184">
        <f t="shared" si="164"/>
        <v>0</v>
      </c>
      <c r="K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4">
        <f t="shared" si="165"/>
        <v>0</v>
      </c>
      <c r="AD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4">
        <f t="shared" si="166"/>
        <v>0</v>
      </c>
      <c r="AH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4">
        <f t="shared" si="167"/>
        <v>0</v>
      </c>
      <c r="AL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4">
        <f t="shared" si="168"/>
        <v>0</v>
      </c>
      <c r="AP266" s="184">
        <f t="shared" si="169"/>
        <v>0</v>
      </c>
    </row>
    <row r="267" spans="2:42" x14ac:dyDescent="0.25">
      <c r="B267" s="191" t="s">
        <v>339</v>
      </c>
      <c r="C267" s="192" t="s">
        <v>215</v>
      </c>
      <c r="D267" s="193">
        <f>SUM(D268:D311)</f>
        <v>0</v>
      </c>
      <c r="E267" s="193">
        <f>SUM(E268:E311)</f>
        <v>0</v>
      </c>
      <c r="F267" s="193">
        <f t="shared" si="162"/>
        <v>0</v>
      </c>
      <c r="G267" s="193">
        <f>SUM(G268:G311)</f>
        <v>0</v>
      </c>
      <c r="H267" s="193">
        <f t="shared" si="163"/>
        <v>0</v>
      </c>
      <c r="I267" s="193">
        <f>SUM(I268:I311)</f>
        <v>0</v>
      </c>
      <c r="J267" s="193">
        <f t="shared" si="164"/>
        <v>0</v>
      </c>
      <c r="K267" s="193">
        <f t="shared" ref="K267:AB267" si="171">SUM(K268:K311)</f>
        <v>0</v>
      </c>
      <c r="L267" s="193">
        <f t="shared" si="171"/>
        <v>0</v>
      </c>
      <c r="M267" s="193">
        <f t="shared" si="171"/>
        <v>0</v>
      </c>
      <c r="N267" s="193">
        <f t="shared" si="171"/>
        <v>0</v>
      </c>
      <c r="O267" s="193">
        <f t="shared" si="171"/>
        <v>0</v>
      </c>
      <c r="P267" s="193">
        <f>SUM(P268:P311)</f>
        <v>0</v>
      </c>
      <c r="Q267" s="193">
        <f>SUM(Q268:Q311)</f>
        <v>0</v>
      </c>
      <c r="R267" s="193">
        <f t="shared" si="171"/>
        <v>0</v>
      </c>
      <c r="S267" s="193">
        <f t="shared" si="171"/>
        <v>0</v>
      </c>
      <c r="T267" s="193">
        <f>SUM(T268:T311)</f>
        <v>0</v>
      </c>
      <c r="U267" s="193">
        <f t="shared" si="171"/>
        <v>0</v>
      </c>
      <c r="V267" s="193">
        <f t="shared" si="171"/>
        <v>0</v>
      </c>
      <c r="W267" s="193">
        <f>SUM(W268:W311)</f>
        <v>0</v>
      </c>
      <c r="X267" s="193">
        <f t="shared" si="171"/>
        <v>0</v>
      </c>
      <c r="Y267" s="193">
        <f t="shared" si="171"/>
        <v>0</v>
      </c>
      <c r="Z267" s="193">
        <f t="shared" si="171"/>
        <v>0</v>
      </c>
      <c r="AA267" s="193">
        <f t="shared" si="171"/>
        <v>0</v>
      </c>
      <c r="AB267" s="193">
        <f t="shared" si="171"/>
        <v>0</v>
      </c>
      <c r="AC267" s="193">
        <f t="shared" si="165"/>
        <v>0</v>
      </c>
      <c r="AD267" s="193">
        <f>SUM(AD268:AD311)</f>
        <v>0</v>
      </c>
      <c r="AE267" s="193">
        <f>SUM(AE268:AE311)</f>
        <v>0</v>
      </c>
      <c r="AF267" s="193">
        <f>SUM(AF268:AF311)</f>
        <v>0</v>
      </c>
      <c r="AG267" s="193">
        <f t="shared" si="166"/>
        <v>0</v>
      </c>
      <c r="AH267" s="193">
        <f>SUM(AH268:AH311)</f>
        <v>0</v>
      </c>
      <c r="AI267" s="193">
        <f>SUM(AI268:AI311)</f>
        <v>0</v>
      </c>
      <c r="AJ267" s="193">
        <f>SUM(AJ268:AJ311)</f>
        <v>0</v>
      </c>
      <c r="AK267" s="193">
        <f t="shared" si="167"/>
        <v>0</v>
      </c>
      <c r="AL267" s="193">
        <f>SUM(AL268:AL311)</f>
        <v>0</v>
      </c>
      <c r="AM267" s="193">
        <f>SUM(AM268:AM311)</f>
        <v>0</v>
      </c>
      <c r="AN267" s="193">
        <f>SUM(AN268:AN311)</f>
        <v>0</v>
      </c>
      <c r="AO267" s="193">
        <f t="shared" si="168"/>
        <v>0</v>
      </c>
      <c r="AP267" s="193">
        <f t="shared" si="169"/>
        <v>0</v>
      </c>
    </row>
    <row r="268" spans="2:42" x14ac:dyDescent="0.25">
      <c r="B268" s="182" t="s">
        <v>875</v>
      </c>
      <c r="C268" s="183" t="s">
        <v>876</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162"/>
        <v>0</v>
      </c>
      <c r="G268" s="184"/>
      <c r="H268" s="184">
        <f t="shared" si="163"/>
        <v>0</v>
      </c>
      <c r="I268" s="184"/>
      <c r="J268" s="184">
        <f t="shared" si="164"/>
        <v>0</v>
      </c>
      <c r="K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4">
        <f t="shared" si="165"/>
        <v>0</v>
      </c>
      <c r="AD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4">
        <f t="shared" si="166"/>
        <v>0</v>
      </c>
      <c r="AH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4">
        <f t="shared" si="167"/>
        <v>0</v>
      </c>
      <c r="AL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4">
        <f t="shared" si="168"/>
        <v>0</v>
      </c>
      <c r="AP268" s="184">
        <f t="shared" si="169"/>
        <v>0</v>
      </c>
    </row>
    <row r="269" spans="2:42" x14ac:dyDescent="0.25">
      <c r="B269" s="182" t="s">
        <v>340</v>
      </c>
      <c r="C269" s="183" t="s">
        <v>877</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4">
        <f t="shared" ref="F269:F300" si="172">D269+E269</f>
        <v>0</v>
      </c>
      <c r="G269" s="184"/>
      <c r="H269" s="184">
        <f t="shared" ref="H269:H300" si="173">F269-G269</f>
        <v>0</v>
      </c>
      <c r="I269" s="184"/>
      <c r="J269" s="184">
        <f t="shared" ref="J269:J300" si="174">F269-I269</f>
        <v>0</v>
      </c>
      <c r="K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4">
        <f t="shared" ref="AC269:AC300" si="175">Z269+AA269+AB269</f>
        <v>0</v>
      </c>
      <c r="AD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4">
        <f t="shared" ref="AG269:AG300" si="176">AD269+AE269+AF269</f>
        <v>0</v>
      </c>
      <c r="AH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4">
        <f t="shared" ref="AK269:AK300" si="177">AH269+AI269+AJ269</f>
        <v>0</v>
      </c>
      <c r="AL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4">
        <f t="shared" ref="AO269:AO300" si="178">AL269+AM269+AN269</f>
        <v>0</v>
      </c>
      <c r="AP269" s="184">
        <f t="shared" ref="AP269:AP300" si="179">AC269+AG269+AK269+AO269</f>
        <v>0</v>
      </c>
    </row>
    <row r="270" spans="2:42" x14ac:dyDescent="0.25">
      <c r="B270" s="182" t="s">
        <v>878</v>
      </c>
      <c r="C270" s="183" t="s">
        <v>879</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4">
        <f t="shared" si="172"/>
        <v>0</v>
      </c>
      <c r="G270" s="184"/>
      <c r="H270" s="184">
        <f t="shared" si="173"/>
        <v>0</v>
      </c>
      <c r="I270" s="184"/>
      <c r="J270" s="184">
        <f t="shared" si="174"/>
        <v>0</v>
      </c>
      <c r="K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4">
        <f t="shared" si="175"/>
        <v>0</v>
      </c>
      <c r="AD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4">
        <f t="shared" si="176"/>
        <v>0</v>
      </c>
      <c r="AH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4">
        <f t="shared" si="177"/>
        <v>0</v>
      </c>
      <c r="AL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4">
        <f t="shared" si="178"/>
        <v>0</v>
      </c>
      <c r="AP270" s="184">
        <f t="shared" si="179"/>
        <v>0</v>
      </c>
    </row>
    <row r="271" spans="2:42" x14ac:dyDescent="0.25">
      <c r="B271" s="182" t="s">
        <v>880</v>
      </c>
      <c r="C271" s="183" t="s">
        <v>881</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172"/>
        <v>0</v>
      </c>
      <c r="G271" s="184"/>
      <c r="H271" s="184">
        <f t="shared" si="173"/>
        <v>0</v>
      </c>
      <c r="I271" s="184"/>
      <c r="J271" s="184">
        <f t="shared" si="174"/>
        <v>0</v>
      </c>
      <c r="K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4">
        <f t="shared" si="175"/>
        <v>0</v>
      </c>
      <c r="AD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4">
        <f t="shared" si="176"/>
        <v>0</v>
      </c>
      <c r="AH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4">
        <f t="shared" si="177"/>
        <v>0</v>
      </c>
      <c r="AL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4">
        <f t="shared" si="178"/>
        <v>0</v>
      </c>
      <c r="AP271" s="184">
        <f t="shared" si="179"/>
        <v>0</v>
      </c>
    </row>
    <row r="272" spans="2:42" x14ac:dyDescent="0.25">
      <c r="B272" s="182" t="s">
        <v>882</v>
      </c>
      <c r="C272" s="183" t="s">
        <v>883</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172"/>
        <v>0</v>
      </c>
      <c r="G272" s="184"/>
      <c r="H272" s="184">
        <f t="shared" si="173"/>
        <v>0</v>
      </c>
      <c r="I272" s="184"/>
      <c r="J272" s="184">
        <f t="shared" si="174"/>
        <v>0</v>
      </c>
      <c r="K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4">
        <f t="shared" si="175"/>
        <v>0</v>
      </c>
      <c r="AD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4">
        <f t="shared" si="176"/>
        <v>0</v>
      </c>
      <c r="AH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4">
        <f t="shared" si="177"/>
        <v>0</v>
      </c>
      <c r="AL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4">
        <f t="shared" si="178"/>
        <v>0</v>
      </c>
      <c r="AP272" s="184">
        <f t="shared" si="179"/>
        <v>0</v>
      </c>
    </row>
    <row r="273" spans="2:42" x14ac:dyDescent="0.25">
      <c r="B273" s="182" t="s">
        <v>884</v>
      </c>
      <c r="C273" s="183" t="s">
        <v>885</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172"/>
        <v>0</v>
      </c>
      <c r="G273" s="184"/>
      <c r="H273" s="184">
        <f t="shared" si="173"/>
        <v>0</v>
      </c>
      <c r="I273" s="184"/>
      <c r="J273" s="184">
        <f t="shared" si="174"/>
        <v>0</v>
      </c>
      <c r="K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4">
        <f t="shared" si="175"/>
        <v>0</v>
      </c>
      <c r="AD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4">
        <f t="shared" si="176"/>
        <v>0</v>
      </c>
      <c r="AH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4">
        <f t="shared" si="177"/>
        <v>0</v>
      </c>
      <c r="AL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4">
        <f t="shared" si="178"/>
        <v>0</v>
      </c>
      <c r="AP273" s="184">
        <f t="shared" si="179"/>
        <v>0</v>
      </c>
    </row>
    <row r="274" spans="2:42" x14ac:dyDescent="0.25">
      <c r="B274" s="182" t="s">
        <v>886</v>
      </c>
      <c r="C274" s="183" t="s">
        <v>887</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172"/>
        <v>0</v>
      </c>
      <c r="G274" s="184"/>
      <c r="H274" s="184">
        <f t="shared" si="173"/>
        <v>0</v>
      </c>
      <c r="I274" s="184"/>
      <c r="J274" s="184">
        <f t="shared" si="174"/>
        <v>0</v>
      </c>
      <c r="K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4">
        <f t="shared" si="175"/>
        <v>0</v>
      </c>
      <c r="AD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4">
        <f t="shared" si="176"/>
        <v>0</v>
      </c>
      <c r="AH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4">
        <f t="shared" si="177"/>
        <v>0</v>
      </c>
      <c r="AL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4">
        <f t="shared" si="178"/>
        <v>0</v>
      </c>
      <c r="AP274" s="184">
        <f t="shared" si="179"/>
        <v>0</v>
      </c>
    </row>
    <row r="275" spans="2:42" x14ac:dyDescent="0.25">
      <c r="B275" s="182" t="s">
        <v>888</v>
      </c>
      <c r="C275" s="183" t="s">
        <v>889</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172"/>
        <v>0</v>
      </c>
      <c r="G275" s="184"/>
      <c r="H275" s="184">
        <f t="shared" si="173"/>
        <v>0</v>
      </c>
      <c r="I275" s="184"/>
      <c r="J275" s="184">
        <f t="shared" si="174"/>
        <v>0</v>
      </c>
      <c r="K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4">
        <f t="shared" si="175"/>
        <v>0</v>
      </c>
      <c r="AD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4">
        <f t="shared" si="176"/>
        <v>0</v>
      </c>
      <c r="AH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4">
        <f t="shared" si="177"/>
        <v>0</v>
      </c>
      <c r="AL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4">
        <f t="shared" si="178"/>
        <v>0</v>
      </c>
      <c r="AP275" s="184">
        <f t="shared" si="179"/>
        <v>0</v>
      </c>
    </row>
    <row r="276" spans="2:42" x14ac:dyDescent="0.25">
      <c r="B276" s="182" t="s">
        <v>341</v>
      </c>
      <c r="C276" s="183" t="s">
        <v>890</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172"/>
        <v>0</v>
      </c>
      <c r="G276" s="184"/>
      <c r="H276" s="184">
        <f t="shared" si="173"/>
        <v>0</v>
      </c>
      <c r="I276" s="184"/>
      <c r="J276" s="184">
        <f t="shared" si="174"/>
        <v>0</v>
      </c>
      <c r="K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4">
        <f t="shared" si="175"/>
        <v>0</v>
      </c>
      <c r="AD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4">
        <f t="shared" si="176"/>
        <v>0</v>
      </c>
      <c r="AH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4">
        <f t="shared" si="177"/>
        <v>0</v>
      </c>
      <c r="AL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4">
        <f t="shared" si="178"/>
        <v>0</v>
      </c>
      <c r="AP276" s="184">
        <f t="shared" si="179"/>
        <v>0</v>
      </c>
    </row>
    <row r="277" spans="2:42" x14ac:dyDescent="0.25">
      <c r="B277" s="182" t="s">
        <v>891</v>
      </c>
      <c r="C277" s="183" t="s">
        <v>892</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4">
        <f t="shared" si="172"/>
        <v>0</v>
      </c>
      <c r="G277" s="184"/>
      <c r="H277" s="184">
        <f t="shared" si="173"/>
        <v>0</v>
      </c>
      <c r="I277" s="184"/>
      <c r="J277" s="184">
        <f t="shared" si="174"/>
        <v>0</v>
      </c>
      <c r="K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4">
        <f t="shared" si="175"/>
        <v>0</v>
      </c>
      <c r="AD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4">
        <f t="shared" si="176"/>
        <v>0</v>
      </c>
      <c r="AH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4">
        <f t="shared" si="177"/>
        <v>0</v>
      </c>
      <c r="AL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4">
        <f t="shared" si="178"/>
        <v>0</v>
      </c>
      <c r="AP277" s="184">
        <f t="shared" si="179"/>
        <v>0</v>
      </c>
    </row>
    <row r="278" spans="2:42" x14ac:dyDescent="0.25">
      <c r="B278" s="182" t="s">
        <v>893</v>
      </c>
      <c r="C278" s="183" t="s">
        <v>894</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172"/>
        <v>0</v>
      </c>
      <c r="G278" s="184"/>
      <c r="H278" s="184">
        <f t="shared" si="173"/>
        <v>0</v>
      </c>
      <c r="I278" s="184"/>
      <c r="J278" s="184">
        <f t="shared" si="174"/>
        <v>0</v>
      </c>
      <c r="K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4">
        <f t="shared" si="175"/>
        <v>0</v>
      </c>
      <c r="AD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4">
        <f t="shared" si="176"/>
        <v>0</v>
      </c>
      <c r="AH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4">
        <f t="shared" si="177"/>
        <v>0</v>
      </c>
      <c r="AL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4">
        <f t="shared" si="178"/>
        <v>0</v>
      </c>
      <c r="AP278" s="184">
        <f t="shared" si="179"/>
        <v>0</v>
      </c>
    </row>
    <row r="279" spans="2:42" x14ac:dyDescent="0.25">
      <c r="B279" s="182" t="s">
        <v>895</v>
      </c>
      <c r="C279" s="183" t="s">
        <v>896</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172"/>
        <v>0</v>
      </c>
      <c r="G279" s="184"/>
      <c r="H279" s="184">
        <f t="shared" si="173"/>
        <v>0</v>
      </c>
      <c r="I279" s="184"/>
      <c r="J279" s="184">
        <f t="shared" si="174"/>
        <v>0</v>
      </c>
      <c r="K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4">
        <f t="shared" si="175"/>
        <v>0</v>
      </c>
      <c r="AD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4">
        <f t="shared" si="176"/>
        <v>0</v>
      </c>
      <c r="AH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4">
        <f t="shared" si="177"/>
        <v>0</v>
      </c>
      <c r="AL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4">
        <f t="shared" si="178"/>
        <v>0</v>
      </c>
      <c r="AP279" s="184">
        <f t="shared" si="179"/>
        <v>0</v>
      </c>
    </row>
    <row r="280" spans="2:42" x14ac:dyDescent="0.25">
      <c r="B280" s="182" t="s">
        <v>897</v>
      </c>
      <c r="C280" s="183" t="s">
        <v>898</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172"/>
        <v>0</v>
      </c>
      <c r="G280" s="184"/>
      <c r="H280" s="184">
        <f t="shared" si="173"/>
        <v>0</v>
      </c>
      <c r="I280" s="184"/>
      <c r="J280" s="184">
        <f t="shared" si="174"/>
        <v>0</v>
      </c>
      <c r="K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4">
        <f t="shared" si="175"/>
        <v>0</v>
      </c>
      <c r="AD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4">
        <f t="shared" si="176"/>
        <v>0</v>
      </c>
      <c r="AH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4">
        <f t="shared" si="177"/>
        <v>0</v>
      </c>
      <c r="AL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4">
        <f t="shared" si="178"/>
        <v>0</v>
      </c>
      <c r="AP280" s="184">
        <f t="shared" si="179"/>
        <v>0</v>
      </c>
    </row>
    <row r="281" spans="2:42" x14ac:dyDescent="0.25">
      <c r="B281" s="182" t="s">
        <v>899</v>
      </c>
      <c r="C281" s="183" t="s">
        <v>900</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172"/>
        <v>0</v>
      </c>
      <c r="G281" s="184"/>
      <c r="H281" s="184">
        <f t="shared" si="173"/>
        <v>0</v>
      </c>
      <c r="I281" s="184"/>
      <c r="J281" s="184">
        <f t="shared" si="174"/>
        <v>0</v>
      </c>
      <c r="K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4">
        <f t="shared" si="175"/>
        <v>0</v>
      </c>
      <c r="AD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4">
        <f t="shared" si="176"/>
        <v>0</v>
      </c>
      <c r="AH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4">
        <f t="shared" si="177"/>
        <v>0</v>
      </c>
      <c r="AL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4">
        <f t="shared" si="178"/>
        <v>0</v>
      </c>
      <c r="AP281" s="184">
        <f t="shared" si="179"/>
        <v>0</v>
      </c>
    </row>
    <row r="282" spans="2:42" x14ac:dyDescent="0.25">
      <c r="B282" s="182" t="s">
        <v>901</v>
      </c>
      <c r="C282" s="183" t="s">
        <v>902</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172"/>
        <v>0</v>
      </c>
      <c r="G282" s="184"/>
      <c r="H282" s="184">
        <f t="shared" si="173"/>
        <v>0</v>
      </c>
      <c r="I282" s="184"/>
      <c r="J282" s="184">
        <f t="shared" si="174"/>
        <v>0</v>
      </c>
      <c r="K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4">
        <f t="shared" si="175"/>
        <v>0</v>
      </c>
      <c r="AD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4">
        <f t="shared" si="176"/>
        <v>0</v>
      </c>
      <c r="AH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4">
        <f t="shared" si="177"/>
        <v>0</v>
      </c>
      <c r="AL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4">
        <f t="shared" si="178"/>
        <v>0</v>
      </c>
      <c r="AP282" s="184">
        <f t="shared" si="179"/>
        <v>0</v>
      </c>
    </row>
    <row r="283" spans="2:42" x14ac:dyDescent="0.25">
      <c r="B283" s="182" t="s">
        <v>903</v>
      </c>
      <c r="C283" s="183" t="s">
        <v>904</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172"/>
        <v>0</v>
      </c>
      <c r="G283" s="184"/>
      <c r="H283" s="184">
        <f t="shared" si="173"/>
        <v>0</v>
      </c>
      <c r="I283" s="184"/>
      <c r="J283" s="184">
        <f t="shared" si="174"/>
        <v>0</v>
      </c>
      <c r="K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4">
        <f t="shared" si="175"/>
        <v>0</v>
      </c>
      <c r="AD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4">
        <f t="shared" si="176"/>
        <v>0</v>
      </c>
      <c r="AH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4">
        <f t="shared" si="177"/>
        <v>0</v>
      </c>
      <c r="AL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4">
        <f t="shared" si="178"/>
        <v>0</v>
      </c>
      <c r="AP283" s="184">
        <f t="shared" si="179"/>
        <v>0</v>
      </c>
    </row>
    <row r="284" spans="2:42" x14ac:dyDescent="0.25">
      <c r="B284" s="182" t="s">
        <v>905</v>
      </c>
      <c r="C284" s="183" t="s">
        <v>906</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172"/>
        <v>0</v>
      </c>
      <c r="G284" s="184"/>
      <c r="H284" s="184">
        <f t="shared" si="173"/>
        <v>0</v>
      </c>
      <c r="I284" s="184"/>
      <c r="J284" s="184">
        <f t="shared" si="174"/>
        <v>0</v>
      </c>
      <c r="K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4">
        <f t="shared" si="175"/>
        <v>0</v>
      </c>
      <c r="AD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4">
        <f t="shared" si="176"/>
        <v>0</v>
      </c>
      <c r="AH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4">
        <f t="shared" si="177"/>
        <v>0</v>
      </c>
      <c r="AL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4">
        <f t="shared" si="178"/>
        <v>0</v>
      </c>
      <c r="AP284" s="184">
        <f t="shared" si="179"/>
        <v>0</v>
      </c>
    </row>
    <row r="285" spans="2:42" x14ac:dyDescent="0.25">
      <c r="B285" s="182" t="s">
        <v>342</v>
      </c>
      <c r="C285" s="183" t="s">
        <v>907</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172"/>
        <v>0</v>
      </c>
      <c r="G285" s="184"/>
      <c r="H285" s="184">
        <f t="shared" si="173"/>
        <v>0</v>
      </c>
      <c r="I285" s="184"/>
      <c r="J285" s="184">
        <f t="shared" si="174"/>
        <v>0</v>
      </c>
      <c r="K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4">
        <f t="shared" si="175"/>
        <v>0</v>
      </c>
      <c r="AD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4">
        <f t="shared" si="176"/>
        <v>0</v>
      </c>
      <c r="AH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4">
        <f t="shared" si="177"/>
        <v>0</v>
      </c>
      <c r="AL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4">
        <f t="shared" si="178"/>
        <v>0</v>
      </c>
      <c r="AP285" s="184">
        <f t="shared" si="179"/>
        <v>0</v>
      </c>
    </row>
    <row r="286" spans="2:42" x14ac:dyDescent="0.25">
      <c r="B286" s="182" t="s">
        <v>908</v>
      </c>
      <c r="C286" s="183" t="s">
        <v>909</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172"/>
        <v>0</v>
      </c>
      <c r="G286" s="184"/>
      <c r="H286" s="184">
        <f t="shared" si="173"/>
        <v>0</v>
      </c>
      <c r="I286" s="184"/>
      <c r="J286" s="184">
        <f t="shared" si="174"/>
        <v>0</v>
      </c>
      <c r="K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4">
        <f t="shared" si="175"/>
        <v>0</v>
      </c>
      <c r="AD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4">
        <f t="shared" si="176"/>
        <v>0</v>
      </c>
      <c r="AH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4">
        <f t="shared" si="177"/>
        <v>0</v>
      </c>
      <c r="AL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4">
        <f t="shared" si="178"/>
        <v>0</v>
      </c>
      <c r="AP286" s="184">
        <f t="shared" si="179"/>
        <v>0</v>
      </c>
    </row>
    <row r="287" spans="2:42" x14ac:dyDescent="0.25">
      <c r="B287" s="182" t="s">
        <v>910</v>
      </c>
      <c r="C287" s="183" t="s">
        <v>911</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172"/>
        <v>0</v>
      </c>
      <c r="G287" s="184"/>
      <c r="H287" s="184">
        <f t="shared" si="173"/>
        <v>0</v>
      </c>
      <c r="I287" s="184"/>
      <c r="J287" s="184">
        <f t="shared" si="174"/>
        <v>0</v>
      </c>
      <c r="K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4">
        <f t="shared" si="175"/>
        <v>0</v>
      </c>
      <c r="AD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4">
        <f t="shared" si="176"/>
        <v>0</v>
      </c>
      <c r="AH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4">
        <f t="shared" si="177"/>
        <v>0</v>
      </c>
      <c r="AL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4">
        <f t="shared" si="178"/>
        <v>0</v>
      </c>
      <c r="AP287" s="184">
        <f t="shared" si="179"/>
        <v>0</v>
      </c>
    </row>
    <row r="288" spans="2:42" x14ac:dyDescent="0.25">
      <c r="B288" s="182" t="s">
        <v>912</v>
      </c>
      <c r="C288" s="183" t="s">
        <v>913</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172"/>
        <v>0</v>
      </c>
      <c r="G288" s="184"/>
      <c r="H288" s="184">
        <f t="shared" si="173"/>
        <v>0</v>
      </c>
      <c r="I288" s="184"/>
      <c r="J288" s="184">
        <f t="shared" si="174"/>
        <v>0</v>
      </c>
      <c r="K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4">
        <f t="shared" si="175"/>
        <v>0</v>
      </c>
      <c r="AD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4">
        <f t="shared" si="176"/>
        <v>0</v>
      </c>
      <c r="AH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4">
        <f t="shared" si="177"/>
        <v>0</v>
      </c>
      <c r="AL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4">
        <f t="shared" si="178"/>
        <v>0</v>
      </c>
      <c r="AP288" s="184">
        <f t="shared" si="179"/>
        <v>0</v>
      </c>
    </row>
    <row r="289" spans="2:42" x14ac:dyDescent="0.25">
      <c r="B289" s="182" t="s">
        <v>914</v>
      </c>
      <c r="C289" s="183" t="s">
        <v>907</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172"/>
        <v>0</v>
      </c>
      <c r="G289" s="184"/>
      <c r="H289" s="184">
        <f t="shared" si="173"/>
        <v>0</v>
      </c>
      <c r="I289" s="184"/>
      <c r="J289" s="184">
        <f t="shared" si="174"/>
        <v>0</v>
      </c>
      <c r="K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4">
        <f t="shared" si="175"/>
        <v>0</v>
      </c>
      <c r="AD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4">
        <f t="shared" si="176"/>
        <v>0</v>
      </c>
      <c r="AH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4">
        <f t="shared" si="177"/>
        <v>0</v>
      </c>
      <c r="AL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4">
        <f t="shared" si="178"/>
        <v>0</v>
      </c>
      <c r="AP289" s="184">
        <f t="shared" si="179"/>
        <v>0</v>
      </c>
    </row>
    <row r="290" spans="2:42" x14ac:dyDescent="0.25">
      <c r="B290" s="182" t="s">
        <v>915</v>
      </c>
      <c r="C290" s="183" t="s">
        <v>916</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172"/>
        <v>0</v>
      </c>
      <c r="G290" s="184"/>
      <c r="H290" s="184">
        <f t="shared" si="173"/>
        <v>0</v>
      </c>
      <c r="I290" s="184"/>
      <c r="J290" s="184">
        <f t="shared" si="174"/>
        <v>0</v>
      </c>
      <c r="K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4">
        <f t="shared" si="175"/>
        <v>0</v>
      </c>
      <c r="AD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4">
        <f t="shared" si="176"/>
        <v>0</v>
      </c>
      <c r="AH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4">
        <f t="shared" si="177"/>
        <v>0</v>
      </c>
      <c r="AL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4">
        <f t="shared" si="178"/>
        <v>0</v>
      </c>
      <c r="AP290" s="184">
        <f t="shared" si="179"/>
        <v>0</v>
      </c>
    </row>
    <row r="291" spans="2:42" x14ac:dyDescent="0.25">
      <c r="B291" s="182" t="s">
        <v>917</v>
      </c>
      <c r="C291" s="183" t="s">
        <v>918</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172"/>
        <v>0</v>
      </c>
      <c r="G291" s="184"/>
      <c r="H291" s="184">
        <f t="shared" si="173"/>
        <v>0</v>
      </c>
      <c r="I291" s="184"/>
      <c r="J291" s="184">
        <f t="shared" si="174"/>
        <v>0</v>
      </c>
      <c r="K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4">
        <f t="shared" si="175"/>
        <v>0</v>
      </c>
      <c r="AD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4">
        <f t="shared" si="176"/>
        <v>0</v>
      </c>
      <c r="AH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4">
        <f t="shared" si="177"/>
        <v>0</v>
      </c>
      <c r="AL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4">
        <f t="shared" si="178"/>
        <v>0</v>
      </c>
      <c r="AP291" s="184">
        <f t="shared" si="179"/>
        <v>0</v>
      </c>
    </row>
    <row r="292" spans="2:42" x14ac:dyDescent="0.25">
      <c r="B292" s="182" t="s">
        <v>919</v>
      </c>
      <c r="C292" s="183" t="s">
        <v>920</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172"/>
        <v>0</v>
      </c>
      <c r="G292" s="184"/>
      <c r="H292" s="184">
        <f t="shared" si="173"/>
        <v>0</v>
      </c>
      <c r="I292" s="184"/>
      <c r="J292" s="184">
        <f t="shared" si="174"/>
        <v>0</v>
      </c>
      <c r="K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4">
        <f t="shared" si="175"/>
        <v>0</v>
      </c>
      <c r="AD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4">
        <f t="shared" si="176"/>
        <v>0</v>
      </c>
      <c r="AH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4">
        <f t="shared" si="177"/>
        <v>0</v>
      </c>
      <c r="AL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4">
        <f t="shared" si="178"/>
        <v>0</v>
      </c>
      <c r="AP292" s="184">
        <f t="shared" si="179"/>
        <v>0</v>
      </c>
    </row>
    <row r="293" spans="2:42" x14ac:dyDescent="0.25">
      <c r="B293" s="182" t="s">
        <v>921</v>
      </c>
      <c r="C293" s="183" t="s">
        <v>922</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172"/>
        <v>0</v>
      </c>
      <c r="G293" s="184"/>
      <c r="H293" s="184">
        <f t="shared" si="173"/>
        <v>0</v>
      </c>
      <c r="I293" s="184"/>
      <c r="J293" s="184">
        <f t="shared" si="174"/>
        <v>0</v>
      </c>
      <c r="K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4">
        <f t="shared" si="175"/>
        <v>0</v>
      </c>
      <c r="AD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4">
        <f t="shared" si="176"/>
        <v>0</v>
      </c>
      <c r="AH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4">
        <f t="shared" si="177"/>
        <v>0</v>
      </c>
      <c r="AL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4">
        <f t="shared" si="178"/>
        <v>0</v>
      </c>
      <c r="AP293" s="184">
        <f t="shared" si="179"/>
        <v>0</v>
      </c>
    </row>
    <row r="294" spans="2:42" x14ac:dyDescent="0.25">
      <c r="B294" s="182" t="s">
        <v>923</v>
      </c>
      <c r="C294" s="183" t="s">
        <v>924</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172"/>
        <v>0</v>
      </c>
      <c r="G294" s="184"/>
      <c r="H294" s="184">
        <f t="shared" si="173"/>
        <v>0</v>
      </c>
      <c r="I294" s="184"/>
      <c r="J294" s="184">
        <f t="shared" si="174"/>
        <v>0</v>
      </c>
      <c r="K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4">
        <f t="shared" si="175"/>
        <v>0</v>
      </c>
      <c r="AD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4">
        <f t="shared" si="176"/>
        <v>0</v>
      </c>
      <c r="AH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4">
        <f t="shared" si="177"/>
        <v>0</v>
      </c>
      <c r="AL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4">
        <f t="shared" si="178"/>
        <v>0</v>
      </c>
      <c r="AP294" s="184">
        <f t="shared" si="179"/>
        <v>0</v>
      </c>
    </row>
    <row r="295" spans="2:42" x14ac:dyDescent="0.25">
      <c r="B295" s="182" t="s">
        <v>925</v>
      </c>
      <c r="C295" s="183" t="s">
        <v>926</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172"/>
        <v>0</v>
      </c>
      <c r="G295" s="184"/>
      <c r="H295" s="184">
        <f t="shared" si="173"/>
        <v>0</v>
      </c>
      <c r="I295" s="184"/>
      <c r="J295" s="184">
        <f t="shared" si="174"/>
        <v>0</v>
      </c>
      <c r="K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4">
        <f t="shared" si="175"/>
        <v>0</v>
      </c>
      <c r="AD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4">
        <f t="shared" si="176"/>
        <v>0</v>
      </c>
      <c r="AH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4">
        <f t="shared" si="177"/>
        <v>0</v>
      </c>
      <c r="AL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4">
        <f t="shared" si="178"/>
        <v>0</v>
      </c>
      <c r="AP295" s="184">
        <f t="shared" si="179"/>
        <v>0</v>
      </c>
    </row>
    <row r="296" spans="2:42" x14ac:dyDescent="0.25">
      <c r="B296" s="182" t="s">
        <v>927</v>
      </c>
      <c r="C296" s="183" t="s">
        <v>928</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172"/>
        <v>0</v>
      </c>
      <c r="G296" s="184"/>
      <c r="H296" s="184">
        <f t="shared" si="173"/>
        <v>0</v>
      </c>
      <c r="I296" s="184"/>
      <c r="J296" s="184">
        <f t="shared" si="174"/>
        <v>0</v>
      </c>
      <c r="K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4">
        <f t="shared" si="175"/>
        <v>0</v>
      </c>
      <c r="AD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4">
        <f t="shared" si="176"/>
        <v>0</v>
      </c>
      <c r="AH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4">
        <f t="shared" si="177"/>
        <v>0</v>
      </c>
      <c r="AL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4">
        <f t="shared" si="178"/>
        <v>0</v>
      </c>
      <c r="AP296" s="184">
        <f t="shared" si="179"/>
        <v>0</v>
      </c>
    </row>
    <row r="297" spans="2:42" x14ac:dyDescent="0.25">
      <c r="B297" s="182" t="s">
        <v>929</v>
      </c>
      <c r="C297" s="183" t="s">
        <v>930</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172"/>
        <v>0</v>
      </c>
      <c r="G297" s="184"/>
      <c r="H297" s="184">
        <f t="shared" si="173"/>
        <v>0</v>
      </c>
      <c r="I297" s="184"/>
      <c r="J297" s="184">
        <f t="shared" si="174"/>
        <v>0</v>
      </c>
      <c r="K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4">
        <f t="shared" si="175"/>
        <v>0</v>
      </c>
      <c r="AD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4">
        <f t="shared" si="176"/>
        <v>0</v>
      </c>
      <c r="AH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4">
        <f t="shared" si="177"/>
        <v>0</v>
      </c>
      <c r="AL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4">
        <f t="shared" si="178"/>
        <v>0</v>
      </c>
      <c r="AP297" s="184">
        <f t="shared" si="179"/>
        <v>0</v>
      </c>
    </row>
    <row r="298" spans="2:42" x14ac:dyDescent="0.25">
      <c r="B298" s="182" t="s">
        <v>931</v>
      </c>
      <c r="C298" s="183" t="s">
        <v>932</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172"/>
        <v>0</v>
      </c>
      <c r="G298" s="184"/>
      <c r="H298" s="184">
        <f t="shared" si="173"/>
        <v>0</v>
      </c>
      <c r="I298" s="184"/>
      <c r="J298" s="184">
        <f t="shared" si="174"/>
        <v>0</v>
      </c>
      <c r="K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4">
        <f t="shared" si="175"/>
        <v>0</v>
      </c>
      <c r="AD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4">
        <f t="shared" si="176"/>
        <v>0</v>
      </c>
      <c r="AH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4">
        <f t="shared" si="177"/>
        <v>0</v>
      </c>
      <c r="AL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4">
        <f t="shared" si="178"/>
        <v>0</v>
      </c>
      <c r="AP298" s="184">
        <f t="shared" si="179"/>
        <v>0</v>
      </c>
    </row>
    <row r="299" spans="2:42" x14ac:dyDescent="0.25">
      <c r="B299" s="182" t="s">
        <v>933</v>
      </c>
      <c r="C299" s="183" t="s">
        <v>934</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172"/>
        <v>0</v>
      </c>
      <c r="G299" s="184"/>
      <c r="H299" s="184">
        <f t="shared" si="173"/>
        <v>0</v>
      </c>
      <c r="I299" s="184"/>
      <c r="J299" s="184">
        <f t="shared" si="174"/>
        <v>0</v>
      </c>
      <c r="K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4">
        <f t="shared" si="175"/>
        <v>0</v>
      </c>
      <c r="AD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4">
        <f t="shared" si="176"/>
        <v>0</v>
      </c>
      <c r="AH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4">
        <f t="shared" si="177"/>
        <v>0</v>
      </c>
      <c r="AL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4">
        <f t="shared" si="178"/>
        <v>0</v>
      </c>
      <c r="AP299" s="184">
        <f t="shared" si="179"/>
        <v>0</v>
      </c>
    </row>
    <row r="300" spans="2:42" x14ac:dyDescent="0.25">
      <c r="B300" s="182" t="s">
        <v>935</v>
      </c>
      <c r="C300" s="183" t="s">
        <v>936</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172"/>
        <v>0</v>
      </c>
      <c r="G300" s="184"/>
      <c r="H300" s="184">
        <f t="shared" si="173"/>
        <v>0</v>
      </c>
      <c r="I300" s="184"/>
      <c r="J300" s="184">
        <f t="shared" si="174"/>
        <v>0</v>
      </c>
      <c r="K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4">
        <f t="shared" si="175"/>
        <v>0</v>
      </c>
      <c r="AD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4">
        <f t="shared" si="176"/>
        <v>0</v>
      </c>
      <c r="AH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4">
        <f t="shared" si="177"/>
        <v>0</v>
      </c>
      <c r="AL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4">
        <f t="shared" si="178"/>
        <v>0</v>
      </c>
      <c r="AP300" s="184">
        <f t="shared" si="179"/>
        <v>0</v>
      </c>
    </row>
    <row r="301" spans="2:42" x14ac:dyDescent="0.25">
      <c r="B301" s="182" t="s">
        <v>937</v>
      </c>
      <c r="C301" s="183" t="s">
        <v>938</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ref="F301:F332" si="180">D301+E301</f>
        <v>0</v>
      </c>
      <c r="G301" s="184"/>
      <c r="H301" s="184">
        <f t="shared" ref="H301:H332" si="181">F301-G301</f>
        <v>0</v>
      </c>
      <c r="I301" s="184"/>
      <c r="J301" s="184">
        <f t="shared" ref="J301:J332" si="182">F301-I301</f>
        <v>0</v>
      </c>
      <c r="K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4">
        <f t="shared" ref="AC301:AC332" si="183">Z301+AA301+AB301</f>
        <v>0</v>
      </c>
      <c r="AD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4">
        <f t="shared" ref="AG301:AG332" si="184">AD301+AE301+AF301</f>
        <v>0</v>
      </c>
      <c r="AH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4">
        <f t="shared" ref="AK301:AK332" si="185">AH301+AI301+AJ301</f>
        <v>0</v>
      </c>
      <c r="AL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4">
        <f t="shared" ref="AO301:AO332" si="186">AL301+AM301+AN301</f>
        <v>0</v>
      </c>
      <c r="AP301" s="184">
        <f t="shared" ref="AP301:AP332" si="187">AC301+AG301+AK301+AO301</f>
        <v>0</v>
      </c>
    </row>
    <row r="302" spans="2:42" x14ac:dyDescent="0.25">
      <c r="B302" s="182" t="s">
        <v>939</v>
      </c>
      <c r="C302" s="183" t="s">
        <v>940</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180"/>
        <v>0</v>
      </c>
      <c r="G302" s="184"/>
      <c r="H302" s="184">
        <f t="shared" si="181"/>
        <v>0</v>
      </c>
      <c r="I302" s="184"/>
      <c r="J302" s="184">
        <f t="shared" si="182"/>
        <v>0</v>
      </c>
      <c r="K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4">
        <f t="shared" si="183"/>
        <v>0</v>
      </c>
      <c r="AD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4">
        <f t="shared" si="184"/>
        <v>0</v>
      </c>
      <c r="AH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4">
        <f t="shared" si="185"/>
        <v>0</v>
      </c>
      <c r="AL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4">
        <f t="shared" si="186"/>
        <v>0</v>
      </c>
      <c r="AP302" s="184">
        <f t="shared" si="187"/>
        <v>0</v>
      </c>
    </row>
    <row r="303" spans="2:42" x14ac:dyDescent="0.25">
      <c r="B303" s="182" t="s">
        <v>941</v>
      </c>
      <c r="C303" s="183" t="s">
        <v>942</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180"/>
        <v>0</v>
      </c>
      <c r="G303" s="184"/>
      <c r="H303" s="184">
        <f t="shared" si="181"/>
        <v>0</v>
      </c>
      <c r="I303" s="184"/>
      <c r="J303" s="184">
        <f t="shared" si="182"/>
        <v>0</v>
      </c>
      <c r="K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4">
        <f t="shared" si="183"/>
        <v>0</v>
      </c>
      <c r="AD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4">
        <f t="shared" si="184"/>
        <v>0</v>
      </c>
      <c r="AH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4">
        <f t="shared" si="185"/>
        <v>0</v>
      </c>
      <c r="AL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4">
        <f t="shared" si="186"/>
        <v>0</v>
      </c>
      <c r="AP303" s="184">
        <f t="shared" si="187"/>
        <v>0</v>
      </c>
    </row>
    <row r="304" spans="2:42" x14ac:dyDescent="0.25">
      <c r="B304" s="182" t="s">
        <v>943</v>
      </c>
      <c r="C304" s="183" t="s">
        <v>944</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180"/>
        <v>0</v>
      </c>
      <c r="G304" s="184"/>
      <c r="H304" s="184">
        <f t="shared" si="181"/>
        <v>0</v>
      </c>
      <c r="I304" s="184"/>
      <c r="J304" s="184">
        <f t="shared" si="182"/>
        <v>0</v>
      </c>
      <c r="K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4">
        <f t="shared" si="183"/>
        <v>0</v>
      </c>
      <c r="AD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4">
        <f t="shared" si="184"/>
        <v>0</v>
      </c>
      <c r="AH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4">
        <f t="shared" si="185"/>
        <v>0</v>
      </c>
      <c r="AL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4">
        <f t="shared" si="186"/>
        <v>0</v>
      </c>
      <c r="AP304" s="184">
        <f t="shared" si="187"/>
        <v>0</v>
      </c>
    </row>
    <row r="305" spans="2:42" x14ac:dyDescent="0.25">
      <c r="B305" s="182" t="s">
        <v>945</v>
      </c>
      <c r="C305" s="183" t="s">
        <v>946</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180"/>
        <v>0</v>
      </c>
      <c r="G305" s="184"/>
      <c r="H305" s="184">
        <f t="shared" si="181"/>
        <v>0</v>
      </c>
      <c r="I305" s="184"/>
      <c r="J305" s="184">
        <f t="shared" si="182"/>
        <v>0</v>
      </c>
      <c r="K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4">
        <f t="shared" si="183"/>
        <v>0</v>
      </c>
      <c r="AD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4">
        <f t="shared" si="184"/>
        <v>0</v>
      </c>
      <c r="AH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4">
        <f t="shared" si="185"/>
        <v>0</v>
      </c>
      <c r="AL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4">
        <f t="shared" si="186"/>
        <v>0</v>
      </c>
      <c r="AP305" s="184">
        <f t="shared" si="187"/>
        <v>0</v>
      </c>
    </row>
    <row r="306" spans="2:42" x14ac:dyDescent="0.25">
      <c r="B306" s="182" t="s">
        <v>947</v>
      </c>
      <c r="C306" s="183" t="s">
        <v>948</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180"/>
        <v>0</v>
      </c>
      <c r="G306" s="184"/>
      <c r="H306" s="184">
        <f t="shared" si="181"/>
        <v>0</v>
      </c>
      <c r="I306" s="184"/>
      <c r="J306" s="184">
        <f t="shared" si="182"/>
        <v>0</v>
      </c>
      <c r="K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4">
        <f t="shared" si="183"/>
        <v>0</v>
      </c>
      <c r="AD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4">
        <f t="shared" si="184"/>
        <v>0</v>
      </c>
      <c r="AH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4">
        <f t="shared" si="185"/>
        <v>0</v>
      </c>
      <c r="AL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4">
        <f t="shared" si="186"/>
        <v>0</v>
      </c>
      <c r="AP306" s="184">
        <f t="shared" si="187"/>
        <v>0</v>
      </c>
    </row>
    <row r="307" spans="2:42" x14ac:dyDescent="0.25">
      <c r="B307" s="182" t="s">
        <v>949</v>
      </c>
      <c r="C307" s="183" t="s">
        <v>950</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180"/>
        <v>0</v>
      </c>
      <c r="G307" s="184"/>
      <c r="H307" s="184">
        <f t="shared" si="181"/>
        <v>0</v>
      </c>
      <c r="I307" s="184"/>
      <c r="J307" s="184">
        <f t="shared" si="182"/>
        <v>0</v>
      </c>
      <c r="K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4">
        <f t="shared" si="183"/>
        <v>0</v>
      </c>
      <c r="AD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4">
        <f t="shared" si="184"/>
        <v>0</v>
      </c>
      <c r="AH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4">
        <f t="shared" si="185"/>
        <v>0</v>
      </c>
      <c r="AL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4">
        <f t="shared" si="186"/>
        <v>0</v>
      </c>
      <c r="AP307" s="184">
        <f t="shared" si="187"/>
        <v>0</v>
      </c>
    </row>
    <row r="308" spans="2:42" x14ac:dyDescent="0.25">
      <c r="B308" s="182" t="s">
        <v>951</v>
      </c>
      <c r="C308" s="183" t="s">
        <v>952</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180"/>
        <v>0</v>
      </c>
      <c r="G308" s="184"/>
      <c r="H308" s="184">
        <f t="shared" si="181"/>
        <v>0</v>
      </c>
      <c r="I308" s="184"/>
      <c r="J308" s="184">
        <f t="shared" si="182"/>
        <v>0</v>
      </c>
      <c r="K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4">
        <f t="shared" si="183"/>
        <v>0</v>
      </c>
      <c r="AD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4">
        <f t="shared" si="184"/>
        <v>0</v>
      </c>
      <c r="AH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4">
        <f t="shared" si="185"/>
        <v>0</v>
      </c>
      <c r="AL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4">
        <f t="shared" si="186"/>
        <v>0</v>
      </c>
      <c r="AP308" s="184">
        <f t="shared" si="187"/>
        <v>0</v>
      </c>
    </row>
    <row r="309" spans="2:42" x14ac:dyDescent="0.25">
      <c r="B309" s="182" t="s">
        <v>953</v>
      </c>
      <c r="C309" s="183" t="s">
        <v>954</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si="180"/>
        <v>0</v>
      </c>
      <c r="G309" s="184"/>
      <c r="H309" s="184">
        <f t="shared" si="181"/>
        <v>0</v>
      </c>
      <c r="I309" s="184"/>
      <c r="J309" s="184">
        <f t="shared" si="182"/>
        <v>0</v>
      </c>
      <c r="K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4">
        <f t="shared" si="183"/>
        <v>0</v>
      </c>
      <c r="AD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4">
        <f t="shared" si="184"/>
        <v>0</v>
      </c>
      <c r="AH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4">
        <f t="shared" si="185"/>
        <v>0</v>
      </c>
      <c r="AL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4">
        <f t="shared" si="186"/>
        <v>0</v>
      </c>
      <c r="AP309" s="184">
        <f t="shared" si="187"/>
        <v>0</v>
      </c>
    </row>
    <row r="310" spans="2:42" x14ac:dyDescent="0.25">
      <c r="B310" s="182" t="s">
        <v>955</v>
      </c>
      <c r="C310" s="183" t="s">
        <v>956</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180"/>
        <v>0</v>
      </c>
      <c r="G310" s="184"/>
      <c r="H310" s="184">
        <f t="shared" si="181"/>
        <v>0</v>
      </c>
      <c r="I310" s="184"/>
      <c r="J310" s="184">
        <f t="shared" si="182"/>
        <v>0</v>
      </c>
      <c r="K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4">
        <f t="shared" si="183"/>
        <v>0</v>
      </c>
      <c r="AD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4">
        <f t="shared" si="184"/>
        <v>0</v>
      </c>
      <c r="AH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4">
        <f t="shared" si="185"/>
        <v>0</v>
      </c>
      <c r="AL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4">
        <f t="shared" si="186"/>
        <v>0</v>
      </c>
      <c r="AP310" s="184">
        <f t="shared" si="187"/>
        <v>0</v>
      </c>
    </row>
    <row r="311" spans="2:42" x14ac:dyDescent="0.25">
      <c r="B311" s="182" t="s">
        <v>957</v>
      </c>
      <c r="C311" s="183" t="s">
        <v>958</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180"/>
        <v>0</v>
      </c>
      <c r="G311" s="184"/>
      <c r="H311" s="184">
        <f t="shared" si="181"/>
        <v>0</v>
      </c>
      <c r="I311" s="184"/>
      <c r="J311" s="184">
        <f t="shared" si="182"/>
        <v>0</v>
      </c>
      <c r="K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4">
        <f t="shared" si="183"/>
        <v>0</v>
      </c>
      <c r="AD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4">
        <f t="shared" si="184"/>
        <v>0</v>
      </c>
      <c r="AH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4">
        <f t="shared" si="185"/>
        <v>0</v>
      </c>
      <c r="AL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4">
        <f t="shared" si="186"/>
        <v>0</v>
      </c>
      <c r="AP311" s="184">
        <f t="shared" si="187"/>
        <v>0</v>
      </c>
    </row>
    <row r="312" spans="2:42" x14ac:dyDescent="0.25">
      <c r="B312" s="191" t="s">
        <v>343</v>
      </c>
      <c r="C312" s="192" t="s">
        <v>216</v>
      </c>
      <c r="D312" s="193">
        <f>SUM(D313:D326)</f>
        <v>0</v>
      </c>
      <c r="E312" s="193">
        <f>SUM(E313:E326)</f>
        <v>159250</v>
      </c>
      <c r="F312" s="193">
        <f t="shared" si="180"/>
        <v>159250</v>
      </c>
      <c r="G312" s="193">
        <f>SUM(G313:G326)</f>
        <v>0</v>
      </c>
      <c r="H312" s="193">
        <f t="shared" si="181"/>
        <v>159250</v>
      </c>
      <c r="I312" s="193">
        <f>SUM(I313:I326)</f>
        <v>0</v>
      </c>
      <c r="J312" s="193">
        <f t="shared" si="182"/>
        <v>159250</v>
      </c>
      <c r="K312" s="193">
        <f t="shared" ref="K312:AB312" si="188">SUM(K313:K326)</f>
        <v>112500</v>
      </c>
      <c r="L312" s="193">
        <f t="shared" si="188"/>
        <v>0</v>
      </c>
      <c r="M312" s="193">
        <f t="shared" si="188"/>
        <v>0</v>
      </c>
      <c r="N312" s="193">
        <f t="shared" si="188"/>
        <v>0</v>
      </c>
      <c r="O312" s="193">
        <f t="shared" si="188"/>
        <v>41250</v>
      </c>
      <c r="P312" s="193">
        <f>SUM(P313:P326)</f>
        <v>1500</v>
      </c>
      <c r="Q312" s="193">
        <f>SUM(Q313:Q326)</f>
        <v>4000</v>
      </c>
      <c r="R312" s="193">
        <f t="shared" si="188"/>
        <v>0</v>
      </c>
      <c r="S312" s="193">
        <f t="shared" si="188"/>
        <v>0</v>
      </c>
      <c r="T312" s="193">
        <f>SUM(T313:T326)</f>
        <v>0</v>
      </c>
      <c r="U312" s="193">
        <f t="shared" si="188"/>
        <v>0</v>
      </c>
      <c r="V312" s="193">
        <f t="shared" si="188"/>
        <v>0</v>
      </c>
      <c r="W312" s="193">
        <f>SUM(W313:W326)</f>
        <v>0</v>
      </c>
      <c r="X312" s="193">
        <f t="shared" si="188"/>
        <v>0</v>
      </c>
      <c r="Y312" s="193">
        <f t="shared" si="188"/>
        <v>0</v>
      </c>
      <c r="Z312" s="193">
        <f t="shared" si="188"/>
        <v>0</v>
      </c>
      <c r="AA312" s="193">
        <f t="shared" si="188"/>
        <v>46750</v>
      </c>
      <c r="AB312" s="193">
        <f t="shared" si="188"/>
        <v>112500</v>
      </c>
      <c r="AC312" s="193">
        <f t="shared" si="183"/>
        <v>159250</v>
      </c>
      <c r="AD312" s="193">
        <f>SUM(AD313:AD326)</f>
        <v>0</v>
      </c>
      <c r="AE312" s="193">
        <f>SUM(AE313:AE326)</f>
        <v>0</v>
      </c>
      <c r="AF312" s="193">
        <f>SUM(AF313:AF326)</f>
        <v>0</v>
      </c>
      <c r="AG312" s="193">
        <f t="shared" si="184"/>
        <v>0</v>
      </c>
      <c r="AH312" s="193">
        <f>SUM(AH313:AH326)</f>
        <v>0</v>
      </c>
      <c r="AI312" s="193">
        <f>SUM(AI313:AI326)</f>
        <v>0</v>
      </c>
      <c r="AJ312" s="193">
        <f>SUM(AJ313:AJ326)</f>
        <v>0</v>
      </c>
      <c r="AK312" s="193">
        <f t="shared" si="185"/>
        <v>0</v>
      </c>
      <c r="AL312" s="193">
        <f>SUM(AL313:AL326)</f>
        <v>0</v>
      </c>
      <c r="AM312" s="193">
        <f>SUM(AM313:AM326)</f>
        <v>0</v>
      </c>
      <c r="AN312" s="193">
        <f>SUM(AN313:AN326)</f>
        <v>0</v>
      </c>
      <c r="AO312" s="193">
        <f t="shared" si="186"/>
        <v>0</v>
      </c>
      <c r="AP312" s="193">
        <f t="shared" si="187"/>
        <v>159250</v>
      </c>
    </row>
    <row r="313" spans="2:42" x14ac:dyDescent="0.25">
      <c r="B313" s="182" t="s">
        <v>959</v>
      </c>
      <c r="C313" s="183" t="s">
        <v>960</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F313" s="184">
        <f t="shared" si="180"/>
        <v>4500</v>
      </c>
      <c r="G313" s="184"/>
      <c r="H313" s="184">
        <f t="shared" si="181"/>
        <v>4500</v>
      </c>
      <c r="I313" s="184"/>
      <c r="J313" s="184">
        <f t="shared" si="182"/>
        <v>4500</v>
      </c>
      <c r="K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v>
      </c>
      <c r="P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v>
      </c>
      <c r="AB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4">
        <f t="shared" si="183"/>
        <v>4500</v>
      </c>
      <c r="AD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4">
        <f t="shared" si="184"/>
        <v>0</v>
      </c>
      <c r="AH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4">
        <f t="shared" si="185"/>
        <v>0</v>
      </c>
      <c r="AL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4">
        <f t="shared" si="186"/>
        <v>0</v>
      </c>
      <c r="AP313" s="184">
        <f t="shared" si="187"/>
        <v>4500</v>
      </c>
    </row>
    <row r="314" spans="2:42" x14ac:dyDescent="0.25">
      <c r="B314" s="182" t="s">
        <v>344</v>
      </c>
      <c r="C314" s="183" t="s">
        <v>961</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F314" s="184">
        <f t="shared" si="180"/>
        <v>4500</v>
      </c>
      <c r="G314" s="184"/>
      <c r="H314" s="184">
        <f t="shared" si="181"/>
        <v>4500</v>
      </c>
      <c r="I314" s="184"/>
      <c r="J314" s="184">
        <f t="shared" si="182"/>
        <v>4500</v>
      </c>
      <c r="K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4500</v>
      </c>
      <c r="P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v>
      </c>
      <c r="AB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4">
        <f t="shared" si="183"/>
        <v>4500</v>
      </c>
      <c r="AD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4">
        <f t="shared" si="184"/>
        <v>0</v>
      </c>
      <c r="AH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4">
        <f t="shared" si="185"/>
        <v>0</v>
      </c>
      <c r="AL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4">
        <f t="shared" si="186"/>
        <v>0</v>
      </c>
      <c r="AP314" s="184">
        <f t="shared" si="187"/>
        <v>4500</v>
      </c>
    </row>
    <row r="315" spans="2:42" x14ac:dyDescent="0.25">
      <c r="B315" s="182" t="s">
        <v>962</v>
      </c>
      <c r="C315" s="183" t="s">
        <v>963</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17750</v>
      </c>
      <c r="F315" s="184">
        <f t="shared" si="180"/>
        <v>17750</v>
      </c>
      <c r="G315" s="184"/>
      <c r="H315" s="184">
        <f t="shared" si="181"/>
        <v>17750</v>
      </c>
      <c r="I315" s="184"/>
      <c r="J315" s="184">
        <f t="shared" si="182"/>
        <v>17750</v>
      </c>
      <c r="K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12250</v>
      </c>
      <c r="P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Q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R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17750</v>
      </c>
      <c r="AB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4">
        <f t="shared" si="183"/>
        <v>17750</v>
      </c>
      <c r="AD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4">
        <f t="shared" si="184"/>
        <v>0</v>
      </c>
      <c r="AH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4">
        <f t="shared" si="185"/>
        <v>0</v>
      </c>
      <c r="AL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4">
        <f t="shared" si="186"/>
        <v>0</v>
      </c>
      <c r="AP315" s="184">
        <f t="shared" si="187"/>
        <v>17750</v>
      </c>
    </row>
    <row r="316" spans="2:42" x14ac:dyDescent="0.25">
      <c r="B316" s="182" t="s">
        <v>964</v>
      </c>
      <c r="C316" s="183" t="s">
        <v>965</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180"/>
        <v>0</v>
      </c>
      <c r="G316" s="184"/>
      <c r="H316" s="184">
        <f t="shared" si="181"/>
        <v>0</v>
      </c>
      <c r="I316" s="184"/>
      <c r="J316" s="184">
        <f t="shared" si="182"/>
        <v>0</v>
      </c>
      <c r="K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4">
        <f t="shared" si="183"/>
        <v>0</v>
      </c>
      <c r="AD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4">
        <f t="shared" si="184"/>
        <v>0</v>
      </c>
      <c r="AH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4">
        <f t="shared" si="185"/>
        <v>0</v>
      </c>
      <c r="AL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4">
        <f t="shared" si="186"/>
        <v>0</v>
      </c>
      <c r="AP316" s="184">
        <f t="shared" si="187"/>
        <v>0</v>
      </c>
    </row>
    <row r="317" spans="2:42" x14ac:dyDescent="0.25">
      <c r="B317" s="182" t="s">
        <v>966</v>
      </c>
      <c r="C317" s="183" t="s">
        <v>967</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112500</v>
      </c>
      <c r="F317" s="184">
        <f t="shared" si="180"/>
        <v>112500</v>
      </c>
      <c r="G317" s="184"/>
      <c r="H317" s="184">
        <f t="shared" si="181"/>
        <v>112500</v>
      </c>
      <c r="I317" s="184"/>
      <c r="J317" s="184">
        <f t="shared" si="182"/>
        <v>112500</v>
      </c>
      <c r="K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112500</v>
      </c>
      <c r="L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112500</v>
      </c>
      <c r="AC317" s="184">
        <f t="shared" si="183"/>
        <v>112500</v>
      </c>
      <c r="AD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4">
        <f t="shared" si="184"/>
        <v>0</v>
      </c>
      <c r="AH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4">
        <f t="shared" si="185"/>
        <v>0</v>
      </c>
      <c r="AL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4">
        <f t="shared" si="186"/>
        <v>0</v>
      </c>
      <c r="AP317" s="184">
        <f t="shared" si="187"/>
        <v>112500</v>
      </c>
    </row>
    <row r="318" spans="2:42" x14ac:dyDescent="0.25">
      <c r="B318" s="182" t="s">
        <v>968</v>
      </c>
      <c r="C318" s="183" t="s">
        <v>969</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si="180"/>
        <v>0</v>
      </c>
      <c r="G318" s="184"/>
      <c r="H318" s="184">
        <f t="shared" si="181"/>
        <v>0</v>
      </c>
      <c r="I318" s="184"/>
      <c r="J318" s="184">
        <f t="shared" si="182"/>
        <v>0</v>
      </c>
      <c r="K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4">
        <f t="shared" si="183"/>
        <v>0</v>
      </c>
      <c r="AD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4">
        <f t="shared" si="184"/>
        <v>0</v>
      </c>
      <c r="AH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4">
        <f t="shared" si="185"/>
        <v>0</v>
      </c>
      <c r="AL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4">
        <f t="shared" si="186"/>
        <v>0</v>
      </c>
      <c r="AP318" s="184">
        <f t="shared" si="187"/>
        <v>0</v>
      </c>
    </row>
    <row r="319" spans="2:42" x14ac:dyDescent="0.25">
      <c r="B319" s="182" t="s">
        <v>345</v>
      </c>
      <c r="C319" s="183" t="s">
        <v>970</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180"/>
        <v>0</v>
      </c>
      <c r="G319" s="184"/>
      <c r="H319" s="184">
        <f t="shared" si="181"/>
        <v>0</v>
      </c>
      <c r="I319" s="184"/>
      <c r="J319" s="184">
        <f t="shared" si="182"/>
        <v>0</v>
      </c>
      <c r="K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4">
        <f t="shared" si="183"/>
        <v>0</v>
      </c>
      <c r="AD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4">
        <f t="shared" si="184"/>
        <v>0</v>
      </c>
      <c r="AH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4">
        <f t="shared" si="185"/>
        <v>0</v>
      </c>
      <c r="AL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4">
        <f t="shared" si="186"/>
        <v>0</v>
      </c>
      <c r="AP319" s="184">
        <f t="shared" si="187"/>
        <v>0</v>
      </c>
    </row>
    <row r="320" spans="2:42" x14ac:dyDescent="0.25">
      <c r="B320" s="182" t="s">
        <v>971</v>
      </c>
      <c r="C320" s="183" t="s">
        <v>972</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4">
        <f t="shared" si="180"/>
        <v>0</v>
      </c>
      <c r="G320" s="184"/>
      <c r="H320" s="184">
        <f t="shared" si="181"/>
        <v>0</v>
      </c>
      <c r="I320" s="184"/>
      <c r="J320" s="184">
        <f t="shared" si="182"/>
        <v>0</v>
      </c>
      <c r="K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4">
        <f t="shared" si="183"/>
        <v>0</v>
      </c>
      <c r="AD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4">
        <f t="shared" si="184"/>
        <v>0</v>
      </c>
      <c r="AH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4">
        <f t="shared" si="185"/>
        <v>0</v>
      </c>
      <c r="AL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4">
        <f t="shared" si="186"/>
        <v>0</v>
      </c>
      <c r="AP320" s="184">
        <f t="shared" si="187"/>
        <v>0</v>
      </c>
    </row>
    <row r="321" spans="2:42" x14ac:dyDescent="0.25">
      <c r="B321" s="182" t="s">
        <v>973</v>
      </c>
      <c r="C321" s="183" t="s">
        <v>974</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180"/>
        <v>0</v>
      </c>
      <c r="G321" s="184"/>
      <c r="H321" s="184">
        <f t="shared" si="181"/>
        <v>0</v>
      </c>
      <c r="I321" s="184"/>
      <c r="J321" s="184">
        <f t="shared" si="182"/>
        <v>0</v>
      </c>
      <c r="K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4">
        <f t="shared" si="183"/>
        <v>0</v>
      </c>
      <c r="AD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4">
        <f t="shared" si="184"/>
        <v>0</v>
      </c>
      <c r="AH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4">
        <f t="shared" si="185"/>
        <v>0</v>
      </c>
      <c r="AL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4">
        <f t="shared" si="186"/>
        <v>0</v>
      </c>
      <c r="AP321" s="184">
        <f t="shared" si="187"/>
        <v>0</v>
      </c>
    </row>
    <row r="322" spans="2:42" x14ac:dyDescent="0.25">
      <c r="B322" s="182" t="s">
        <v>975</v>
      </c>
      <c r="C322" s="183" t="s">
        <v>976</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4">
        <f t="shared" si="180"/>
        <v>0</v>
      </c>
      <c r="G322" s="184"/>
      <c r="H322" s="184">
        <f t="shared" si="181"/>
        <v>0</v>
      </c>
      <c r="I322" s="184"/>
      <c r="J322" s="184">
        <f t="shared" si="182"/>
        <v>0</v>
      </c>
      <c r="K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4">
        <f t="shared" si="183"/>
        <v>0</v>
      </c>
      <c r="AD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4">
        <f t="shared" si="184"/>
        <v>0</v>
      </c>
      <c r="AH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4">
        <f t="shared" si="185"/>
        <v>0</v>
      </c>
      <c r="AL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4">
        <f t="shared" si="186"/>
        <v>0</v>
      </c>
      <c r="AP322" s="184">
        <f t="shared" si="187"/>
        <v>0</v>
      </c>
    </row>
    <row r="323" spans="2:42" x14ac:dyDescent="0.25">
      <c r="B323" s="182" t="s">
        <v>977</v>
      </c>
      <c r="C323" s="183" t="s">
        <v>978</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23" s="184">
        <f t="shared" si="180"/>
        <v>20000</v>
      </c>
      <c r="G323" s="184"/>
      <c r="H323" s="184">
        <f t="shared" si="181"/>
        <v>20000</v>
      </c>
      <c r="I323" s="184"/>
      <c r="J323" s="184">
        <f t="shared" si="182"/>
        <v>20000</v>
      </c>
      <c r="K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P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B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4">
        <f t="shared" si="183"/>
        <v>20000</v>
      </c>
      <c r="AD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4">
        <f t="shared" si="184"/>
        <v>0</v>
      </c>
      <c r="AH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4">
        <f t="shared" si="185"/>
        <v>0</v>
      </c>
      <c r="AL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4">
        <f t="shared" si="186"/>
        <v>0</v>
      </c>
      <c r="AP323" s="184">
        <f t="shared" si="187"/>
        <v>20000</v>
      </c>
    </row>
    <row r="324" spans="2:42" x14ac:dyDescent="0.25">
      <c r="B324" s="182" t="s">
        <v>979</v>
      </c>
      <c r="C324" s="183" t="s">
        <v>980</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180"/>
        <v>0</v>
      </c>
      <c r="G324" s="184"/>
      <c r="H324" s="184">
        <f t="shared" si="181"/>
        <v>0</v>
      </c>
      <c r="I324" s="184"/>
      <c r="J324" s="184">
        <f t="shared" si="182"/>
        <v>0</v>
      </c>
      <c r="K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4">
        <f t="shared" si="183"/>
        <v>0</v>
      </c>
      <c r="AD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4">
        <f t="shared" si="184"/>
        <v>0</v>
      </c>
      <c r="AH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4">
        <f t="shared" si="185"/>
        <v>0</v>
      </c>
      <c r="AL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4">
        <f t="shared" si="186"/>
        <v>0</v>
      </c>
      <c r="AP324" s="184">
        <f t="shared" si="187"/>
        <v>0</v>
      </c>
    </row>
    <row r="325" spans="2:42" x14ac:dyDescent="0.25">
      <c r="B325" s="182" t="s">
        <v>981</v>
      </c>
      <c r="C325" s="183" t="s">
        <v>982</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si="180"/>
        <v>0</v>
      </c>
      <c r="G325" s="184"/>
      <c r="H325" s="184">
        <f t="shared" si="181"/>
        <v>0</v>
      </c>
      <c r="I325" s="184"/>
      <c r="J325" s="184">
        <f t="shared" si="182"/>
        <v>0</v>
      </c>
      <c r="K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4">
        <f t="shared" si="183"/>
        <v>0</v>
      </c>
      <c r="AD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4">
        <f t="shared" si="184"/>
        <v>0</v>
      </c>
      <c r="AH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4">
        <f t="shared" si="185"/>
        <v>0</v>
      </c>
      <c r="AL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4">
        <f t="shared" si="186"/>
        <v>0</v>
      </c>
      <c r="AP325" s="184">
        <f t="shared" si="187"/>
        <v>0</v>
      </c>
    </row>
    <row r="326" spans="2:42" x14ac:dyDescent="0.25">
      <c r="B326" s="182" t="s">
        <v>983</v>
      </c>
      <c r="C326" s="183" t="s">
        <v>984</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4">
        <f t="shared" si="180"/>
        <v>0</v>
      </c>
      <c r="G326" s="184"/>
      <c r="H326" s="184">
        <f t="shared" si="181"/>
        <v>0</v>
      </c>
      <c r="I326" s="184"/>
      <c r="J326" s="184">
        <f t="shared" si="182"/>
        <v>0</v>
      </c>
      <c r="K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4">
        <f t="shared" si="183"/>
        <v>0</v>
      </c>
      <c r="AD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4">
        <f t="shared" si="184"/>
        <v>0</v>
      </c>
      <c r="AH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4">
        <f t="shared" si="185"/>
        <v>0</v>
      </c>
      <c r="AL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4">
        <f t="shared" si="186"/>
        <v>0</v>
      </c>
      <c r="AP326" s="184">
        <f t="shared" si="187"/>
        <v>0</v>
      </c>
    </row>
    <row r="327" spans="2:42" x14ac:dyDescent="0.25">
      <c r="B327" s="179" t="s">
        <v>347</v>
      </c>
      <c r="C327" s="180" t="s">
        <v>218</v>
      </c>
      <c r="D327" s="181">
        <f>D328+D345+D383+D389</f>
        <v>0</v>
      </c>
      <c r="E327" s="181">
        <f>E328+E345+E383+E389</f>
        <v>233982346.56599998</v>
      </c>
      <c r="F327" s="181">
        <f t="shared" si="180"/>
        <v>233982346.56599998</v>
      </c>
      <c r="G327" s="181">
        <f>G328+G345+G383+G389</f>
        <v>0</v>
      </c>
      <c r="H327" s="181">
        <f t="shared" si="181"/>
        <v>233982346.56599998</v>
      </c>
      <c r="I327" s="181">
        <f>I328+I345+I383+I389</f>
        <v>0</v>
      </c>
      <c r="J327" s="181">
        <f t="shared" si="182"/>
        <v>233982346.56599998</v>
      </c>
      <c r="K327" s="181">
        <f t="shared" ref="K327:AB327" si="189">K328+K345+K383+K389</f>
        <v>3900500</v>
      </c>
      <c r="L327" s="181">
        <f t="shared" si="189"/>
        <v>0</v>
      </c>
      <c r="M327" s="181">
        <f t="shared" si="189"/>
        <v>0</v>
      </c>
      <c r="N327" s="181">
        <f t="shared" si="189"/>
        <v>0</v>
      </c>
      <c r="O327" s="181">
        <f t="shared" si="189"/>
        <v>50000</v>
      </c>
      <c r="P327" s="181">
        <f t="shared" si="189"/>
        <v>14273590</v>
      </c>
      <c r="Q327" s="181">
        <f t="shared" si="189"/>
        <v>0</v>
      </c>
      <c r="R327" s="181">
        <f t="shared" si="189"/>
        <v>194900</v>
      </c>
      <c r="S327" s="181">
        <f t="shared" si="189"/>
        <v>1000000</v>
      </c>
      <c r="T327" s="181">
        <f>T328+T345+T383+T389</f>
        <v>2312600</v>
      </c>
      <c r="U327" s="181">
        <f t="shared" si="189"/>
        <v>212250756.56600001</v>
      </c>
      <c r="V327" s="181">
        <f t="shared" si="189"/>
        <v>0</v>
      </c>
      <c r="W327" s="181">
        <f t="shared" si="189"/>
        <v>0</v>
      </c>
      <c r="X327" s="181">
        <f t="shared" si="189"/>
        <v>0</v>
      </c>
      <c r="Y327" s="181">
        <f t="shared" si="189"/>
        <v>0</v>
      </c>
      <c r="Z327" s="181">
        <f t="shared" si="189"/>
        <v>205574137.84599999</v>
      </c>
      <c r="AA327" s="181">
        <f t="shared" si="189"/>
        <v>24618208.719999999</v>
      </c>
      <c r="AB327" s="181">
        <f t="shared" si="189"/>
        <v>3659400</v>
      </c>
      <c r="AC327" s="181">
        <f t="shared" si="183"/>
        <v>233851746.56599998</v>
      </c>
      <c r="AD327" s="181">
        <f>AD328+AD345+AD383+AD389</f>
        <v>0</v>
      </c>
      <c r="AE327" s="181">
        <f>AE328+AE345+AE383+AE389</f>
        <v>0</v>
      </c>
      <c r="AF327" s="181">
        <f>AF328+AF345+AF383+AF389</f>
        <v>0</v>
      </c>
      <c r="AG327" s="181">
        <f t="shared" si="184"/>
        <v>0</v>
      </c>
      <c r="AH327" s="181">
        <f>AH328+AH345+AH383+AH389</f>
        <v>105400</v>
      </c>
      <c r="AI327" s="181">
        <f>AI328+AI345+AI383+AI389</f>
        <v>0</v>
      </c>
      <c r="AJ327" s="181">
        <f>AJ328+AJ345+AJ383+AJ389</f>
        <v>0</v>
      </c>
      <c r="AK327" s="181">
        <f t="shared" si="185"/>
        <v>105400</v>
      </c>
      <c r="AL327" s="181">
        <f>AL328+AL345+AL383+AL389</f>
        <v>0</v>
      </c>
      <c r="AM327" s="181">
        <f>AM328+AM345+AM383+AM389</f>
        <v>0</v>
      </c>
      <c r="AN327" s="181">
        <f>AN328+AN345+AN383+AN389</f>
        <v>25200</v>
      </c>
      <c r="AO327" s="181">
        <f t="shared" si="186"/>
        <v>25200</v>
      </c>
      <c r="AP327" s="181">
        <f t="shared" si="187"/>
        <v>233982346.56599998</v>
      </c>
    </row>
    <row r="328" spans="2:42" x14ac:dyDescent="0.25">
      <c r="B328" s="191" t="s">
        <v>348</v>
      </c>
      <c r="C328" s="192" t="s">
        <v>219</v>
      </c>
      <c r="D328" s="193">
        <f>SUM(D329:D344)</f>
        <v>0</v>
      </c>
      <c r="E328" s="193">
        <f>SUM(E329:E344)</f>
        <v>798000</v>
      </c>
      <c r="F328" s="193">
        <f t="shared" si="180"/>
        <v>798000</v>
      </c>
      <c r="G328" s="193">
        <f>SUM(G329:G344)</f>
        <v>0</v>
      </c>
      <c r="H328" s="193">
        <f t="shared" si="181"/>
        <v>798000</v>
      </c>
      <c r="I328" s="193">
        <f>SUM(I329:I344)</f>
        <v>0</v>
      </c>
      <c r="J328" s="193">
        <f t="shared" si="182"/>
        <v>798000</v>
      </c>
      <c r="K328" s="193">
        <f t="shared" ref="K328:AB328" si="190">SUM(K329:K344)</f>
        <v>0</v>
      </c>
      <c r="L328" s="193">
        <f t="shared" si="190"/>
        <v>0</v>
      </c>
      <c r="M328" s="193">
        <f t="shared" si="190"/>
        <v>0</v>
      </c>
      <c r="N328" s="193">
        <f t="shared" si="190"/>
        <v>0</v>
      </c>
      <c r="O328" s="193">
        <f t="shared" si="190"/>
        <v>0</v>
      </c>
      <c r="P328" s="193">
        <f t="shared" si="190"/>
        <v>0</v>
      </c>
      <c r="Q328" s="193">
        <f t="shared" si="190"/>
        <v>0</v>
      </c>
      <c r="R328" s="193">
        <f t="shared" si="190"/>
        <v>0</v>
      </c>
      <c r="S328" s="193">
        <f t="shared" si="190"/>
        <v>0</v>
      </c>
      <c r="T328" s="193">
        <f>SUM(T329:T344)</f>
        <v>0</v>
      </c>
      <c r="U328" s="193">
        <f t="shared" si="190"/>
        <v>798000</v>
      </c>
      <c r="V328" s="193">
        <f t="shared" si="190"/>
        <v>0</v>
      </c>
      <c r="W328" s="193">
        <f t="shared" si="190"/>
        <v>0</v>
      </c>
      <c r="X328" s="193">
        <f t="shared" si="190"/>
        <v>0</v>
      </c>
      <c r="Y328" s="193">
        <f t="shared" si="190"/>
        <v>0</v>
      </c>
      <c r="Z328" s="193">
        <f t="shared" si="190"/>
        <v>0</v>
      </c>
      <c r="AA328" s="193">
        <f t="shared" si="190"/>
        <v>798000</v>
      </c>
      <c r="AB328" s="193">
        <f t="shared" si="190"/>
        <v>0</v>
      </c>
      <c r="AC328" s="193">
        <f t="shared" si="183"/>
        <v>798000</v>
      </c>
      <c r="AD328" s="193">
        <f>SUM(AD329:AD344)</f>
        <v>0</v>
      </c>
      <c r="AE328" s="193">
        <f>SUM(AE329:AE344)</f>
        <v>0</v>
      </c>
      <c r="AF328" s="193">
        <f>SUM(AF329:AF344)</f>
        <v>0</v>
      </c>
      <c r="AG328" s="193">
        <f t="shared" si="184"/>
        <v>0</v>
      </c>
      <c r="AH328" s="193">
        <f>SUM(AH329:AH344)</f>
        <v>0</v>
      </c>
      <c r="AI328" s="193">
        <f>SUM(AI329:AI344)</f>
        <v>0</v>
      </c>
      <c r="AJ328" s="193">
        <f>SUM(AJ329:AJ344)</f>
        <v>0</v>
      </c>
      <c r="AK328" s="193">
        <f t="shared" si="185"/>
        <v>0</v>
      </c>
      <c r="AL328" s="193">
        <f>SUM(AL329:AL344)</f>
        <v>0</v>
      </c>
      <c r="AM328" s="193">
        <f>SUM(AM329:AM344)</f>
        <v>0</v>
      </c>
      <c r="AN328" s="193">
        <f>SUM(AN329:AN344)</f>
        <v>0</v>
      </c>
      <c r="AO328" s="193">
        <f t="shared" si="186"/>
        <v>0</v>
      </c>
      <c r="AP328" s="193">
        <f t="shared" si="187"/>
        <v>798000</v>
      </c>
    </row>
    <row r="329" spans="2:42" x14ac:dyDescent="0.25">
      <c r="B329" s="182" t="s">
        <v>349</v>
      </c>
      <c r="C329" s="183" t="s">
        <v>220</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180"/>
        <v>0</v>
      </c>
      <c r="G329" s="184"/>
      <c r="H329" s="184">
        <f t="shared" si="181"/>
        <v>0</v>
      </c>
      <c r="I329" s="184"/>
      <c r="J329" s="184">
        <f t="shared" si="182"/>
        <v>0</v>
      </c>
      <c r="K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4">
        <f t="shared" si="183"/>
        <v>0</v>
      </c>
      <c r="AD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4">
        <f t="shared" si="184"/>
        <v>0</v>
      </c>
      <c r="AH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4">
        <f t="shared" si="185"/>
        <v>0</v>
      </c>
      <c r="AL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4">
        <f t="shared" si="186"/>
        <v>0</v>
      </c>
      <c r="AP329" s="184">
        <f t="shared" si="187"/>
        <v>0</v>
      </c>
    </row>
    <row r="330" spans="2:42" x14ac:dyDescent="0.25">
      <c r="B330" s="182" t="s">
        <v>363</v>
      </c>
      <c r="C330" s="183" t="s">
        <v>230</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 t="shared" si="180"/>
        <v>0</v>
      </c>
      <c r="G330" s="184"/>
      <c r="H330" s="184">
        <f t="shared" si="181"/>
        <v>0</v>
      </c>
      <c r="I330" s="184"/>
      <c r="J330" s="184">
        <f t="shared" si="182"/>
        <v>0</v>
      </c>
      <c r="K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4">
        <f t="shared" si="183"/>
        <v>0</v>
      </c>
      <c r="AD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4">
        <f t="shared" si="184"/>
        <v>0</v>
      </c>
      <c r="AH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4">
        <f t="shared" si="185"/>
        <v>0</v>
      </c>
      <c r="AL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4">
        <f t="shared" si="186"/>
        <v>0</v>
      </c>
      <c r="AP330" s="184">
        <f t="shared" si="187"/>
        <v>0</v>
      </c>
    </row>
    <row r="331" spans="2:42" x14ac:dyDescent="0.25">
      <c r="B331" s="182" t="s">
        <v>985</v>
      </c>
      <c r="C331" s="183" t="s">
        <v>986</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 t="shared" si="180"/>
        <v>0</v>
      </c>
      <c r="G331" s="184"/>
      <c r="H331" s="184">
        <f t="shared" si="181"/>
        <v>0</v>
      </c>
      <c r="I331" s="184"/>
      <c r="J331" s="184">
        <f t="shared" si="182"/>
        <v>0</v>
      </c>
      <c r="K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4">
        <f t="shared" si="183"/>
        <v>0</v>
      </c>
      <c r="AD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4">
        <f t="shared" si="184"/>
        <v>0</v>
      </c>
      <c r="AH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4">
        <f t="shared" si="185"/>
        <v>0</v>
      </c>
      <c r="AL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4">
        <f t="shared" si="186"/>
        <v>0</v>
      </c>
      <c r="AP331" s="184">
        <f t="shared" si="187"/>
        <v>0</v>
      </c>
    </row>
    <row r="332" spans="2:42" x14ac:dyDescent="0.25">
      <c r="B332" s="182" t="s">
        <v>987</v>
      </c>
      <c r="C332" s="183" t="s">
        <v>988</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si="180"/>
        <v>0</v>
      </c>
      <c r="G332" s="184"/>
      <c r="H332" s="184">
        <f t="shared" si="181"/>
        <v>0</v>
      </c>
      <c r="I332" s="184"/>
      <c r="J332" s="184">
        <f t="shared" si="182"/>
        <v>0</v>
      </c>
      <c r="K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4">
        <f t="shared" si="183"/>
        <v>0</v>
      </c>
      <c r="AD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4">
        <f t="shared" si="184"/>
        <v>0</v>
      </c>
      <c r="AH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4">
        <f t="shared" si="185"/>
        <v>0</v>
      </c>
      <c r="AL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4">
        <f t="shared" si="186"/>
        <v>0</v>
      </c>
      <c r="AP332" s="184">
        <f t="shared" si="187"/>
        <v>0</v>
      </c>
    </row>
    <row r="333" spans="2:42" x14ac:dyDescent="0.25">
      <c r="B333" s="182" t="s">
        <v>989</v>
      </c>
      <c r="C333" s="183" t="s">
        <v>990</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798000</v>
      </c>
      <c r="F333" s="184">
        <f t="shared" ref="F333:F362" si="191">D333+E333</f>
        <v>798000</v>
      </c>
      <c r="G333" s="184"/>
      <c r="H333" s="184">
        <f t="shared" ref="H333:H362" si="192">F333-G333</f>
        <v>798000</v>
      </c>
      <c r="I333" s="184"/>
      <c r="J333" s="184">
        <f t="shared" ref="J333:J362" si="193">F333-I333</f>
        <v>798000</v>
      </c>
      <c r="K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798000</v>
      </c>
      <c r="V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798000</v>
      </c>
      <c r="AB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4">
        <f t="shared" ref="AC333:AC362" si="194">Z333+AA333+AB333</f>
        <v>798000</v>
      </c>
      <c r="AD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4">
        <f t="shared" ref="AG333:AG362" si="195">AD333+AE333+AF333</f>
        <v>0</v>
      </c>
      <c r="AH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4">
        <f t="shared" ref="AK333:AK362" si="196">AH333+AI333+AJ333</f>
        <v>0</v>
      </c>
      <c r="AL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4">
        <f t="shared" ref="AO333:AO362" si="197">AL333+AM333+AN333</f>
        <v>0</v>
      </c>
      <c r="AP333" s="184">
        <f t="shared" ref="AP333:AP362" si="198">AC333+AG333+AK333+AO333</f>
        <v>798000</v>
      </c>
    </row>
    <row r="334" spans="2:42" x14ac:dyDescent="0.25">
      <c r="B334" s="182" t="s">
        <v>991</v>
      </c>
      <c r="C334" s="183" t="s">
        <v>992</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191"/>
        <v>0</v>
      </c>
      <c r="G334" s="184"/>
      <c r="H334" s="184">
        <f t="shared" si="192"/>
        <v>0</v>
      </c>
      <c r="I334" s="184"/>
      <c r="J334" s="184">
        <f t="shared" si="193"/>
        <v>0</v>
      </c>
      <c r="K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4">
        <f t="shared" si="194"/>
        <v>0</v>
      </c>
      <c r="AD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4">
        <f t="shared" si="195"/>
        <v>0</v>
      </c>
      <c r="AH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4">
        <f t="shared" si="196"/>
        <v>0</v>
      </c>
      <c r="AL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4">
        <f t="shared" si="197"/>
        <v>0</v>
      </c>
      <c r="AP334" s="184">
        <f t="shared" si="198"/>
        <v>0</v>
      </c>
    </row>
    <row r="335" spans="2:42" x14ac:dyDescent="0.25">
      <c r="B335" s="182" t="s">
        <v>364</v>
      </c>
      <c r="C335" s="183" t="s">
        <v>231</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 t="shared" si="191"/>
        <v>0</v>
      </c>
      <c r="G335" s="184"/>
      <c r="H335" s="184">
        <f t="shared" si="192"/>
        <v>0</v>
      </c>
      <c r="I335" s="184"/>
      <c r="J335" s="184">
        <f t="shared" si="193"/>
        <v>0</v>
      </c>
      <c r="K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4">
        <f t="shared" si="194"/>
        <v>0</v>
      </c>
      <c r="AD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4">
        <f t="shared" si="195"/>
        <v>0</v>
      </c>
      <c r="AH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4">
        <f t="shared" si="196"/>
        <v>0</v>
      </c>
      <c r="AL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4">
        <f t="shared" si="197"/>
        <v>0</v>
      </c>
      <c r="AP335" s="184">
        <f t="shared" si="198"/>
        <v>0</v>
      </c>
    </row>
    <row r="336" spans="2:42" x14ac:dyDescent="0.25">
      <c r="B336" s="182" t="s">
        <v>993</v>
      </c>
      <c r="C336" s="183" t="s">
        <v>994</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4">
        <f t="shared" si="191"/>
        <v>0</v>
      </c>
      <c r="G336" s="184"/>
      <c r="H336" s="184">
        <f t="shared" si="192"/>
        <v>0</v>
      </c>
      <c r="I336" s="184"/>
      <c r="J336" s="184">
        <f t="shared" si="193"/>
        <v>0</v>
      </c>
      <c r="K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4">
        <f t="shared" si="194"/>
        <v>0</v>
      </c>
      <c r="AD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4">
        <f t="shared" si="195"/>
        <v>0</v>
      </c>
      <c r="AH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4">
        <f t="shared" si="196"/>
        <v>0</v>
      </c>
      <c r="AL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4">
        <f t="shared" si="197"/>
        <v>0</v>
      </c>
      <c r="AP336" s="184">
        <f t="shared" si="198"/>
        <v>0</v>
      </c>
    </row>
    <row r="337" spans="2:42" x14ac:dyDescent="0.25">
      <c r="B337" s="182" t="s">
        <v>365</v>
      </c>
      <c r="C337" s="183" t="s">
        <v>232</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191"/>
        <v>0</v>
      </c>
      <c r="G337" s="184"/>
      <c r="H337" s="184">
        <f t="shared" si="192"/>
        <v>0</v>
      </c>
      <c r="I337" s="184"/>
      <c r="J337" s="184">
        <f t="shared" si="193"/>
        <v>0</v>
      </c>
      <c r="K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4">
        <f t="shared" si="194"/>
        <v>0</v>
      </c>
      <c r="AD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4">
        <f t="shared" si="195"/>
        <v>0</v>
      </c>
      <c r="AH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4">
        <f t="shared" si="196"/>
        <v>0</v>
      </c>
      <c r="AL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4">
        <f t="shared" si="197"/>
        <v>0</v>
      </c>
      <c r="AP337" s="184">
        <f t="shared" si="198"/>
        <v>0</v>
      </c>
    </row>
    <row r="338" spans="2:42" x14ac:dyDescent="0.25">
      <c r="B338" s="182" t="s">
        <v>995</v>
      </c>
      <c r="C338" s="183" t="s">
        <v>996</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 t="shared" si="191"/>
        <v>0</v>
      </c>
      <c r="G338" s="184"/>
      <c r="H338" s="184">
        <f t="shared" si="192"/>
        <v>0</v>
      </c>
      <c r="I338" s="184"/>
      <c r="J338" s="184">
        <f t="shared" si="193"/>
        <v>0</v>
      </c>
      <c r="K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4">
        <f t="shared" si="194"/>
        <v>0</v>
      </c>
      <c r="AD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4">
        <f t="shared" si="195"/>
        <v>0</v>
      </c>
      <c r="AH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4">
        <f t="shared" si="196"/>
        <v>0</v>
      </c>
      <c r="AL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4">
        <f t="shared" si="197"/>
        <v>0</v>
      </c>
      <c r="AP338" s="184">
        <f t="shared" si="198"/>
        <v>0</v>
      </c>
    </row>
    <row r="339" spans="2:42" x14ac:dyDescent="0.25">
      <c r="B339" s="182" t="s">
        <v>350</v>
      </c>
      <c r="C339" s="183" t="s">
        <v>221</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4">
        <f t="shared" si="191"/>
        <v>0</v>
      </c>
      <c r="G339" s="184"/>
      <c r="H339" s="184">
        <f t="shared" si="192"/>
        <v>0</v>
      </c>
      <c r="I339" s="184"/>
      <c r="J339" s="184">
        <f t="shared" si="193"/>
        <v>0</v>
      </c>
      <c r="K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4">
        <f t="shared" si="194"/>
        <v>0</v>
      </c>
      <c r="AD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4">
        <f t="shared" si="195"/>
        <v>0</v>
      </c>
      <c r="AH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4">
        <f t="shared" si="196"/>
        <v>0</v>
      </c>
      <c r="AL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4">
        <f t="shared" si="197"/>
        <v>0</v>
      </c>
      <c r="AP339" s="184">
        <f t="shared" si="198"/>
        <v>0</v>
      </c>
    </row>
    <row r="340" spans="2:42" x14ac:dyDescent="0.25">
      <c r="B340" s="182" t="s">
        <v>997</v>
      </c>
      <c r="C340" s="183" t="s">
        <v>998</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4">
        <f t="shared" si="191"/>
        <v>0</v>
      </c>
      <c r="G340" s="184"/>
      <c r="H340" s="184">
        <f t="shared" si="192"/>
        <v>0</v>
      </c>
      <c r="I340" s="184"/>
      <c r="J340" s="184">
        <f t="shared" si="193"/>
        <v>0</v>
      </c>
      <c r="K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4">
        <f t="shared" si="194"/>
        <v>0</v>
      </c>
      <c r="AD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4">
        <f t="shared" si="195"/>
        <v>0</v>
      </c>
      <c r="AH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4">
        <f t="shared" si="196"/>
        <v>0</v>
      </c>
      <c r="AL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4">
        <f t="shared" si="197"/>
        <v>0</v>
      </c>
      <c r="AP340" s="184">
        <f t="shared" si="198"/>
        <v>0</v>
      </c>
    </row>
    <row r="341" spans="2:42" x14ac:dyDescent="0.25">
      <c r="B341" s="182" t="s">
        <v>366</v>
      </c>
      <c r="C341" s="183" t="s">
        <v>233</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 t="shared" si="191"/>
        <v>0</v>
      </c>
      <c r="G341" s="184"/>
      <c r="H341" s="184">
        <f t="shared" si="192"/>
        <v>0</v>
      </c>
      <c r="I341" s="184"/>
      <c r="J341" s="184">
        <f t="shared" si="193"/>
        <v>0</v>
      </c>
      <c r="K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4">
        <f t="shared" si="194"/>
        <v>0</v>
      </c>
      <c r="AD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4">
        <f t="shared" si="195"/>
        <v>0</v>
      </c>
      <c r="AH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4">
        <f t="shared" si="196"/>
        <v>0</v>
      </c>
      <c r="AL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4">
        <f t="shared" si="197"/>
        <v>0</v>
      </c>
      <c r="AP341" s="184">
        <f t="shared" si="198"/>
        <v>0</v>
      </c>
    </row>
    <row r="342" spans="2:42" x14ac:dyDescent="0.25">
      <c r="B342" s="182" t="s">
        <v>999</v>
      </c>
      <c r="C342" s="183" t="s">
        <v>1000</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 t="shared" si="191"/>
        <v>0</v>
      </c>
      <c r="G342" s="184"/>
      <c r="H342" s="184">
        <f t="shared" si="192"/>
        <v>0</v>
      </c>
      <c r="I342" s="184"/>
      <c r="J342" s="184">
        <f t="shared" si="193"/>
        <v>0</v>
      </c>
      <c r="K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4">
        <f t="shared" si="194"/>
        <v>0</v>
      </c>
      <c r="AD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4">
        <f t="shared" si="195"/>
        <v>0</v>
      </c>
      <c r="AH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4">
        <f t="shared" si="196"/>
        <v>0</v>
      </c>
      <c r="AL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4">
        <f t="shared" si="197"/>
        <v>0</v>
      </c>
      <c r="AP342" s="184">
        <f t="shared" si="198"/>
        <v>0</v>
      </c>
    </row>
    <row r="343" spans="2:42" x14ac:dyDescent="0.25">
      <c r="B343" s="182" t="s">
        <v>1001</v>
      </c>
      <c r="C343" s="183" t="s">
        <v>1002</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si="191"/>
        <v>0</v>
      </c>
      <c r="G343" s="184"/>
      <c r="H343" s="184">
        <f t="shared" si="192"/>
        <v>0</v>
      </c>
      <c r="I343" s="184"/>
      <c r="J343" s="184">
        <f t="shared" si="193"/>
        <v>0</v>
      </c>
      <c r="K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4">
        <f t="shared" si="194"/>
        <v>0</v>
      </c>
      <c r="AD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4">
        <f t="shared" si="195"/>
        <v>0</v>
      </c>
      <c r="AH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4">
        <f t="shared" si="196"/>
        <v>0</v>
      </c>
      <c r="AL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4">
        <f t="shared" si="197"/>
        <v>0</v>
      </c>
      <c r="AP343" s="184">
        <f t="shared" si="198"/>
        <v>0</v>
      </c>
    </row>
    <row r="344" spans="2:42" x14ac:dyDescent="0.25">
      <c r="B344" s="182" t="s">
        <v>367</v>
      </c>
      <c r="C344" s="183" t="s">
        <v>234</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 t="shared" si="191"/>
        <v>0</v>
      </c>
      <c r="G344" s="184"/>
      <c r="H344" s="184">
        <f t="shared" si="192"/>
        <v>0</v>
      </c>
      <c r="I344" s="184"/>
      <c r="J344" s="184">
        <f t="shared" si="193"/>
        <v>0</v>
      </c>
      <c r="K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4">
        <f t="shared" si="194"/>
        <v>0</v>
      </c>
      <c r="AD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4">
        <f t="shared" si="195"/>
        <v>0</v>
      </c>
      <c r="AH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4">
        <f t="shared" si="196"/>
        <v>0</v>
      </c>
      <c r="AL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4">
        <f t="shared" si="197"/>
        <v>0</v>
      </c>
      <c r="AP344" s="184">
        <f t="shared" si="198"/>
        <v>0</v>
      </c>
    </row>
    <row r="345" spans="2:42" x14ac:dyDescent="0.25">
      <c r="B345" s="191" t="s">
        <v>351</v>
      </c>
      <c r="C345" s="192" t="s">
        <v>222</v>
      </c>
      <c r="D345" s="193">
        <f>SUM(D346:D382)</f>
        <v>0</v>
      </c>
      <c r="E345" s="193">
        <f>SUM(E346:E382)</f>
        <v>233034346.56599998</v>
      </c>
      <c r="F345" s="193">
        <f t="shared" si="191"/>
        <v>233034346.56599998</v>
      </c>
      <c r="G345" s="193">
        <f>SUM(G346:G382)</f>
        <v>0</v>
      </c>
      <c r="H345" s="193">
        <f t="shared" si="192"/>
        <v>233034346.56599998</v>
      </c>
      <c r="I345" s="193">
        <f>SUM(I346:I382)</f>
        <v>0</v>
      </c>
      <c r="J345" s="193">
        <f t="shared" si="193"/>
        <v>233034346.56599998</v>
      </c>
      <c r="K345" s="193">
        <f t="shared" ref="K345:AB345" si="199">SUM(K346:K382)</f>
        <v>3800500</v>
      </c>
      <c r="L345" s="193">
        <f t="shared" si="199"/>
        <v>0</v>
      </c>
      <c r="M345" s="193">
        <f t="shared" si="199"/>
        <v>0</v>
      </c>
      <c r="N345" s="193">
        <f t="shared" si="199"/>
        <v>0</v>
      </c>
      <c r="O345" s="193">
        <f t="shared" si="199"/>
        <v>0</v>
      </c>
      <c r="P345" s="193">
        <f t="shared" si="199"/>
        <v>14273590</v>
      </c>
      <c r="Q345" s="193">
        <f t="shared" si="199"/>
        <v>0</v>
      </c>
      <c r="R345" s="193">
        <f t="shared" si="199"/>
        <v>194900</v>
      </c>
      <c r="S345" s="193">
        <f t="shared" si="199"/>
        <v>1000000</v>
      </c>
      <c r="T345" s="193">
        <f>SUM(T346:T382)</f>
        <v>2312600</v>
      </c>
      <c r="U345" s="193">
        <f t="shared" si="199"/>
        <v>211452756.56600001</v>
      </c>
      <c r="V345" s="193">
        <f t="shared" si="199"/>
        <v>0</v>
      </c>
      <c r="W345" s="193">
        <f t="shared" si="199"/>
        <v>0</v>
      </c>
      <c r="X345" s="193">
        <f t="shared" si="199"/>
        <v>0</v>
      </c>
      <c r="Y345" s="193">
        <f t="shared" si="199"/>
        <v>0</v>
      </c>
      <c r="Z345" s="193">
        <f t="shared" si="199"/>
        <v>205574137.84599999</v>
      </c>
      <c r="AA345" s="193">
        <f t="shared" si="199"/>
        <v>23770208.719999999</v>
      </c>
      <c r="AB345" s="193">
        <f t="shared" si="199"/>
        <v>3659400</v>
      </c>
      <c r="AC345" s="193">
        <f t="shared" si="194"/>
        <v>233003746.56599998</v>
      </c>
      <c r="AD345" s="193">
        <f>SUM(AD346:AD382)</f>
        <v>0</v>
      </c>
      <c r="AE345" s="193">
        <f>SUM(AE346:AE382)</f>
        <v>0</v>
      </c>
      <c r="AF345" s="193">
        <f>SUM(AF346:AF382)</f>
        <v>0</v>
      </c>
      <c r="AG345" s="193">
        <f t="shared" si="195"/>
        <v>0</v>
      </c>
      <c r="AH345" s="193">
        <f>SUM(AH346:AH382)</f>
        <v>5400</v>
      </c>
      <c r="AI345" s="193">
        <f>SUM(AI346:AI382)</f>
        <v>0</v>
      </c>
      <c r="AJ345" s="193">
        <f>SUM(AJ346:AJ382)</f>
        <v>0</v>
      </c>
      <c r="AK345" s="193">
        <f t="shared" si="196"/>
        <v>5400</v>
      </c>
      <c r="AL345" s="193">
        <f>SUM(AL346:AL382)</f>
        <v>0</v>
      </c>
      <c r="AM345" s="193">
        <f>SUM(AM346:AM382)</f>
        <v>0</v>
      </c>
      <c r="AN345" s="193">
        <f>SUM(AN346:AN382)</f>
        <v>25200</v>
      </c>
      <c r="AO345" s="193">
        <f t="shared" si="197"/>
        <v>25200</v>
      </c>
      <c r="AP345" s="193">
        <f t="shared" si="198"/>
        <v>233034346.56599998</v>
      </c>
    </row>
    <row r="346" spans="2:42" x14ac:dyDescent="0.25">
      <c r="B346" s="182" t="s">
        <v>352</v>
      </c>
      <c r="C346" s="183" t="s">
        <v>223</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4">
        <f t="shared" si="191"/>
        <v>0</v>
      </c>
      <c r="G346" s="184"/>
      <c r="H346" s="184">
        <f t="shared" si="192"/>
        <v>0</v>
      </c>
      <c r="I346" s="184"/>
      <c r="J346" s="184">
        <f t="shared" si="193"/>
        <v>0</v>
      </c>
      <c r="K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4">
        <f t="shared" si="194"/>
        <v>0</v>
      </c>
      <c r="AD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4">
        <f t="shared" si="195"/>
        <v>0</v>
      </c>
      <c r="AH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4">
        <f t="shared" si="196"/>
        <v>0</v>
      </c>
      <c r="AL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4">
        <f t="shared" si="197"/>
        <v>0</v>
      </c>
      <c r="AP346" s="184">
        <f t="shared" si="198"/>
        <v>0</v>
      </c>
    </row>
    <row r="347" spans="2:42" x14ac:dyDescent="0.25">
      <c r="B347" s="182" t="s">
        <v>1003</v>
      </c>
      <c r="C347" s="183" t="s">
        <v>1004</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4">
        <f t="shared" si="191"/>
        <v>0</v>
      </c>
      <c r="G347" s="184"/>
      <c r="H347" s="184">
        <f t="shared" si="192"/>
        <v>0</v>
      </c>
      <c r="I347" s="184"/>
      <c r="J347" s="184">
        <f t="shared" si="193"/>
        <v>0</v>
      </c>
      <c r="K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4">
        <f t="shared" si="194"/>
        <v>0</v>
      </c>
      <c r="AD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4">
        <f t="shared" si="195"/>
        <v>0</v>
      </c>
      <c r="AH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4">
        <f t="shared" si="196"/>
        <v>0</v>
      </c>
      <c r="AL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4">
        <f t="shared" si="197"/>
        <v>0</v>
      </c>
      <c r="AP347" s="184">
        <f t="shared" si="198"/>
        <v>0</v>
      </c>
    </row>
    <row r="348" spans="2:42" x14ac:dyDescent="0.25">
      <c r="B348" s="182" t="s">
        <v>1005</v>
      </c>
      <c r="C348" s="183" t="s">
        <v>1004</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203200</v>
      </c>
      <c r="F348" s="184">
        <f t="shared" si="191"/>
        <v>203200</v>
      </c>
      <c r="G348" s="184"/>
      <c r="H348" s="184">
        <f t="shared" si="192"/>
        <v>203200</v>
      </c>
      <c r="I348" s="184"/>
      <c r="J348" s="184">
        <f t="shared" si="193"/>
        <v>203200</v>
      </c>
      <c r="K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203200</v>
      </c>
      <c r="U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84000</v>
      </c>
      <c r="AB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94000</v>
      </c>
      <c r="AC348" s="184">
        <f t="shared" si="194"/>
        <v>178000</v>
      </c>
      <c r="AD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4">
        <f t="shared" si="195"/>
        <v>0</v>
      </c>
      <c r="AH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4">
        <f t="shared" si="196"/>
        <v>0</v>
      </c>
      <c r="AL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25200</v>
      </c>
      <c r="AO348" s="184">
        <f t="shared" si="197"/>
        <v>25200</v>
      </c>
      <c r="AP348" s="184">
        <f t="shared" si="198"/>
        <v>203200</v>
      </c>
    </row>
    <row r="349" spans="2:42" x14ac:dyDescent="0.25">
      <c r="B349" s="182" t="s">
        <v>1006</v>
      </c>
      <c r="C349" s="183" t="s">
        <v>1007</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4">
        <f t="shared" si="191"/>
        <v>0</v>
      </c>
      <c r="G349" s="184"/>
      <c r="H349" s="184">
        <f t="shared" si="192"/>
        <v>0</v>
      </c>
      <c r="I349" s="184"/>
      <c r="J349" s="184">
        <f t="shared" si="193"/>
        <v>0</v>
      </c>
      <c r="K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4">
        <f t="shared" si="194"/>
        <v>0</v>
      </c>
      <c r="AD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4">
        <f t="shared" si="195"/>
        <v>0</v>
      </c>
      <c r="AH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4">
        <f t="shared" si="196"/>
        <v>0</v>
      </c>
      <c r="AL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4">
        <f t="shared" si="197"/>
        <v>0</v>
      </c>
      <c r="AP349" s="184">
        <f t="shared" si="198"/>
        <v>0</v>
      </c>
    </row>
    <row r="350" spans="2:42" x14ac:dyDescent="0.25">
      <c r="B350" s="182" t="s">
        <v>1008</v>
      </c>
      <c r="C350" s="183" t="s">
        <v>1007</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29400</v>
      </c>
      <c r="F350" s="184">
        <f t="shared" si="191"/>
        <v>29400</v>
      </c>
      <c r="G350" s="184"/>
      <c r="H350" s="184">
        <f t="shared" si="192"/>
        <v>29400</v>
      </c>
      <c r="I350" s="184"/>
      <c r="J350" s="184">
        <f t="shared" si="193"/>
        <v>29400</v>
      </c>
      <c r="K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29400</v>
      </c>
      <c r="U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v>
      </c>
      <c r="AC350" s="184">
        <f t="shared" si="194"/>
        <v>24000</v>
      </c>
      <c r="AD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4">
        <f t="shared" si="195"/>
        <v>0</v>
      </c>
      <c r="AH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5400</v>
      </c>
      <c r="AI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4">
        <f t="shared" si="196"/>
        <v>5400</v>
      </c>
      <c r="AL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4">
        <f t="shared" si="197"/>
        <v>0</v>
      </c>
      <c r="AP350" s="184">
        <f t="shared" si="198"/>
        <v>29400</v>
      </c>
    </row>
    <row r="351" spans="2:42" x14ac:dyDescent="0.25">
      <c r="B351" s="182" t="s">
        <v>1009</v>
      </c>
      <c r="C351" s="183" t="s">
        <v>1010</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191"/>
        <v>0</v>
      </c>
      <c r="G351" s="184"/>
      <c r="H351" s="184">
        <f t="shared" si="192"/>
        <v>0</v>
      </c>
      <c r="I351" s="184"/>
      <c r="J351" s="184">
        <f t="shared" si="193"/>
        <v>0</v>
      </c>
      <c r="K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4">
        <f t="shared" si="194"/>
        <v>0</v>
      </c>
      <c r="AD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4">
        <f t="shared" si="195"/>
        <v>0</v>
      </c>
      <c r="AH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4">
        <f t="shared" si="196"/>
        <v>0</v>
      </c>
      <c r="AL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4">
        <f t="shared" si="197"/>
        <v>0</v>
      </c>
      <c r="AP351" s="184">
        <f t="shared" si="198"/>
        <v>0</v>
      </c>
    </row>
    <row r="352" spans="2:42" x14ac:dyDescent="0.25">
      <c r="B352" s="182" t="s">
        <v>1011</v>
      </c>
      <c r="C352" s="183" t="s">
        <v>1012</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191"/>
        <v>0</v>
      </c>
      <c r="G352" s="184"/>
      <c r="H352" s="184">
        <f t="shared" si="192"/>
        <v>0</v>
      </c>
      <c r="I352" s="184"/>
      <c r="J352" s="184">
        <f t="shared" si="193"/>
        <v>0</v>
      </c>
      <c r="K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4">
        <f t="shared" si="194"/>
        <v>0</v>
      </c>
      <c r="AD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4">
        <f t="shared" si="195"/>
        <v>0</v>
      </c>
      <c r="AH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4">
        <f t="shared" si="196"/>
        <v>0</v>
      </c>
      <c r="AL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4">
        <f t="shared" si="197"/>
        <v>0</v>
      </c>
      <c r="AP352" s="184">
        <f t="shared" si="198"/>
        <v>0</v>
      </c>
    </row>
    <row r="353" spans="2:42" x14ac:dyDescent="0.25">
      <c r="B353" s="182" t="s">
        <v>1013</v>
      </c>
      <c r="C353" s="183" t="s">
        <v>1014</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191"/>
        <v>0</v>
      </c>
      <c r="G353" s="184"/>
      <c r="H353" s="184">
        <f t="shared" si="192"/>
        <v>0</v>
      </c>
      <c r="I353" s="184"/>
      <c r="J353" s="184">
        <f t="shared" si="193"/>
        <v>0</v>
      </c>
      <c r="K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4">
        <f t="shared" si="194"/>
        <v>0</v>
      </c>
      <c r="AD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4">
        <f t="shared" si="195"/>
        <v>0</v>
      </c>
      <c r="AH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4">
        <f t="shared" si="196"/>
        <v>0</v>
      </c>
      <c r="AL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4">
        <f t="shared" si="197"/>
        <v>0</v>
      </c>
      <c r="AP353" s="184">
        <f t="shared" si="198"/>
        <v>0</v>
      </c>
    </row>
    <row r="354" spans="2:42" x14ac:dyDescent="0.25">
      <c r="B354" s="182" t="s">
        <v>1015</v>
      </c>
      <c r="C354" s="183" t="s">
        <v>1016</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54" s="184">
        <f t="shared" si="191"/>
        <v>100000</v>
      </c>
      <c r="G354" s="184"/>
      <c r="H354" s="184">
        <f t="shared" si="192"/>
        <v>100000</v>
      </c>
      <c r="I354" s="184"/>
      <c r="J354" s="184">
        <f t="shared" si="193"/>
        <v>100000</v>
      </c>
      <c r="K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L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B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4">
        <f t="shared" si="194"/>
        <v>100000</v>
      </c>
      <c r="AD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4">
        <f t="shared" si="195"/>
        <v>0</v>
      </c>
      <c r="AH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4">
        <f t="shared" si="196"/>
        <v>0</v>
      </c>
      <c r="AL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4">
        <f t="shared" si="197"/>
        <v>0</v>
      </c>
      <c r="AP354" s="184">
        <f t="shared" si="198"/>
        <v>100000</v>
      </c>
    </row>
    <row r="355" spans="2:42" x14ac:dyDescent="0.25">
      <c r="B355" s="182" t="s">
        <v>1017</v>
      </c>
      <c r="C355" s="183" t="s">
        <v>1018</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350000</v>
      </c>
      <c r="F355" s="184">
        <f t="shared" si="191"/>
        <v>350000</v>
      </c>
      <c r="G355" s="184"/>
      <c r="H355" s="184">
        <f t="shared" si="192"/>
        <v>350000</v>
      </c>
      <c r="I355" s="184"/>
      <c r="J355" s="184">
        <f t="shared" si="193"/>
        <v>350000</v>
      </c>
      <c r="K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350000</v>
      </c>
      <c r="V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350000</v>
      </c>
      <c r="AA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4">
        <f t="shared" si="194"/>
        <v>350000</v>
      </c>
      <c r="AD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4">
        <f t="shared" si="195"/>
        <v>0</v>
      </c>
      <c r="AH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4">
        <f t="shared" si="196"/>
        <v>0</v>
      </c>
      <c r="AL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4">
        <f t="shared" si="197"/>
        <v>0</v>
      </c>
      <c r="AP355" s="184">
        <f t="shared" si="198"/>
        <v>350000</v>
      </c>
    </row>
    <row r="356" spans="2:42" x14ac:dyDescent="0.25">
      <c r="B356" s="182" t="s">
        <v>353</v>
      </c>
      <c r="C356" s="183" t="s">
        <v>1019</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3500000</v>
      </c>
      <c r="F356" s="184">
        <f t="shared" si="191"/>
        <v>3500000</v>
      </c>
      <c r="G356" s="184"/>
      <c r="H356" s="184">
        <f t="shared" si="192"/>
        <v>3500000</v>
      </c>
      <c r="I356" s="184"/>
      <c r="J356" s="184">
        <f t="shared" si="193"/>
        <v>3500000</v>
      </c>
      <c r="K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3500000</v>
      </c>
      <c r="V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3500000</v>
      </c>
      <c r="AA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4">
        <f t="shared" si="194"/>
        <v>3500000</v>
      </c>
      <c r="AD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4">
        <f t="shared" si="195"/>
        <v>0</v>
      </c>
      <c r="AH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4">
        <f t="shared" si="196"/>
        <v>0</v>
      </c>
      <c r="AL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4">
        <f t="shared" si="197"/>
        <v>0</v>
      </c>
      <c r="AP356" s="184">
        <f t="shared" si="198"/>
        <v>3500000</v>
      </c>
    </row>
    <row r="357" spans="2:42" x14ac:dyDescent="0.25">
      <c r="B357" s="182" t="s">
        <v>1020</v>
      </c>
      <c r="C357" s="183" t="s">
        <v>1019</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3023000</v>
      </c>
      <c r="F357" s="184">
        <f t="shared" si="191"/>
        <v>3023000</v>
      </c>
      <c r="G357" s="184"/>
      <c r="H357" s="184">
        <f t="shared" si="192"/>
        <v>3023000</v>
      </c>
      <c r="I357" s="184"/>
      <c r="J357" s="184">
        <f t="shared" si="193"/>
        <v>3023000</v>
      </c>
      <c r="K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943000</v>
      </c>
      <c r="L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2080000</v>
      </c>
      <c r="U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3023000</v>
      </c>
      <c r="AC357" s="184">
        <f t="shared" si="194"/>
        <v>3023000</v>
      </c>
      <c r="AD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4">
        <f t="shared" si="195"/>
        <v>0</v>
      </c>
      <c r="AH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4">
        <f t="shared" si="196"/>
        <v>0</v>
      </c>
      <c r="AL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4">
        <f t="shared" si="197"/>
        <v>0</v>
      </c>
      <c r="AP357" s="184">
        <f t="shared" si="198"/>
        <v>3023000</v>
      </c>
    </row>
    <row r="358" spans="2:42" x14ac:dyDescent="0.25">
      <c r="B358" s="182" t="s">
        <v>1021</v>
      </c>
      <c r="C358" s="183" t="s">
        <v>1022</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191"/>
        <v>0</v>
      </c>
      <c r="G358" s="184"/>
      <c r="H358" s="184">
        <f t="shared" si="192"/>
        <v>0</v>
      </c>
      <c r="I358" s="184"/>
      <c r="J358" s="184">
        <f t="shared" si="193"/>
        <v>0</v>
      </c>
      <c r="K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4">
        <f t="shared" si="194"/>
        <v>0</v>
      </c>
      <c r="AD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4">
        <f t="shared" si="195"/>
        <v>0</v>
      </c>
      <c r="AH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4">
        <f t="shared" si="196"/>
        <v>0</v>
      </c>
      <c r="AL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4">
        <f t="shared" si="197"/>
        <v>0</v>
      </c>
      <c r="AP358" s="184">
        <f t="shared" si="198"/>
        <v>0</v>
      </c>
    </row>
    <row r="359" spans="2:42" x14ac:dyDescent="0.25">
      <c r="B359" s="182" t="s">
        <v>1023</v>
      </c>
      <c r="C359" s="183" t="s">
        <v>1024</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200551000</v>
      </c>
      <c r="F359" s="184">
        <f t="shared" si="191"/>
        <v>200551000</v>
      </c>
      <c r="G359" s="184"/>
      <c r="H359" s="184">
        <f t="shared" si="192"/>
        <v>200551000</v>
      </c>
      <c r="I359" s="184"/>
      <c r="J359" s="184">
        <f t="shared" si="193"/>
        <v>200551000</v>
      </c>
      <c r="K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200551000</v>
      </c>
      <c r="V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200000000</v>
      </c>
      <c r="AA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551000</v>
      </c>
      <c r="AB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4">
        <f t="shared" si="194"/>
        <v>200551000</v>
      </c>
      <c r="AD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4">
        <f t="shared" si="195"/>
        <v>0</v>
      </c>
      <c r="AH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4">
        <f t="shared" si="196"/>
        <v>0</v>
      </c>
      <c r="AL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4">
        <f t="shared" si="197"/>
        <v>0</v>
      </c>
      <c r="AP359" s="184">
        <f t="shared" si="198"/>
        <v>200551000</v>
      </c>
    </row>
    <row r="360" spans="2:42" x14ac:dyDescent="0.25">
      <c r="B360" s="182" t="s">
        <v>354</v>
      </c>
      <c r="C360" s="183" t="s">
        <v>1025</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191"/>
        <v>0</v>
      </c>
      <c r="G360" s="184"/>
      <c r="H360" s="184">
        <f t="shared" si="192"/>
        <v>0</v>
      </c>
      <c r="I360" s="184"/>
      <c r="J360" s="184">
        <f t="shared" si="193"/>
        <v>0</v>
      </c>
      <c r="K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4">
        <f t="shared" si="194"/>
        <v>0</v>
      </c>
      <c r="AD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4">
        <f t="shared" si="195"/>
        <v>0</v>
      </c>
      <c r="AH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4">
        <f t="shared" si="196"/>
        <v>0</v>
      </c>
      <c r="AL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4">
        <f t="shared" si="197"/>
        <v>0</v>
      </c>
      <c r="AP360" s="184">
        <f t="shared" si="198"/>
        <v>0</v>
      </c>
    </row>
    <row r="361" spans="2:42" x14ac:dyDescent="0.25">
      <c r="B361" s="182" t="s">
        <v>1026</v>
      </c>
      <c r="C361" s="183" t="s">
        <v>1025</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4">
        <f t="shared" si="191"/>
        <v>0</v>
      </c>
      <c r="G361" s="184"/>
      <c r="H361" s="184">
        <f t="shared" si="192"/>
        <v>0</v>
      </c>
      <c r="I361" s="184"/>
      <c r="J361" s="184">
        <f t="shared" si="193"/>
        <v>0</v>
      </c>
      <c r="K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4">
        <f t="shared" si="194"/>
        <v>0</v>
      </c>
      <c r="AD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4">
        <f t="shared" si="195"/>
        <v>0</v>
      </c>
      <c r="AH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4">
        <f t="shared" si="196"/>
        <v>0</v>
      </c>
      <c r="AL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4">
        <f t="shared" si="197"/>
        <v>0</v>
      </c>
      <c r="AP361" s="184">
        <f t="shared" si="198"/>
        <v>0</v>
      </c>
    </row>
    <row r="362" spans="2:42" x14ac:dyDescent="0.25">
      <c r="B362" s="182" t="s">
        <v>1027</v>
      </c>
      <c r="C362" s="183" t="s">
        <v>1028</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191"/>
        <v>0</v>
      </c>
      <c r="G362" s="184"/>
      <c r="H362" s="184">
        <f t="shared" si="192"/>
        <v>0</v>
      </c>
      <c r="I362" s="184"/>
      <c r="J362" s="184">
        <f t="shared" si="193"/>
        <v>0</v>
      </c>
      <c r="K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4">
        <f t="shared" si="194"/>
        <v>0</v>
      </c>
      <c r="AD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4">
        <f t="shared" si="195"/>
        <v>0</v>
      </c>
      <c r="AH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4">
        <f t="shared" si="196"/>
        <v>0</v>
      </c>
      <c r="AL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4">
        <f t="shared" si="197"/>
        <v>0</v>
      </c>
      <c r="AP362" s="184">
        <f t="shared" si="198"/>
        <v>0</v>
      </c>
    </row>
    <row r="363" spans="2:42" x14ac:dyDescent="0.25">
      <c r="B363" s="182" t="s">
        <v>1029</v>
      </c>
      <c r="C363" s="183" t="s">
        <v>1030</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200">D363+E363</f>
        <v>0</v>
      </c>
      <c r="G363" s="184"/>
      <c r="H363" s="184">
        <f t="shared" ref="H363:H378" si="201">F363-G363</f>
        <v>0</v>
      </c>
      <c r="I363" s="184"/>
      <c r="J363" s="184">
        <f t="shared" ref="J363:J378" si="202">F363-I363</f>
        <v>0</v>
      </c>
      <c r="K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4">
        <f t="shared" ref="AC363:AC378" si="203">Z363+AA363+AB363</f>
        <v>0</v>
      </c>
      <c r="AD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4">
        <f t="shared" ref="AG363:AG378" si="204">AD363+AE363+AF363</f>
        <v>0</v>
      </c>
      <c r="AH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4">
        <f t="shared" ref="AK363:AK378" si="205">AH363+AI363+AJ363</f>
        <v>0</v>
      </c>
      <c r="AL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4">
        <f t="shared" ref="AO363:AO378" si="206">AL363+AM363+AN363</f>
        <v>0</v>
      </c>
      <c r="AP363" s="184">
        <f t="shared" ref="AP363:AP378" si="207">AC363+AG363+AK363+AO363</f>
        <v>0</v>
      </c>
    </row>
    <row r="364" spans="2:42" x14ac:dyDescent="0.25">
      <c r="B364" s="182" t="s">
        <v>1031</v>
      </c>
      <c r="C364" s="183" t="s">
        <v>1032</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200"/>
        <v>0</v>
      </c>
      <c r="G364" s="184"/>
      <c r="H364" s="184">
        <f t="shared" si="201"/>
        <v>0</v>
      </c>
      <c r="I364" s="184"/>
      <c r="J364" s="184">
        <f t="shared" si="202"/>
        <v>0</v>
      </c>
      <c r="K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4">
        <f t="shared" si="203"/>
        <v>0</v>
      </c>
      <c r="AD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4">
        <f t="shared" si="204"/>
        <v>0</v>
      </c>
      <c r="AH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4">
        <f t="shared" si="205"/>
        <v>0</v>
      </c>
      <c r="AL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4">
        <f t="shared" si="206"/>
        <v>0</v>
      </c>
      <c r="AP364" s="184">
        <f t="shared" si="207"/>
        <v>0</v>
      </c>
    </row>
    <row r="365" spans="2:42" x14ac:dyDescent="0.25">
      <c r="B365" s="182" t="s">
        <v>355</v>
      </c>
      <c r="C365" s="183" t="s">
        <v>1033</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5773496.5659999996</v>
      </c>
      <c r="F365" s="184">
        <f t="shared" si="200"/>
        <v>5773496.5659999996</v>
      </c>
      <c r="G365" s="184"/>
      <c r="H365" s="184">
        <f t="shared" si="201"/>
        <v>5773496.5659999996</v>
      </c>
      <c r="I365" s="184"/>
      <c r="J365" s="184">
        <f t="shared" si="202"/>
        <v>5773496.5659999996</v>
      </c>
      <c r="K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1000000</v>
      </c>
      <c r="L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3321740</v>
      </c>
      <c r="Q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1451756.5660000001</v>
      </c>
      <c r="V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494137.84600000002</v>
      </c>
      <c r="AA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5279358.72</v>
      </c>
      <c r="AB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4">
        <f t="shared" si="203"/>
        <v>5773496.5659999996</v>
      </c>
      <c r="AD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4">
        <f t="shared" si="204"/>
        <v>0</v>
      </c>
      <c r="AH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4">
        <f t="shared" si="205"/>
        <v>0</v>
      </c>
      <c r="AL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4">
        <f t="shared" si="206"/>
        <v>0</v>
      </c>
      <c r="AP365" s="184">
        <f t="shared" si="207"/>
        <v>5773496.5659999996</v>
      </c>
    </row>
    <row r="366" spans="2:42" x14ac:dyDescent="0.25">
      <c r="B366" s="182" t="s">
        <v>1034</v>
      </c>
      <c r="C366" s="183" t="s">
        <v>1035</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1952400</v>
      </c>
      <c r="F366" s="184">
        <f t="shared" si="200"/>
        <v>1952400</v>
      </c>
      <c r="G366" s="184"/>
      <c r="H366" s="184">
        <f t="shared" si="201"/>
        <v>1952400</v>
      </c>
      <c r="I366" s="184"/>
      <c r="J366" s="184">
        <f t="shared" si="202"/>
        <v>1952400</v>
      </c>
      <c r="K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1757500</v>
      </c>
      <c r="L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194900</v>
      </c>
      <c r="S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1230000</v>
      </c>
      <c r="AA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204000</v>
      </c>
      <c r="AB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518400</v>
      </c>
      <c r="AC366" s="184">
        <f t="shared" si="203"/>
        <v>1952400</v>
      </c>
      <c r="AD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4">
        <f t="shared" si="204"/>
        <v>0</v>
      </c>
      <c r="AH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4">
        <f t="shared" si="205"/>
        <v>0</v>
      </c>
      <c r="AL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4">
        <f t="shared" si="206"/>
        <v>0</v>
      </c>
      <c r="AP366" s="184">
        <f t="shared" si="207"/>
        <v>1952400</v>
      </c>
    </row>
    <row r="367" spans="2:42" x14ac:dyDescent="0.25">
      <c r="B367" s="182" t="s">
        <v>1036</v>
      </c>
      <c r="C367" s="183" t="s">
        <v>1037</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200"/>
        <v>0</v>
      </c>
      <c r="G367" s="184"/>
      <c r="H367" s="184">
        <f t="shared" si="201"/>
        <v>0</v>
      </c>
      <c r="I367" s="184"/>
      <c r="J367" s="184">
        <f t="shared" si="202"/>
        <v>0</v>
      </c>
      <c r="K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4">
        <f t="shared" si="203"/>
        <v>0</v>
      </c>
      <c r="AD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4">
        <f t="shared" si="204"/>
        <v>0</v>
      </c>
      <c r="AH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4">
        <f t="shared" si="205"/>
        <v>0</v>
      </c>
      <c r="AL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4">
        <f t="shared" si="206"/>
        <v>0</v>
      </c>
      <c r="AP367" s="184">
        <f t="shared" si="207"/>
        <v>0</v>
      </c>
    </row>
    <row r="368" spans="2:42" x14ac:dyDescent="0.25">
      <c r="B368" s="182" t="s">
        <v>1038</v>
      </c>
      <c r="C368" s="183" t="s">
        <v>1039</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200"/>
        <v>0</v>
      </c>
      <c r="G368" s="184"/>
      <c r="H368" s="184">
        <f t="shared" si="201"/>
        <v>0</v>
      </c>
      <c r="I368" s="184"/>
      <c r="J368" s="184">
        <f t="shared" si="202"/>
        <v>0</v>
      </c>
      <c r="K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4">
        <f t="shared" si="203"/>
        <v>0</v>
      </c>
      <c r="AD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4">
        <f t="shared" si="204"/>
        <v>0</v>
      </c>
      <c r="AH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4">
        <f t="shared" si="205"/>
        <v>0</v>
      </c>
      <c r="AL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4">
        <f t="shared" si="206"/>
        <v>0</v>
      </c>
      <c r="AP368" s="184">
        <f t="shared" si="207"/>
        <v>0</v>
      </c>
    </row>
    <row r="369" spans="2:42" x14ac:dyDescent="0.25">
      <c r="B369" s="182" t="s">
        <v>1040</v>
      </c>
      <c r="C369" s="183" t="s">
        <v>1041</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200"/>
        <v>0</v>
      </c>
      <c r="G369" s="184"/>
      <c r="H369" s="184">
        <f t="shared" si="201"/>
        <v>0</v>
      </c>
      <c r="I369" s="184"/>
      <c r="J369" s="184">
        <f t="shared" si="202"/>
        <v>0</v>
      </c>
      <c r="K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4">
        <f t="shared" si="203"/>
        <v>0</v>
      </c>
      <c r="AD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4">
        <f t="shared" si="204"/>
        <v>0</v>
      </c>
      <c r="AH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4">
        <f t="shared" si="205"/>
        <v>0</v>
      </c>
      <c r="AL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4">
        <f t="shared" si="206"/>
        <v>0</v>
      </c>
      <c r="AP369" s="184">
        <f t="shared" si="207"/>
        <v>0</v>
      </c>
    </row>
    <row r="370" spans="2:42" x14ac:dyDescent="0.25">
      <c r="B370" s="182" t="s">
        <v>356</v>
      </c>
      <c r="C370" s="183" t="s">
        <v>1042</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4000000</v>
      </c>
      <c r="F370" s="184">
        <f t="shared" si="200"/>
        <v>4000000</v>
      </c>
      <c r="G370" s="184"/>
      <c r="H370" s="184">
        <f t="shared" si="201"/>
        <v>4000000</v>
      </c>
      <c r="I370" s="184"/>
      <c r="J370" s="184">
        <f t="shared" si="202"/>
        <v>4000000</v>
      </c>
      <c r="K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4000000</v>
      </c>
      <c r="V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4000000</v>
      </c>
      <c r="AB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4">
        <f t="shared" si="203"/>
        <v>4000000</v>
      </c>
      <c r="AD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4">
        <f t="shared" si="204"/>
        <v>0</v>
      </c>
      <c r="AH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4">
        <f t="shared" si="205"/>
        <v>0</v>
      </c>
      <c r="AL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4">
        <f t="shared" si="206"/>
        <v>0</v>
      </c>
      <c r="AP370" s="184">
        <f t="shared" si="207"/>
        <v>4000000</v>
      </c>
    </row>
    <row r="371" spans="2:42" x14ac:dyDescent="0.25">
      <c r="B371" s="182" t="s">
        <v>1043</v>
      </c>
      <c r="C371" s="183" t="s">
        <v>1044</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4615000</v>
      </c>
      <c r="F371" s="184">
        <f t="shared" si="200"/>
        <v>4615000</v>
      </c>
      <c r="G371" s="184"/>
      <c r="H371" s="184">
        <f t="shared" si="201"/>
        <v>4615000</v>
      </c>
      <c r="I371" s="184"/>
      <c r="J371" s="184">
        <f t="shared" si="202"/>
        <v>4615000</v>
      </c>
      <c r="K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2015000</v>
      </c>
      <c r="Q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1000000</v>
      </c>
      <c r="T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1600000</v>
      </c>
      <c r="V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4615000</v>
      </c>
      <c r="AB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4">
        <f t="shared" si="203"/>
        <v>4615000</v>
      </c>
      <c r="AD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4">
        <f t="shared" si="204"/>
        <v>0</v>
      </c>
      <c r="AH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4">
        <f t="shared" si="205"/>
        <v>0</v>
      </c>
      <c r="AL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4">
        <f t="shared" si="206"/>
        <v>0</v>
      </c>
      <c r="AP371" s="184">
        <f t="shared" si="207"/>
        <v>4615000</v>
      </c>
    </row>
    <row r="372" spans="2:42" x14ac:dyDescent="0.25">
      <c r="B372" s="182" t="s">
        <v>1045</v>
      </c>
      <c r="C372" s="183" t="s">
        <v>1046</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8936850</v>
      </c>
      <c r="F372" s="184">
        <f t="shared" si="200"/>
        <v>8936850</v>
      </c>
      <c r="G372" s="184"/>
      <c r="H372" s="184">
        <f t="shared" si="201"/>
        <v>8936850</v>
      </c>
      <c r="I372" s="184"/>
      <c r="J372" s="184">
        <f t="shared" si="202"/>
        <v>8936850</v>
      </c>
      <c r="K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8936850</v>
      </c>
      <c r="Q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8936850</v>
      </c>
      <c r="AB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4">
        <f t="shared" si="203"/>
        <v>8936850</v>
      </c>
      <c r="AD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4">
        <f t="shared" si="204"/>
        <v>0</v>
      </c>
      <c r="AH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4">
        <f t="shared" si="205"/>
        <v>0</v>
      </c>
      <c r="AL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4">
        <f t="shared" si="206"/>
        <v>0</v>
      </c>
      <c r="AP372" s="184">
        <f t="shared" si="207"/>
        <v>8936850</v>
      </c>
    </row>
    <row r="373" spans="2:42" x14ac:dyDescent="0.25">
      <c r="B373" s="182" t="s">
        <v>1047</v>
      </c>
      <c r="C373" s="183" t="s">
        <v>1048</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4">
        <f t="shared" si="200"/>
        <v>0</v>
      </c>
      <c r="G373" s="184"/>
      <c r="H373" s="184">
        <f t="shared" si="201"/>
        <v>0</v>
      </c>
      <c r="I373" s="184"/>
      <c r="J373" s="184">
        <f t="shared" si="202"/>
        <v>0</v>
      </c>
      <c r="K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4">
        <f t="shared" si="203"/>
        <v>0</v>
      </c>
      <c r="AD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4">
        <f t="shared" si="204"/>
        <v>0</v>
      </c>
      <c r="AH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4">
        <f t="shared" si="205"/>
        <v>0</v>
      </c>
      <c r="AL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4">
        <f t="shared" si="206"/>
        <v>0</v>
      </c>
      <c r="AP373" s="184">
        <f t="shared" si="207"/>
        <v>0</v>
      </c>
    </row>
    <row r="374" spans="2:42" x14ac:dyDescent="0.25">
      <c r="B374" s="182" t="s">
        <v>1049</v>
      </c>
      <c r="C374" s="183" t="s">
        <v>1050</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200"/>
        <v>0</v>
      </c>
      <c r="G374" s="184"/>
      <c r="H374" s="184">
        <f t="shared" si="201"/>
        <v>0</v>
      </c>
      <c r="I374" s="184"/>
      <c r="J374" s="184">
        <f t="shared" si="202"/>
        <v>0</v>
      </c>
      <c r="K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4">
        <f t="shared" si="203"/>
        <v>0</v>
      </c>
      <c r="AD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4">
        <f t="shared" si="204"/>
        <v>0</v>
      </c>
      <c r="AH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4">
        <f t="shared" si="205"/>
        <v>0</v>
      </c>
      <c r="AL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4">
        <f t="shared" si="206"/>
        <v>0</v>
      </c>
      <c r="AP374" s="184">
        <f t="shared" si="207"/>
        <v>0</v>
      </c>
    </row>
    <row r="375" spans="2:42" x14ac:dyDescent="0.25">
      <c r="B375" s="182" t="s">
        <v>1051</v>
      </c>
      <c r="C375" s="183" t="s">
        <v>1052</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200"/>
        <v>0</v>
      </c>
      <c r="G375" s="184"/>
      <c r="H375" s="184">
        <f t="shared" si="201"/>
        <v>0</v>
      </c>
      <c r="I375" s="184"/>
      <c r="J375" s="184">
        <f t="shared" si="202"/>
        <v>0</v>
      </c>
      <c r="K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4">
        <f t="shared" si="203"/>
        <v>0</v>
      </c>
      <c r="AD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4">
        <f t="shared" si="204"/>
        <v>0</v>
      </c>
      <c r="AH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4">
        <f t="shared" si="205"/>
        <v>0</v>
      </c>
      <c r="AL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4">
        <f t="shared" si="206"/>
        <v>0</v>
      </c>
      <c r="AP375" s="184">
        <f t="shared" si="207"/>
        <v>0</v>
      </c>
    </row>
    <row r="376" spans="2:42" x14ac:dyDescent="0.25">
      <c r="B376" s="182" t="s">
        <v>1053</v>
      </c>
      <c r="C376" s="183" t="s">
        <v>1054</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4">
        <f t="shared" si="200"/>
        <v>0</v>
      </c>
      <c r="G376" s="184"/>
      <c r="H376" s="184">
        <f t="shared" si="201"/>
        <v>0</v>
      </c>
      <c r="I376" s="184"/>
      <c r="J376" s="184">
        <f t="shared" si="202"/>
        <v>0</v>
      </c>
      <c r="K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4">
        <f t="shared" si="203"/>
        <v>0</v>
      </c>
      <c r="AD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4">
        <f t="shared" si="204"/>
        <v>0</v>
      </c>
      <c r="AH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4">
        <f t="shared" si="205"/>
        <v>0</v>
      </c>
      <c r="AL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4">
        <f t="shared" si="206"/>
        <v>0</v>
      </c>
      <c r="AP376" s="184">
        <f t="shared" si="207"/>
        <v>0</v>
      </c>
    </row>
    <row r="377" spans="2:42" x14ac:dyDescent="0.25">
      <c r="B377" s="182" t="s">
        <v>1055</v>
      </c>
      <c r="C377" s="183" t="s">
        <v>1056</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200"/>
        <v>0</v>
      </c>
      <c r="G377" s="184"/>
      <c r="H377" s="184">
        <f t="shared" si="201"/>
        <v>0</v>
      </c>
      <c r="I377" s="184"/>
      <c r="J377" s="184">
        <f t="shared" si="202"/>
        <v>0</v>
      </c>
      <c r="K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4">
        <f t="shared" si="203"/>
        <v>0</v>
      </c>
      <c r="AD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4">
        <f t="shared" si="204"/>
        <v>0</v>
      </c>
      <c r="AH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4">
        <f t="shared" si="205"/>
        <v>0</v>
      </c>
      <c r="AL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4">
        <f t="shared" si="206"/>
        <v>0</v>
      </c>
      <c r="AP377" s="184">
        <f t="shared" si="207"/>
        <v>0</v>
      </c>
    </row>
    <row r="378" spans="2:42" x14ac:dyDescent="0.25">
      <c r="B378" s="182" t="s">
        <v>1057</v>
      </c>
      <c r="C378" s="183" t="s">
        <v>1058</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200"/>
        <v>0</v>
      </c>
      <c r="G378" s="184"/>
      <c r="H378" s="184">
        <f t="shared" si="201"/>
        <v>0</v>
      </c>
      <c r="I378" s="184"/>
      <c r="J378" s="184">
        <f t="shared" si="202"/>
        <v>0</v>
      </c>
      <c r="K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4">
        <f t="shared" si="203"/>
        <v>0</v>
      </c>
      <c r="AD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4">
        <f t="shared" si="204"/>
        <v>0</v>
      </c>
      <c r="AH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4">
        <f t="shared" si="205"/>
        <v>0</v>
      </c>
      <c r="AL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4">
        <f t="shared" si="206"/>
        <v>0</v>
      </c>
      <c r="AP378" s="184">
        <f t="shared" si="207"/>
        <v>0</v>
      </c>
    </row>
    <row r="379" spans="2:42" x14ac:dyDescent="0.25">
      <c r="B379" s="182" t="s">
        <v>1059</v>
      </c>
      <c r="C379" s="183" t="s">
        <v>1060</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ref="F379:F402" si="208">D379+E379</f>
        <v>0</v>
      </c>
      <c r="G379" s="184"/>
      <c r="H379" s="184">
        <f t="shared" ref="H379:H402" si="209">F379-G379</f>
        <v>0</v>
      </c>
      <c r="I379" s="184"/>
      <c r="J379" s="184">
        <f t="shared" ref="J379:J402" si="210">F379-I379</f>
        <v>0</v>
      </c>
      <c r="K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4">
        <f t="shared" ref="AC379:AC402" si="211">Z379+AA379+AB379</f>
        <v>0</v>
      </c>
      <c r="AD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4">
        <f t="shared" ref="AG379:AG402" si="212">AD379+AE379+AF379</f>
        <v>0</v>
      </c>
      <c r="AH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4">
        <f t="shared" ref="AK379:AK402" si="213">AH379+AI379+AJ379</f>
        <v>0</v>
      </c>
      <c r="AL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4">
        <f t="shared" ref="AO379:AO402" si="214">AL379+AM379+AN379</f>
        <v>0</v>
      </c>
      <c r="AP379" s="184">
        <f t="shared" ref="AP379:AP402" si="215">AC379+AG379+AK379+AO379</f>
        <v>0</v>
      </c>
    </row>
    <row r="380" spans="2:42" x14ac:dyDescent="0.25">
      <c r="B380" s="182" t="s">
        <v>1061</v>
      </c>
      <c r="C380" s="183" t="s">
        <v>1062</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208"/>
        <v>0</v>
      </c>
      <c r="G380" s="184"/>
      <c r="H380" s="184">
        <f t="shared" si="209"/>
        <v>0</v>
      </c>
      <c r="I380" s="184"/>
      <c r="J380" s="184">
        <f t="shared" si="210"/>
        <v>0</v>
      </c>
      <c r="K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4">
        <f t="shared" si="211"/>
        <v>0</v>
      </c>
      <c r="AD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4">
        <f t="shared" si="212"/>
        <v>0</v>
      </c>
      <c r="AH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4">
        <f t="shared" si="213"/>
        <v>0</v>
      </c>
      <c r="AL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4">
        <f t="shared" si="214"/>
        <v>0</v>
      </c>
      <c r="AP380" s="184">
        <f t="shared" si="215"/>
        <v>0</v>
      </c>
    </row>
    <row r="381" spans="2:42" x14ac:dyDescent="0.25">
      <c r="B381" s="182" t="s">
        <v>1063</v>
      </c>
      <c r="C381" s="183" t="s">
        <v>1062</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208"/>
        <v>0</v>
      </c>
      <c r="G381" s="184"/>
      <c r="H381" s="184">
        <f t="shared" si="209"/>
        <v>0</v>
      </c>
      <c r="I381" s="184"/>
      <c r="J381" s="184">
        <f t="shared" si="210"/>
        <v>0</v>
      </c>
      <c r="K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4">
        <f t="shared" si="211"/>
        <v>0</v>
      </c>
      <c r="AD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4">
        <f t="shared" si="212"/>
        <v>0</v>
      </c>
      <c r="AH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4">
        <f t="shared" si="213"/>
        <v>0</v>
      </c>
      <c r="AL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4">
        <f t="shared" si="214"/>
        <v>0</v>
      </c>
      <c r="AP381" s="184">
        <f t="shared" si="215"/>
        <v>0</v>
      </c>
    </row>
    <row r="382" spans="2:42" x14ac:dyDescent="0.25">
      <c r="B382" s="182" t="s">
        <v>1064</v>
      </c>
      <c r="C382" s="183" t="s">
        <v>1065</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208"/>
        <v>0</v>
      </c>
      <c r="G382" s="184"/>
      <c r="H382" s="184">
        <f t="shared" si="209"/>
        <v>0</v>
      </c>
      <c r="I382" s="184"/>
      <c r="J382" s="184">
        <f t="shared" si="210"/>
        <v>0</v>
      </c>
      <c r="K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4">
        <f t="shared" si="211"/>
        <v>0</v>
      </c>
      <c r="AD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4">
        <f t="shared" si="212"/>
        <v>0</v>
      </c>
      <c r="AH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4">
        <f t="shared" si="213"/>
        <v>0</v>
      </c>
      <c r="AL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4">
        <f t="shared" si="214"/>
        <v>0</v>
      </c>
      <c r="AP382" s="184">
        <f t="shared" si="215"/>
        <v>0</v>
      </c>
    </row>
    <row r="383" spans="2:42" x14ac:dyDescent="0.25">
      <c r="B383" s="191" t="s">
        <v>357</v>
      </c>
      <c r="C383" s="192" t="s">
        <v>224</v>
      </c>
      <c r="D383" s="193">
        <f>SUM(D384:D388)</f>
        <v>0</v>
      </c>
      <c r="E383" s="193">
        <f>SUM(E384:E388)</f>
        <v>150000</v>
      </c>
      <c r="F383" s="193">
        <f t="shared" si="208"/>
        <v>150000</v>
      </c>
      <c r="G383" s="193">
        <f>SUM(G384:G388)</f>
        <v>0</v>
      </c>
      <c r="H383" s="193">
        <f t="shared" si="209"/>
        <v>150000</v>
      </c>
      <c r="I383" s="193">
        <f>SUM(I384:I388)</f>
        <v>0</v>
      </c>
      <c r="J383" s="193">
        <f t="shared" si="210"/>
        <v>150000</v>
      </c>
      <c r="K383" s="193">
        <f t="shared" ref="K383:AB383" si="216">SUM(K384:K388)</f>
        <v>100000</v>
      </c>
      <c r="L383" s="193">
        <f t="shared" si="216"/>
        <v>0</v>
      </c>
      <c r="M383" s="193">
        <f t="shared" si="216"/>
        <v>0</v>
      </c>
      <c r="N383" s="193">
        <f t="shared" si="216"/>
        <v>0</v>
      </c>
      <c r="O383" s="193">
        <f t="shared" si="216"/>
        <v>50000</v>
      </c>
      <c r="P383" s="193">
        <f>SUM(P384:P388)</f>
        <v>0</v>
      </c>
      <c r="Q383" s="193">
        <f>SUM(Q384:Q388)</f>
        <v>0</v>
      </c>
      <c r="R383" s="193">
        <f t="shared" si="216"/>
        <v>0</v>
      </c>
      <c r="S383" s="193">
        <f t="shared" si="216"/>
        <v>0</v>
      </c>
      <c r="T383" s="193">
        <f>SUM(T384:T388)</f>
        <v>0</v>
      </c>
      <c r="U383" s="193">
        <f t="shared" si="216"/>
        <v>0</v>
      </c>
      <c r="V383" s="193">
        <f t="shared" si="216"/>
        <v>0</v>
      </c>
      <c r="W383" s="193">
        <f>SUM(W384:W388)</f>
        <v>0</v>
      </c>
      <c r="X383" s="193">
        <f t="shared" si="216"/>
        <v>0</v>
      </c>
      <c r="Y383" s="193">
        <f t="shared" si="216"/>
        <v>0</v>
      </c>
      <c r="Z383" s="193">
        <f t="shared" si="216"/>
        <v>0</v>
      </c>
      <c r="AA383" s="193">
        <f t="shared" si="216"/>
        <v>50000</v>
      </c>
      <c r="AB383" s="193">
        <f t="shared" si="216"/>
        <v>0</v>
      </c>
      <c r="AC383" s="193">
        <f t="shared" si="211"/>
        <v>50000</v>
      </c>
      <c r="AD383" s="193">
        <f>SUM(AD384:AD388)</f>
        <v>0</v>
      </c>
      <c r="AE383" s="193">
        <f>SUM(AE384:AE388)</f>
        <v>0</v>
      </c>
      <c r="AF383" s="193">
        <f>SUM(AF384:AF388)</f>
        <v>0</v>
      </c>
      <c r="AG383" s="193">
        <f t="shared" si="212"/>
        <v>0</v>
      </c>
      <c r="AH383" s="193">
        <f>SUM(AH384:AH388)</f>
        <v>100000</v>
      </c>
      <c r="AI383" s="193">
        <f>SUM(AI384:AI388)</f>
        <v>0</v>
      </c>
      <c r="AJ383" s="193">
        <f>SUM(AJ384:AJ388)</f>
        <v>0</v>
      </c>
      <c r="AK383" s="193">
        <f t="shared" si="213"/>
        <v>100000</v>
      </c>
      <c r="AL383" s="193">
        <f>SUM(AL384:AL388)</f>
        <v>0</v>
      </c>
      <c r="AM383" s="193">
        <f>SUM(AM384:AM388)</f>
        <v>0</v>
      </c>
      <c r="AN383" s="193">
        <f>SUM(AN384:AN388)</f>
        <v>0</v>
      </c>
      <c r="AO383" s="193">
        <f t="shared" si="214"/>
        <v>0</v>
      </c>
      <c r="AP383" s="193">
        <f t="shared" si="215"/>
        <v>150000</v>
      </c>
    </row>
    <row r="384" spans="2:42" x14ac:dyDescent="0.25">
      <c r="B384" s="182" t="s">
        <v>358</v>
      </c>
      <c r="C384" s="183" t="s">
        <v>225</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208"/>
        <v>0</v>
      </c>
      <c r="G384" s="184"/>
      <c r="H384" s="184">
        <f t="shared" si="209"/>
        <v>0</v>
      </c>
      <c r="I384" s="184"/>
      <c r="J384" s="184">
        <f t="shared" si="210"/>
        <v>0</v>
      </c>
      <c r="K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4">
        <f t="shared" si="211"/>
        <v>0</v>
      </c>
      <c r="AD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4">
        <f t="shared" si="212"/>
        <v>0</v>
      </c>
      <c r="AH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4">
        <f t="shared" si="213"/>
        <v>0</v>
      </c>
      <c r="AL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4">
        <f t="shared" si="214"/>
        <v>0</v>
      </c>
      <c r="AP384" s="184">
        <f t="shared" si="215"/>
        <v>0</v>
      </c>
    </row>
    <row r="385" spans="1:42" x14ac:dyDescent="0.25">
      <c r="B385" s="182" t="s">
        <v>1066</v>
      </c>
      <c r="C385" s="183" t="s">
        <v>1067</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385" s="184">
        <f t="shared" si="208"/>
        <v>150000</v>
      </c>
      <c r="G385" s="184"/>
      <c r="H385" s="184">
        <f t="shared" si="209"/>
        <v>150000</v>
      </c>
      <c r="I385" s="184"/>
      <c r="J385" s="184">
        <f t="shared" si="210"/>
        <v>150000</v>
      </c>
      <c r="K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L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P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B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4">
        <f t="shared" si="211"/>
        <v>50000</v>
      </c>
      <c r="AD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4">
        <f t="shared" si="212"/>
        <v>0</v>
      </c>
      <c r="AH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I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4">
        <f t="shared" si="213"/>
        <v>100000</v>
      </c>
      <c r="AL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4">
        <f t="shared" si="214"/>
        <v>0</v>
      </c>
      <c r="AP385" s="184">
        <f t="shared" si="215"/>
        <v>150000</v>
      </c>
    </row>
    <row r="386" spans="1:42" x14ac:dyDescent="0.25">
      <c r="B386" s="182" t="s">
        <v>1068</v>
      </c>
      <c r="C386" s="183" t="s">
        <v>1069</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si="208"/>
        <v>0</v>
      </c>
      <c r="G386" s="184"/>
      <c r="H386" s="184">
        <f t="shared" si="209"/>
        <v>0</v>
      </c>
      <c r="I386" s="184"/>
      <c r="J386" s="184">
        <f t="shared" si="210"/>
        <v>0</v>
      </c>
      <c r="K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4">
        <f t="shared" si="211"/>
        <v>0</v>
      </c>
      <c r="AD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4">
        <f t="shared" si="212"/>
        <v>0</v>
      </c>
      <c r="AH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4">
        <f t="shared" si="213"/>
        <v>0</v>
      </c>
      <c r="AL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4">
        <f t="shared" si="214"/>
        <v>0</v>
      </c>
      <c r="AP386" s="184">
        <f t="shared" si="215"/>
        <v>0</v>
      </c>
    </row>
    <row r="387" spans="1:42" x14ac:dyDescent="0.25">
      <c r="A387" s="111"/>
      <c r="B387" s="182" t="s">
        <v>1070</v>
      </c>
      <c r="C387" s="183" t="s">
        <v>1400</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si="208"/>
        <v>0</v>
      </c>
      <c r="G387" s="184"/>
      <c r="H387" s="184">
        <f t="shared" si="209"/>
        <v>0</v>
      </c>
      <c r="I387" s="184"/>
      <c r="J387" s="184">
        <f t="shared" si="210"/>
        <v>0</v>
      </c>
      <c r="K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4">
        <f t="shared" si="211"/>
        <v>0</v>
      </c>
      <c r="AD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4">
        <f t="shared" si="212"/>
        <v>0</v>
      </c>
      <c r="AH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4">
        <f t="shared" si="213"/>
        <v>0</v>
      </c>
      <c r="AL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4">
        <f t="shared" si="214"/>
        <v>0</v>
      </c>
      <c r="AP387" s="184">
        <f t="shared" si="215"/>
        <v>0</v>
      </c>
    </row>
    <row r="388" spans="1:42" x14ac:dyDescent="0.25">
      <c r="A388" s="111"/>
      <c r="B388" s="182" t="s">
        <v>1072</v>
      </c>
      <c r="C388" s="183" t="s">
        <v>1071</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208"/>
        <v>0</v>
      </c>
      <c r="G388" s="184"/>
      <c r="H388" s="184">
        <f t="shared" si="209"/>
        <v>0</v>
      </c>
      <c r="I388" s="184"/>
      <c r="J388" s="184">
        <f t="shared" si="210"/>
        <v>0</v>
      </c>
      <c r="K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4">
        <f t="shared" si="211"/>
        <v>0</v>
      </c>
      <c r="AD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4">
        <f t="shared" si="212"/>
        <v>0</v>
      </c>
      <c r="AH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4">
        <f t="shared" si="213"/>
        <v>0</v>
      </c>
      <c r="AL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4">
        <f t="shared" si="214"/>
        <v>0</v>
      </c>
      <c r="AP388" s="184">
        <f t="shared" si="215"/>
        <v>0</v>
      </c>
    </row>
    <row r="389" spans="1:42" x14ac:dyDescent="0.25">
      <c r="B389" s="191" t="s">
        <v>359</v>
      </c>
      <c r="C389" s="192" t="s">
        <v>226</v>
      </c>
      <c r="D389" s="193">
        <f>SUM(D390:D396)</f>
        <v>0</v>
      </c>
      <c r="E389" s="193">
        <f>SUM(E390:E396)</f>
        <v>0</v>
      </c>
      <c r="F389" s="193">
        <f t="shared" si="208"/>
        <v>0</v>
      </c>
      <c r="G389" s="193">
        <f>SUM(G390:G396)</f>
        <v>0</v>
      </c>
      <c r="H389" s="193">
        <f t="shared" si="209"/>
        <v>0</v>
      </c>
      <c r="I389" s="193">
        <f>SUM(I390:I396)</f>
        <v>0</v>
      </c>
      <c r="J389" s="193">
        <f t="shared" si="210"/>
        <v>0</v>
      </c>
      <c r="K389" s="193">
        <f t="shared" ref="K389:AB389" si="217">SUM(K390:K396)</f>
        <v>0</v>
      </c>
      <c r="L389" s="193">
        <f t="shared" si="217"/>
        <v>0</v>
      </c>
      <c r="M389" s="193">
        <f t="shared" si="217"/>
        <v>0</v>
      </c>
      <c r="N389" s="193">
        <f t="shared" si="217"/>
        <v>0</v>
      </c>
      <c r="O389" s="193">
        <f t="shared" si="217"/>
        <v>0</v>
      </c>
      <c r="P389" s="193">
        <f t="shared" si="217"/>
        <v>0</v>
      </c>
      <c r="Q389" s="193">
        <f t="shared" si="217"/>
        <v>0</v>
      </c>
      <c r="R389" s="193">
        <f t="shared" si="217"/>
        <v>0</v>
      </c>
      <c r="S389" s="193">
        <f t="shared" si="217"/>
        <v>0</v>
      </c>
      <c r="T389" s="193">
        <f>SUM(T390:T396)</f>
        <v>0</v>
      </c>
      <c r="U389" s="193">
        <f t="shared" si="217"/>
        <v>0</v>
      </c>
      <c r="V389" s="193">
        <f t="shared" si="217"/>
        <v>0</v>
      </c>
      <c r="W389" s="193">
        <f t="shared" si="217"/>
        <v>0</v>
      </c>
      <c r="X389" s="193">
        <f t="shared" si="217"/>
        <v>0</v>
      </c>
      <c r="Y389" s="193">
        <f t="shared" si="217"/>
        <v>0</v>
      </c>
      <c r="Z389" s="193">
        <f t="shared" si="217"/>
        <v>0</v>
      </c>
      <c r="AA389" s="193">
        <f t="shared" si="217"/>
        <v>0</v>
      </c>
      <c r="AB389" s="193">
        <f t="shared" si="217"/>
        <v>0</v>
      </c>
      <c r="AC389" s="193">
        <f t="shared" si="211"/>
        <v>0</v>
      </c>
      <c r="AD389" s="193">
        <f>SUM(AD390:AD396)</f>
        <v>0</v>
      </c>
      <c r="AE389" s="193">
        <f>SUM(AE390:AE396)</f>
        <v>0</v>
      </c>
      <c r="AF389" s="193">
        <f>SUM(AF390:AF396)</f>
        <v>0</v>
      </c>
      <c r="AG389" s="193">
        <f t="shared" si="212"/>
        <v>0</v>
      </c>
      <c r="AH389" s="193">
        <f>SUM(AH390:AH396)</f>
        <v>0</v>
      </c>
      <c r="AI389" s="193">
        <f>SUM(AI390:AI396)</f>
        <v>0</v>
      </c>
      <c r="AJ389" s="193">
        <f>SUM(AJ390:AJ396)</f>
        <v>0</v>
      </c>
      <c r="AK389" s="193">
        <f t="shared" si="213"/>
        <v>0</v>
      </c>
      <c r="AL389" s="193">
        <f>SUM(AL390:AL396)</f>
        <v>0</v>
      </c>
      <c r="AM389" s="193">
        <f>SUM(AM390:AM396)</f>
        <v>0</v>
      </c>
      <c r="AN389" s="193">
        <f>SUM(AN390:AN396)</f>
        <v>0</v>
      </c>
      <c r="AO389" s="193">
        <f t="shared" si="214"/>
        <v>0</v>
      </c>
      <c r="AP389" s="193">
        <f t="shared" si="215"/>
        <v>0</v>
      </c>
    </row>
    <row r="390" spans="1:42" x14ac:dyDescent="0.25">
      <c r="B390" s="182" t="s">
        <v>360</v>
      </c>
      <c r="C390" s="183" t="s">
        <v>227</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4">
        <f t="shared" si="208"/>
        <v>0</v>
      </c>
      <c r="G390" s="184"/>
      <c r="H390" s="184">
        <f t="shared" si="209"/>
        <v>0</v>
      </c>
      <c r="I390" s="184"/>
      <c r="J390" s="184">
        <f t="shared" si="210"/>
        <v>0</v>
      </c>
      <c r="K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4">
        <f t="shared" si="211"/>
        <v>0</v>
      </c>
      <c r="AD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4">
        <f t="shared" si="212"/>
        <v>0</v>
      </c>
      <c r="AH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4">
        <f t="shared" si="213"/>
        <v>0</v>
      </c>
      <c r="AL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4">
        <f t="shared" si="214"/>
        <v>0</v>
      </c>
      <c r="AP390" s="184">
        <f t="shared" si="215"/>
        <v>0</v>
      </c>
    </row>
    <row r="391" spans="1:42" x14ac:dyDescent="0.25">
      <c r="B391" s="182" t="s">
        <v>1073</v>
      </c>
      <c r="C391" s="183" t="s">
        <v>1074</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4">
        <f t="shared" si="208"/>
        <v>0</v>
      </c>
      <c r="G391" s="184"/>
      <c r="H391" s="184">
        <f t="shared" si="209"/>
        <v>0</v>
      </c>
      <c r="I391" s="184"/>
      <c r="J391" s="184">
        <f t="shared" si="210"/>
        <v>0</v>
      </c>
      <c r="K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4">
        <f t="shared" si="211"/>
        <v>0</v>
      </c>
      <c r="AD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4">
        <f t="shared" si="212"/>
        <v>0</v>
      </c>
      <c r="AH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4">
        <f t="shared" si="213"/>
        <v>0</v>
      </c>
      <c r="AL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4">
        <f t="shared" si="214"/>
        <v>0</v>
      </c>
      <c r="AP391" s="184">
        <f t="shared" si="215"/>
        <v>0</v>
      </c>
    </row>
    <row r="392" spans="1:42" x14ac:dyDescent="0.25">
      <c r="B392" s="182" t="s">
        <v>361</v>
      </c>
      <c r="C392" s="183" t="s">
        <v>228</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208"/>
        <v>0</v>
      </c>
      <c r="G392" s="184"/>
      <c r="H392" s="184">
        <f t="shared" si="209"/>
        <v>0</v>
      </c>
      <c r="I392" s="184"/>
      <c r="J392" s="184">
        <f t="shared" si="210"/>
        <v>0</v>
      </c>
      <c r="K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4">
        <f t="shared" si="211"/>
        <v>0</v>
      </c>
      <c r="AD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4">
        <f t="shared" si="212"/>
        <v>0</v>
      </c>
      <c r="AH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4">
        <f t="shared" si="213"/>
        <v>0</v>
      </c>
      <c r="AL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4">
        <f t="shared" si="214"/>
        <v>0</v>
      </c>
      <c r="AP392" s="184">
        <f t="shared" si="215"/>
        <v>0</v>
      </c>
    </row>
    <row r="393" spans="1:42" x14ac:dyDescent="0.25">
      <c r="B393" s="182" t="s">
        <v>1075</v>
      </c>
      <c r="C393" s="183" t="s">
        <v>1076</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208"/>
        <v>0</v>
      </c>
      <c r="G393" s="184"/>
      <c r="H393" s="184">
        <f t="shared" si="209"/>
        <v>0</v>
      </c>
      <c r="I393" s="184"/>
      <c r="J393" s="184">
        <f t="shared" si="210"/>
        <v>0</v>
      </c>
      <c r="K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4">
        <f t="shared" si="211"/>
        <v>0</v>
      </c>
      <c r="AD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4">
        <f t="shared" si="212"/>
        <v>0</v>
      </c>
      <c r="AH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4">
        <f t="shared" si="213"/>
        <v>0</v>
      </c>
      <c r="AL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4">
        <f t="shared" si="214"/>
        <v>0</v>
      </c>
      <c r="AP393" s="184">
        <f t="shared" si="215"/>
        <v>0</v>
      </c>
    </row>
    <row r="394" spans="1:42" x14ac:dyDescent="0.25">
      <c r="B394" s="182" t="s">
        <v>1077</v>
      </c>
      <c r="C394" s="183" t="s">
        <v>1078</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208"/>
        <v>0</v>
      </c>
      <c r="G394" s="184"/>
      <c r="H394" s="184">
        <f t="shared" si="209"/>
        <v>0</v>
      </c>
      <c r="I394" s="184"/>
      <c r="J394" s="184">
        <f t="shared" si="210"/>
        <v>0</v>
      </c>
      <c r="K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4">
        <f t="shared" si="211"/>
        <v>0</v>
      </c>
      <c r="AD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4">
        <f t="shared" si="212"/>
        <v>0</v>
      </c>
      <c r="AH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4">
        <f t="shared" si="213"/>
        <v>0</v>
      </c>
      <c r="AL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4">
        <f t="shared" si="214"/>
        <v>0</v>
      </c>
      <c r="AP394" s="184">
        <f t="shared" si="215"/>
        <v>0</v>
      </c>
    </row>
    <row r="395" spans="1:42" x14ac:dyDescent="0.25">
      <c r="B395" s="182" t="s">
        <v>362</v>
      </c>
      <c r="C395" s="183" t="s">
        <v>229</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208"/>
        <v>0</v>
      </c>
      <c r="G395" s="184"/>
      <c r="H395" s="184">
        <f t="shared" si="209"/>
        <v>0</v>
      </c>
      <c r="I395" s="184"/>
      <c r="J395" s="184">
        <f t="shared" si="210"/>
        <v>0</v>
      </c>
      <c r="K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4">
        <f t="shared" si="211"/>
        <v>0</v>
      </c>
      <c r="AD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4">
        <f t="shared" si="212"/>
        <v>0</v>
      </c>
      <c r="AH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4">
        <f t="shared" si="213"/>
        <v>0</v>
      </c>
      <c r="AL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4">
        <f t="shared" si="214"/>
        <v>0</v>
      </c>
      <c r="AP395" s="184">
        <f t="shared" si="215"/>
        <v>0</v>
      </c>
    </row>
    <row r="396" spans="1:42" x14ac:dyDescent="0.25">
      <c r="B396" s="182" t="s">
        <v>1079</v>
      </c>
      <c r="C396" s="183" t="s">
        <v>1080</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si="208"/>
        <v>0</v>
      </c>
      <c r="G396" s="184"/>
      <c r="H396" s="184">
        <f t="shared" si="209"/>
        <v>0</v>
      </c>
      <c r="I396" s="184"/>
      <c r="J396" s="184">
        <f t="shared" si="210"/>
        <v>0</v>
      </c>
      <c r="K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4">
        <f t="shared" si="211"/>
        <v>0</v>
      </c>
      <c r="AD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4">
        <f t="shared" si="212"/>
        <v>0</v>
      </c>
      <c r="AH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4">
        <f t="shared" si="213"/>
        <v>0</v>
      </c>
      <c r="AL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4">
        <f t="shared" si="214"/>
        <v>0</v>
      </c>
      <c r="AP396" s="184">
        <f t="shared" si="215"/>
        <v>0</v>
      </c>
    </row>
    <row r="397" spans="1:42" x14ac:dyDescent="0.25">
      <c r="B397" s="179" t="s">
        <v>368</v>
      </c>
      <c r="C397" s="180" t="s">
        <v>235</v>
      </c>
      <c r="D397" s="181">
        <f>D398+D459+D467+D485+D489</f>
        <v>0</v>
      </c>
      <c r="E397" s="181">
        <f>E398+E459+E467+E485+E489</f>
        <v>7652875</v>
      </c>
      <c r="F397" s="181">
        <f t="shared" si="208"/>
        <v>7652875</v>
      </c>
      <c r="G397" s="181">
        <f>G398+G459+G467+G485+G489</f>
        <v>0</v>
      </c>
      <c r="H397" s="181">
        <f t="shared" si="209"/>
        <v>7652875</v>
      </c>
      <c r="I397" s="181">
        <f>I398+I459+I467+I485+I489</f>
        <v>0</v>
      </c>
      <c r="J397" s="181">
        <f t="shared" si="210"/>
        <v>7652875</v>
      </c>
      <c r="K397" s="181">
        <f t="shared" ref="K397:AB397" si="218">K398+K459+K467+K485+K489</f>
        <v>0</v>
      </c>
      <c r="L397" s="181">
        <f t="shared" si="218"/>
        <v>21000</v>
      </c>
      <c r="M397" s="181">
        <f t="shared" si="218"/>
        <v>0</v>
      </c>
      <c r="N397" s="181">
        <f t="shared" si="218"/>
        <v>4585675</v>
      </c>
      <c r="O397" s="181">
        <f t="shared" si="218"/>
        <v>0</v>
      </c>
      <c r="P397" s="181">
        <f t="shared" si="218"/>
        <v>0</v>
      </c>
      <c r="Q397" s="181">
        <f t="shared" si="218"/>
        <v>9000</v>
      </c>
      <c r="R397" s="181">
        <f t="shared" si="218"/>
        <v>0</v>
      </c>
      <c r="S397" s="181">
        <f t="shared" si="218"/>
        <v>0</v>
      </c>
      <c r="T397" s="181">
        <f>T398+T459+T467+T485+T489</f>
        <v>3037200</v>
      </c>
      <c r="U397" s="181">
        <f t="shared" si="218"/>
        <v>0</v>
      </c>
      <c r="V397" s="181">
        <f t="shared" si="218"/>
        <v>0</v>
      </c>
      <c r="W397" s="181">
        <f t="shared" si="218"/>
        <v>0</v>
      </c>
      <c r="X397" s="181">
        <f t="shared" si="218"/>
        <v>0</v>
      </c>
      <c r="Y397" s="181">
        <f t="shared" si="218"/>
        <v>0</v>
      </c>
      <c r="Z397" s="181">
        <f t="shared" si="218"/>
        <v>240000</v>
      </c>
      <c r="AA397" s="181">
        <f t="shared" si="218"/>
        <v>7412875</v>
      </c>
      <c r="AB397" s="181">
        <f t="shared" si="218"/>
        <v>0</v>
      </c>
      <c r="AC397" s="181">
        <f t="shared" si="211"/>
        <v>7652875</v>
      </c>
      <c r="AD397" s="181">
        <f>AD398+AD459+AD467+AD485+AD489</f>
        <v>0</v>
      </c>
      <c r="AE397" s="181">
        <f>AE398+AE459+AE467+AE485+AE489</f>
        <v>0</v>
      </c>
      <c r="AF397" s="181">
        <f>AF398+AF459+AF467+AF485+AF489</f>
        <v>0</v>
      </c>
      <c r="AG397" s="181">
        <f t="shared" si="212"/>
        <v>0</v>
      </c>
      <c r="AH397" s="181">
        <f>AH398+AH459+AH467+AH485+AH489</f>
        <v>0</v>
      </c>
      <c r="AI397" s="181">
        <f>AI398+AI459+AI467+AI485+AI489</f>
        <v>0</v>
      </c>
      <c r="AJ397" s="181">
        <f>AJ398+AJ459+AJ467+AJ485+AJ489</f>
        <v>0</v>
      </c>
      <c r="AK397" s="181">
        <f t="shared" si="213"/>
        <v>0</v>
      </c>
      <c r="AL397" s="181">
        <f>AL398+AL459+AL467+AL485+AL489</f>
        <v>0</v>
      </c>
      <c r="AM397" s="181">
        <f>AM398+AM459+AM467+AM485+AM489</f>
        <v>0</v>
      </c>
      <c r="AN397" s="181">
        <f>AN398+AN459+AN467+AN485+AN489</f>
        <v>0</v>
      </c>
      <c r="AO397" s="181">
        <f t="shared" si="214"/>
        <v>0</v>
      </c>
      <c r="AP397" s="181">
        <f t="shared" si="215"/>
        <v>7652875</v>
      </c>
    </row>
    <row r="398" spans="1:42" x14ac:dyDescent="0.25">
      <c r="B398" s="191" t="s">
        <v>369</v>
      </c>
      <c r="C398" s="192" t="s">
        <v>236</v>
      </c>
      <c r="D398" s="193">
        <f>SUM(D399:D458)</f>
        <v>0</v>
      </c>
      <c r="E398" s="193">
        <f>SUM(E399:E458)</f>
        <v>7652875</v>
      </c>
      <c r="F398" s="193">
        <f t="shared" si="208"/>
        <v>7652875</v>
      </c>
      <c r="G398" s="193">
        <f>SUM(G399:G458)</f>
        <v>0</v>
      </c>
      <c r="H398" s="193">
        <f t="shared" si="209"/>
        <v>7652875</v>
      </c>
      <c r="I398" s="193">
        <f>SUM(I399:I458)</f>
        <v>0</v>
      </c>
      <c r="J398" s="193">
        <f t="shared" si="210"/>
        <v>7652875</v>
      </c>
      <c r="K398" s="193">
        <f t="shared" ref="K398:AN398" si="219">SUM(K399:K458)</f>
        <v>0</v>
      </c>
      <c r="L398" s="193">
        <f t="shared" si="219"/>
        <v>21000</v>
      </c>
      <c r="M398" s="193">
        <f t="shared" si="219"/>
        <v>0</v>
      </c>
      <c r="N398" s="193">
        <f t="shared" si="219"/>
        <v>4585675</v>
      </c>
      <c r="O398" s="193">
        <f t="shared" si="219"/>
        <v>0</v>
      </c>
      <c r="P398" s="193">
        <f>SUM(P399:P458)</f>
        <v>0</v>
      </c>
      <c r="Q398" s="193">
        <f>SUM(Q399:Q458)</f>
        <v>9000</v>
      </c>
      <c r="R398" s="193">
        <f t="shared" si="219"/>
        <v>0</v>
      </c>
      <c r="S398" s="193">
        <f t="shared" si="219"/>
        <v>0</v>
      </c>
      <c r="T398" s="193">
        <f>SUM(T399:T458)</f>
        <v>3037200</v>
      </c>
      <c r="U398" s="193">
        <f t="shared" si="219"/>
        <v>0</v>
      </c>
      <c r="V398" s="193">
        <f t="shared" si="219"/>
        <v>0</v>
      </c>
      <c r="W398" s="193">
        <f>SUM(W399:W458)</f>
        <v>0</v>
      </c>
      <c r="X398" s="193">
        <f t="shared" si="219"/>
        <v>0</v>
      </c>
      <c r="Y398" s="193">
        <f t="shared" si="219"/>
        <v>0</v>
      </c>
      <c r="Z398" s="193">
        <f t="shared" si="219"/>
        <v>240000</v>
      </c>
      <c r="AA398" s="193">
        <f t="shared" si="219"/>
        <v>7412875</v>
      </c>
      <c r="AB398" s="193">
        <f t="shared" si="219"/>
        <v>0</v>
      </c>
      <c r="AC398" s="193">
        <f t="shared" si="211"/>
        <v>7652875</v>
      </c>
      <c r="AD398" s="193">
        <f t="shared" si="219"/>
        <v>0</v>
      </c>
      <c r="AE398" s="193">
        <f t="shared" si="219"/>
        <v>0</v>
      </c>
      <c r="AF398" s="193">
        <f t="shared" si="219"/>
        <v>0</v>
      </c>
      <c r="AG398" s="193">
        <f t="shared" si="212"/>
        <v>0</v>
      </c>
      <c r="AH398" s="193">
        <f t="shared" si="219"/>
        <v>0</v>
      </c>
      <c r="AI398" s="193">
        <f t="shared" si="219"/>
        <v>0</v>
      </c>
      <c r="AJ398" s="193">
        <f t="shared" si="219"/>
        <v>0</v>
      </c>
      <c r="AK398" s="193">
        <f t="shared" si="213"/>
        <v>0</v>
      </c>
      <c r="AL398" s="193">
        <f t="shared" si="219"/>
        <v>0</v>
      </c>
      <c r="AM398" s="193">
        <f t="shared" si="219"/>
        <v>0</v>
      </c>
      <c r="AN398" s="193">
        <f t="shared" si="219"/>
        <v>0</v>
      </c>
      <c r="AO398" s="193">
        <f t="shared" si="214"/>
        <v>0</v>
      </c>
      <c r="AP398" s="193">
        <f t="shared" si="215"/>
        <v>7652875</v>
      </c>
    </row>
    <row r="399" spans="1:42" x14ac:dyDescent="0.25">
      <c r="B399" s="182" t="s">
        <v>370</v>
      </c>
      <c r="C399" s="183" t="s">
        <v>237</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208"/>
        <v>0</v>
      </c>
      <c r="G399" s="184"/>
      <c r="H399" s="184">
        <f t="shared" si="209"/>
        <v>0</v>
      </c>
      <c r="I399" s="184"/>
      <c r="J399" s="184">
        <f t="shared" si="210"/>
        <v>0</v>
      </c>
      <c r="K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4">
        <f t="shared" si="211"/>
        <v>0</v>
      </c>
      <c r="AD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4">
        <f t="shared" si="212"/>
        <v>0</v>
      </c>
      <c r="AH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4">
        <f t="shared" si="213"/>
        <v>0</v>
      </c>
      <c r="AL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4">
        <f t="shared" si="214"/>
        <v>0</v>
      </c>
      <c r="AP399" s="184">
        <f t="shared" si="215"/>
        <v>0</v>
      </c>
    </row>
    <row r="400" spans="1:42" x14ac:dyDescent="0.25">
      <c r="B400" s="182" t="s">
        <v>1081</v>
      </c>
      <c r="C400" s="183" t="s">
        <v>1082</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208"/>
        <v>0</v>
      </c>
      <c r="G400" s="184"/>
      <c r="H400" s="184">
        <f t="shared" si="209"/>
        <v>0</v>
      </c>
      <c r="I400" s="184"/>
      <c r="J400" s="184">
        <f t="shared" si="210"/>
        <v>0</v>
      </c>
      <c r="K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4">
        <f t="shared" si="211"/>
        <v>0</v>
      </c>
      <c r="AD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4">
        <f t="shared" si="212"/>
        <v>0</v>
      </c>
      <c r="AH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4">
        <f t="shared" si="213"/>
        <v>0</v>
      </c>
      <c r="AL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4">
        <f t="shared" si="214"/>
        <v>0</v>
      </c>
      <c r="AP400" s="184">
        <f t="shared" si="215"/>
        <v>0</v>
      </c>
    </row>
    <row r="401" spans="2:42" x14ac:dyDescent="0.25">
      <c r="B401" s="182" t="s">
        <v>1083</v>
      </c>
      <c r="C401" s="183" t="s">
        <v>1084</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208"/>
        <v>0</v>
      </c>
      <c r="G401" s="184"/>
      <c r="H401" s="184">
        <f t="shared" si="209"/>
        <v>0</v>
      </c>
      <c r="I401" s="184"/>
      <c r="J401" s="184">
        <f t="shared" si="210"/>
        <v>0</v>
      </c>
      <c r="K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4">
        <f t="shared" si="211"/>
        <v>0</v>
      </c>
      <c r="AD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4">
        <f t="shared" si="212"/>
        <v>0</v>
      </c>
      <c r="AH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4">
        <f t="shared" si="213"/>
        <v>0</v>
      </c>
      <c r="AL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4">
        <f t="shared" si="214"/>
        <v>0</v>
      </c>
      <c r="AP401" s="184">
        <f t="shared" si="215"/>
        <v>0</v>
      </c>
    </row>
    <row r="402" spans="2:42" x14ac:dyDescent="0.25">
      <c r="B402" s="182" t="s">
        <v>371</v>
      </c>
      <c r="C402" s="183" t="s">
        <v>238</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si="208"/>
        <v>0</v>
      </c>
      <c r="G402" s="184"/>
      <c r="H402" s="184">
        <f t="shared" si="209"/>
        <v>0</v>
      </c>
      <c r="I402" s="184"/>
      <c r="J402" s="184">
        <f t="shared" si="210"/>
        <v>0</v>
      </c>
      <c r="K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4">
        <f t="shared" si="211"/>
        <v>0</v>
      </c>
      <c r="AD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4">
        <f t="shared" si="212"/>
        <v>0</v>
      </c>
      <c r="AH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4">
        <f t="shared" si="213"/>
        <v>0</v>
      </c>
      <c r="AL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4">
        <f t="shared" si="214"/>
        <v>0</v>
      </c>
      <c r="AP402" s="184">
        <f t="shared" si="215"/>
        <v>0</v>
      </c>
    </row>
    <row r="403" spans="2:42" x14ac:dyDescent="0.25">
      <c r="B403" s="182" t="s">
        <v>381</v>
      </c>
      <c r="C403" s="183" t="s">
        <v>247</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220">D403+E403</f>
        <v>0</v>
      </c>
      <c r="G403" s="184"/>
      <c r="H403" s="184">
        <f t="shared" ref="H403:H419" si="221">F403-G403</f>
        <v>0</v>
      </c>
      <c r="I403" s="184"/>
      <c r="J403" s="184">
        <f t="shared" ref="J403:J419" si="222">F403-I403</f>
        <v>0</v>
      </c>
      <c r="K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4">
        <f t="shared" ref="AC403:AC419" si="223">Z403+AA403+AB403</f>
        <v>0</v>
      </c>
      <c r="AD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4">
        <f t="shared" ref="AG403:AG419" si="224">AD403+AE403+AF403</f>
        <v>0</v>
      </c>
      <c r="AH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4">
        <f t="shared" ref="AK403:AK419" si="225">AH403+AI403+AJ403</f>
        <v>0</v>
      </c>
      <c r="AL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4">
        <f t="shared" ref="AO403:AO419" si="226">AL403+AM403+AN403</f>
        <v>0</v>
      </c>
      <c r="AP403" s="184">
        <f t="shared" ref="AP403:AP419" si="227">AC403+AG403+AK403+AO403</f>
        <v>0</v>
      </c>
    </row>
    <row r="404" spans="2:42" x14ac:dyDescent="0.25">
      <c r="B404" s="182" t="s">
        <v>1085</v>
      </c>
      <c r="C404" s="183" t="s">
        <v>1086</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220"/>
        <v>0</v>
      </c>
      <c r="G404" s="184"/>
      <c r="H404" s="184">
        <f t="shared" si="221"/>
        <v>0</v>
      </c>
      <c r="I404" s="184"/>
      <c r="J404" s="184">
        <f t="shared" si="222"/>
        <v>0</v>
      </c>
      <c r="K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4">
        <f t="shared" si="223"/>
        <v>0</v>
      </c>
      <c r="AD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4">
        <f t="shared" si="224"/>
        <v>0</v>
      </c>
      <c r="AH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4">
        <f t="shared" si="225"/>
        <v>0</v>
      </c>
      <c r="AL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4">
        <f t="shared" si="226"/>
        <v>0</v>
      </c>
      <c r="AP404" s="184">
        <f t="shared" si="227"/>
        <v>0</v>
      </c>
    </row>
    <row r="405" spans="2:42" x14ac:dyDescent="0.25">
      <c r="B405" s="182" t="s">
        <v>1087</v>
      </c>
      <c r="C405" s="183" t="s">
        <v>1088</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220"/>
        <v>0</v>
      </c>
      <c r="G405" s="184"/>
      <c r="H405" s="184">
        <f t="shared" si="221"/>
        <v>0</v>
      </c>
      <c r="I405" s="184"/>
      <c r="J405" s="184">
        <f t="shared" si="222"/>
        <v>0</v>
      </c>
      <c r="K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4">
        <f t="shared" si="223"/>
        <v>0</v>
      </c>
      <c r="AD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4">
        <f t="shared" si="224"/>
        <v>0</v>
      </c>
      <c r="AH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4">
        <f t="shared" si="225"/>
        <v>0</v>
      </c>
      <c r="AL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4">
        <f t="shared" si="226"/>
        <v>0</v>
      </c>
      <c r="AP405" s="184">
        <f t="shared" si="227"/>
        <v>0</v>
      </c>
    </row>
    <row r="406" spans="2:42" x14ac:dyDescent="0.25">
      <c r="B406" s="182" t="s">
        <v>1089</v>
      </c>
      <c r="C406" s="183" t="s">
        <v>1090</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220"/>
        <v>0</v>
      </c>
      <c r="G406" s="184"/>
      <c r="H406" s="184">
        <f t="shared" si="221"/>
        <v>0</v>
      </c>
      <c r="I406" s="184"/>
      <c r="J406" s="184">
        <f t="shared" si="222"/>
        <v>0</v>
      </c>
      <c r="K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4">
        <f t="shared" si="223"/>
        <v>0</v>
      </c>
      <c r="AD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4">
        <f t="shared" si="224"/>
        <v>0</v>
      </c>
      <c r="AH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4">
        <f t="shared" si="225"/>
        <v>0</v>
      </c>
      <c r="AL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4">
        <f t="shared" si="226"/>
        <v>0</v>
      </c>
      <c r="AP406" s="184">
        <f t="shared" si="227"/>
        <v>0</v>
      </c>
    </row>
    <row r="407" spans="2:42" x14ac:dyDescent="0.25">
      <c r="B407" s="182" t="s">
        <v>1091</v>
      </c>
      <c r="C407" s="183" t="s">
        <v>1092</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2000000</v>
      </c>
      <c r="F407" s="184">
        <f t="shared" si="220"/>
        <v>2000000</v>
      </c>
      <c r="G407" s="184"/>
      <c r="H407" s="184">
        <f t="shared" si="221"/>
        <v>2000000</v>
      </c>
      <c r="I407" s="184"/>
      <c r="J407" s="184">
        <f t="shared" si="222"/>
        <v>2000000</v>
      </c>
      <c r="K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2000000</v>
      </c>
      <c r="O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2000000</v>
      </c>
      <c r="AB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4">
        <f t="shared" si="223"/>
        <v>2000000</v>
      </c>
      <c r="AD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4">
        <f t="shared" si="224"/>
        <v>0</v>
      </c>
      <c r="AH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4">
        <f t="shared" si="225"/>
        <v>0</v>
      </c>
      <c r="AL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4">
        <f t="shared" si="226"/>
        <v>0</v>
      </c>
      <c r="AP407" s="184">
        <f t="shared" si="227"/>
        <v>2000000</v>
      </c>
    </row>
    <row r="408" spans="2:42" x14ac:dyDescent="0.25">
      <c r="B408" s="182" t="s">
        <v>1093</v>
      </c>
      <c r="C408" s="183" t="s">
        <v>1094</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4">
        <f t="shared" si="220"/>
        <v>0</v>
      </c>
      <c r="G408" s="184"/>
      <c r="H408" s="184">
        <f t="shared" si="221"/>
        <v>0</v>
      </c>
      <c r="I408" s="184"/>
      <c r="J408" s="184">
        <f t="shared" si="222"/>
        <v>0</v>
      </c>
      <c r="K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4">
        <f t="shared" si="223"/>
        <v>0</v>
      </c>
      <c r="AD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4">
        <f t="shared" si="224"/>
        <v>0</v>
      </c>
      <c r="AH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4">
        <f t="shared" si="225"/>
        <v>0</v>
      </c>
      <c r="AL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4">
        <f t="shared" si="226"/>
        <v>0</v>
      </c>
      <c r="AP408" s="184">
        <f t="shared" si="227"/>
        <v>0</v>
      </c>
    </row>
    <row r="409" spans="2:42" x14ac:dyDescent="0.25">
      <c r="B409" s="182" t="s">
        <v>1095</v>
      </c>
      <c r="C409" s="183" t="s">
        <v>1096</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220"/>
        <v>0</v>
      </c>
      <c r="G409" s="184"/>
      <c r="H409" s="184">
        <f t="shared" si="221"/>
        <v>0</v>
      </c>
      <c r="I409" s="184"/>
      <c r="J409" s="184">
        <f t="shared" si="222"/>
        <v>0</v>
      </c>
      <c r="K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4">
        <f t="shared" si="223"/>
        <v>0</v>
      </c>
      <c r="AD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4">
        <f t="shared" si="224"/>
        <v>0</v>
      </c>
      <c r="AH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4">
        <f t="shared" si="225"/>
        <v>0</v>
      </c>
      <c r="AL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4">
        <f t="shared" si="226"/>
        <v>0</v>
      </c>
      <c r="AP409" s="184">
        <f t="shared" si="227"/>
        <v>0</v>
      </c>
    </row>
    <row r="410" spans="2:42" x14ac:dyDescent="0.25">
      <c r="B410" s="182" t="s">
        <v>1097</v>
      </c>
      <c r="C410" s="183" t="s">
        <v>1098</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220"/>
        <v>0</v>
      </c>
      <c r="G410" s="184"/>
      <c r="H410" s="184">
        <f t="shared" si="221"/>
        <v>0</v>
      </c>
      <c r="I410" s="184"/>
      <c r="J410" s="184">
        <f t="shared" si="222"/>
        <v>0</v>
      </c>
      <c r="K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4">
        <f t="shared" si="223"/>
        <v>0</v>
      </c>
      <c r="AD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4">
        <f t="shared" si="224"/>
        <v>0</v>
      </c>
      <c r="AH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4">
        <f t="shared" si="225"/>
        <v>0</v>
      </c>
      <c r="AL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4">
        <f t="shared" si="226"/>
        <v>0</v>
      </c>
      <c r="AP410" s="184">
        <f t="shared" si="227"/>
        <v>0</v>
      </c>
    </row>
    <row r="411" spans="2:42" x14ac:dyDescent="0.25">
      <c r="B411" s="182" t="s">
        <v>1099</v>
      </c>
      <c r="C411" s="183" t="s">
        <v>1100</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220"/>
        <v>0</v>
      </c>
      <c r="G411" s="184"/>
      <c r="H411" s="184">
        <f t="shared" si="221"/>
        <v>0</v>
      </c>
      <c r="I411" s="184"/>
      <c r="J411" s="184">
        <f t="shared" si="222"/>
        <v>0</v>
      </c>
      <c r="K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4">
        <f t="shared" si="223"/>
        <v>0</v>
      </c>
      <c r="AD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4">
        <f t="shared" si="224"/>
        <v>0</v>
      </c>
      <c r="AH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4">
        <f t="shared" si="225"/>
        <v>0</v>
      </c>
      <c r="AL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4">
        <f t="shared" si="226"/>
        <v>0</v>
      </c>
      <c r="AP411" s="184">
        <f t="shared" si="227"/>
        <v>0</v>
      </c>
    </row>
    <row r="412" spans="2:42" x14ac:dyDescent="0.25">
      <c r="B412" s="182" t="s">
        <v>1101</v>
      </c>
      <c r="C412" s="183" t="s">
        <v>1102</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5622875</v>
      </c>
      <c r="F412" s="184">
        <f t="shared" si="220"/>
        <v>5622875</v>
      </c>
      <c r="G412" s="184"/>
      <c r="H412" s="184">
        <f t="shared" si="221"/>
        <v>5622875</v>
      </c>
      <c r="I412" s="184"/>
      <c r="J412" s="184">
        <f t="shared" si="222"/>
        <v>5622875</v>
      </c>
      <c r="K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2585675</v>
      </c>
      <c r="O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3037200</v>
      </c>
      <c r="U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240000</v>
      </c>
      <c r="AA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5382875</v>
      </c>
      <c r="AB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4">
        <f t="shared" si="223"/>
        <v>5622875</v>
      </c>
      <c r="AD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4">
        <f t="shared" si="224"/>
        <v>0</v>
      </c>
      <c r="AH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4">
        <f t="shared" si="225"/>
        <v>0</v>
      </c>
      <c r="AL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4">
        <f t="shared" si="226"/>
        <v>0</v>
      </c>
      <c r="AP412" s="184">
        <f t="shared" si="227"/>
        <v>5622875</v>
      </c>
    </row>
    <row r="413" spans="2:42" x14ac:dyDescent="0.25">
      <c r="B413" s="182" t="s">
        <v>1103</v>
      </c>
      <c r="C413" s="183" t="s">
        <v>1104</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220"/>
        <v>0</v>
      </c>
      <c r="G413" s="184"/>
      <c r="H413" s="184">
        <f t="shared" si="221"/>
        <v>0</v>
      </c>
      <c r="I413" s="184"/>
      <c r="J413" s="184">
        <f t="shared" si="222"/>
        <v>0</v>
      </c>
      <c r="K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4">
        <f t="shared" si="223"/>
        <v>0</v>
      </c>
      <c r="AD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4">
        <f t="shared" si="224"/>
        <v>0</v>
      </c>
      <c r="AH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4">
        <f t="shared" si="225"/>
        <v>0</v>
      </c>
      <c r="AL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4">
        <f t="shared" si="226"/>
        <v>0</v>
      </c>
      <c r="AP413" s="184">
        <f t="shared" si="227"/>
        <v>0</v>
      </c>
    </row>
    <row r="414" spans="2:42" x14ac:dyDescent="0.25">
      <c r="B414" s="182" t="s">
        <v>1105</v>
      </c>
      <c r="C414" s="183" t="s">
        <v>1106</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220"/>
        <v>0</v>
      </c>
      <c r="G414" s="184"/>
      <c r="H414" s="184">
        <f t="shared" si="221"/>
        <v>0</v>
      </c>
      <c r="I414" s="184"/>
      <c r="J414" s="184">
        <f t="shared" si="222"/>
        <v>0</v>
      </c>
      <c r="K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4">
        <f t="shared" si="223"/>
        <v>0</v>
      </c>
      <c r="AD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4">
        <f t="shared" si="224"/>
        <v>0</v>
      </c>
      <c r="AH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4">
        <f t="shared" si="225"/>
        <v>0</v>
      </c>
      <c r="AL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4">
        <f t="shared" si="226"/>
        <v>0</v>
      </c>
      <c r="AP414" s="184">
        <f t="shared" si="227"/>
        <v>0</v>
      </c>
    </row>
    <row r="415" spans="2:42" x14ac:dyDescent="0.25">
      <c r="B415" s="182" t="s">
        <v>1107</v>
      </c>
      <c r="C415" s="183" t="s">
        <v>1108</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220"/>
        <v>0</v>
      </c>
      <c r="G415" s="184"/>
      <c r="H415" s="184">
        <f t="shared" si="221"/>
        <v>0</v>
      </c>
      <c r="I415" s="184"/>
      <c r="J415" s="184">
        <f t="shared" si="222"/>
        <v>0</v>
      </c>
      <c r="K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4">
        <f t="shared" si="223"/>
        <v>0</v>
      </c>
      <c r="AD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4">
        <f t="shared" si="224"/>
        <v>0</v>
      </c>
      <c r="AH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4">
        <f t="shared" si="225"/>
        <v>0</v>
      </c>
      <c r="AL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4">
        <f t="shared" si="226"/>
        <v>0</v>
      </c>
      <c r="AP415" s="184">
        <f t="shared" si="227"/>
        <v>0</v>
      </c>
    </row>
    <row r="416" spans="2:42" x14ac:dyDescent="0.25">
      <c r="B416" s="182" t="s">
        <v>1109</v>
      </c>
      <c r="C416" s="183" t="s">
        <v>1110</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220"/>
        <v>0</v>
      </c>
      <c r="G416" s="184"/>
      <c r="H416" s="184">
        <f t="shared" si="221"/>
        <v>0</v>
      </c>
      <c r="I416" s="184"/>
      <c r="J416" s="184">
        <f t="shared" si="222"/>
        <v>0</v>
      </c>
      <c r="K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4">
        <f t="shared" si="223"/>
        <v>0</v>
      </c>
      <c r="AD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4">
        <f t="shared" si="224"/>
        <v>0</v>
      </c>
      <c r="AH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4">
        <f t="shared" si="225"/>
        <v>0</v>
      </c>
      <c r="AL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4">
        <f t="shared" si="226"/>
        <v>0</v>
      </c>
      <c r="AP416" s="184">
        <f t="shared" si="227"/>
        <v>0</v>
      </c>
    </row>
    <row r="417" spans="2:42" x14ac:dyDescent="0.25">
      <c r="B417" s="182" t="s">
        <v>1111</v>
      </c>
      <c r="C417" s="183" t="s">
        <v>1112</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220"/>
        <v>0</v>
      </c>
      <c r="G417" s="184"/>
      <c r="H417" s="184">
        <f t="shared" si="221"/>
        <v>0</v>
      </c>
      <c r="I417" s="184"/>
      <c r="J417" s="184">
        <f t="shared" si="222"/>
        <v>0</v>
      </c>
      <c r="K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4">
        <f t="shared" si="223"/>
        <v>0</v>
      </c>
      <c r="AD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4">
        <f t="shared" si="224"/>
        <v>0</v>
      </c>
      <c r="AH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4">
        <f t="shared" si="225"/>
        <v>0</v>
      </c>
      <c r="AL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4">
        <f t="shared" si="226"/>
        <v>0</v>
      </c>
      <c r="AP417" s="184">
        <f t="shared" si="227"/>
        <v>0</v>
      </c>
    </row>
    <row r="418" spans="2:42" x14ac:dyDescent="0.25">
      <c r="B418" s="182" t="s">
        <v>1113</v>
      </c>
      <c r="C418" s="183" t="s">
        <v>1114</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220"/>
        <v>0</v>
      </c>
      <c r="G418" s="184"/>
      <c r="H418" s="184">
        <f t="shared" si="221"/>
        <v>0</v>
      </c>
      <c r="I418" s="184"/>
      <c r="J418" s="184">
        <f t="shared" si="222"/>
        <v>0</v>
      </c>
      <c r="K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4">
        <f t="shared" si="223"/>
        <v>0</v>
      </c>
      <c r="AD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4">
        <f t="shared" si="224"/>
        <v>0</v>
      </c>
      <c r="AH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4">
        <f t="shared" si="225"/>
        <v>0</v>
      </c>
      <c r="AL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4">
        <f t="shared" si="226"/>
        <v>0</v>
      </c>
      <c r="AP418" s="184">
        <f t="shared" si="227"/>
        <v>0</v>
      </c>
    </row>
    <row r="419" spans="2:42" x14ac:dyDescent="0.25">
      <c r="B419" s="182" t="s">
        <v>1115</v>
      </c>
      <c r="C419" s="183" t="s">
        <v>1116</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4">
        <f t="shared" si="220"/>
        <v>0</v>
      </c>
      <c r="G419" s="184"/>
      <c r="H419" s="184">
        <f t="shared" si="221"/>
        <v>0</v>
      </c>
      <c r="I419" s="184"/>
      <c r="J419" s="184">
        <f t="shared" si="222"/>
        <v>0</v>
      </c>
      <c r="K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4">
        <f t="shared" si="223"/>
        <v>0</v>
      </c>
      <c r="AD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4">
        <f t="shared" si="224"/>
        <v>0</v>
      </c>
      <c r="AH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4">
        <f t="shared" si="225"/>
        <v>0</v>
      </c>
      <c r="AL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4">
        <f t="shared" si="226"/>
        <v>0</v>
      </c>
      <c r="AP419" s="184">
        <f t="shared" si="227"/>
        <v>0</v>
      </c>
    </row>
    <row r="420" spans="2:42" x14ac:dyDescent="0.25">
      <c r="B420" s="182" t="s">
        <v>1117</v>
      </c>
      <c r="C420" s="183" t="s">
        <v>1118</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4">
        <f t="shared" ref="F420:F428" si="228">D420+E420</f>
        <v>0</v>
      </c>
      <c r="G420" s="184"/>
      <c r="H420" s="184">
        <f t="shared" ref="H420:H428" si="229">F420-G420</f>
        <v>0</v>
      </c>
      <c r="I420" s="184"/>
      <c r="J420" s="184">
        <f t="shared" ref="J420:J428" si="230">F420-I420</f>
        <v>0</v>
      </c>
      <c r="K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4">
        <f t="shared" ref="AC420:AC428" si="231">Z420+AA420+AB420</f>
        <v>0</v>
      </c>
      <c r="AD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4">
        <f t="shared" ref="AG420:AG428" si="232">AD420+AE420+AF420</f>
        <v>0</v>
      </c>
      <c r="AH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4">
        <f t="shared" ref="AK420:AK428" si="233">AH420+AI420+AJ420</f>
        <v>0</v>
      </c>
      <c r="AL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4">
        <f t="shared" ref="AO420:AO428" si="234">AL420+AM420+AN420</f>
        <v>0</v>
      </c>
      <c r="AP420" s="184">
        <f t="shared" ref="AP420:AP428" si="235">AC420+AG420+AK420+AO420</f>
        <v>0</v>
      </c>
    </row>
    <row r="421" spans="2:42" x14ac:dyDescent="0.25">
      <c r="B421" s="182" t="s">
        <v>1119</v>
      </c>
      <c r="C421" s="183" t="s">
        <v>1120</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228"/>
        <v>0</v>
      </c>
      <c r="G421" s="184"/>
      <c r="H421" s="184">
        <f t="shared" si="229"/>
        <v>0</v>
      </c>
      <c r="I421" s="184"/>
      <c r="J421" s="184">
        <f t="shared" si="230"/>
        <v>0</v>
      </c>
      <c r="K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4">
        <f t="shared" si="231"/>
        <v>0</v>
      </c>
      <c r="AD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4">
        <f t="shared" si="232"/>
        <v>0</v>
      </c>
      <c r="AH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4">
        <f t="shared" si="233"/>
        <v>0</v>
      </c>
      <c r="AL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4">
        <f t="shared" si="234"/>
        <v>0</v>
      </c>
      <c r="AP421" s="184">
        <f t="shared" si="235"/>
        <v>0</v>
      </c>
    </row>
    <row r="422" spans="2:42" x14ac:dyDescent="0.25">
      <c r="B422" s="182" t="s">
        <v>1121</v>
      </c>
      <c r="C422" s="183" t="s">
        <v>1122</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v>
      </c>
      <c r="F422" s="184">
        <f t="shared" si="228"/>
        <v>21000</v>
      </c>
      <c r="G422" s="184"/>
      <c r="H422" s="184">
        <f t="shared" si="229"/>
        <v>21000</v>
      </c>
      <c r="I422" s="184"/>
      <c r="J422" s="184">
        <f t="shared" si="230"/>
        <v>21000</v>
      </c>
      <c r="K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21000</v>
      </c>
      <c r="M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21000</v>
      </c>
      <c r="AB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4">
        <f t="shared" si="231"/>
        <v>21000</v>
      </c>
      <c r="AD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4">
        <f t="shared" si="232"/>
        <v>0</v>
      </c>
      <c r="AH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4">
        <f t="shared" si="233"/>
        <v>0</v>
      </c>
      <c r="AL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4">
        <f t="shared" si="234"/>
        <v>0</v>
      </c>
      <c r="AP422" s="184">
        <f t="shared" si="235"/>
        <v>21000</v>
      </c>
    </row>
    <row r="423" spans="2:42" x14ac:dyDescent="0.25">
      <c r="B423" s="182" t="s">
        <v>1123</v>
      </c>
      <c r="C423" s="183" t="s">
        <v>1124</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228"/>
        <v>0</v>
      </c>
      <c r="G423" s="184"/>
      <c r="H423" s="184">
        <f t="shared" si="229"/>
        <v>0</v>
      </c>
      <c r="I423" s="184"/>
      <c r="J423" s="184">
        <f t="shared" si="230"/>
        <v>0</v>
      </c>
      <c r="K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4">
        <f t="shared" si="231"/>
        <v>0</v>
      </c>
      <c r="AD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4">
        <f t="shared" si="232"/>
        <v>0</v>
      </c>
      <c r="AH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4">
        <f t="shared" si="233"/>
        <v>0</v>
      </c>
      <c r="AL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4">
        <f t="shared" si="234"/>
        <v>0</v>
      </c>
      <c r="AP423" s="184">
        <f t="shared" si="235"/>
        <v>0</v>
      </c>
    </row>
    <row r="424" spans="2:42" x14ac:dyDescent="0.25">
      <c r="B424" s="182" t="s">
        <v>1125</v>
      </c>
      <c r="C424" s="183" t="s">
        <v>1126</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228"/>
        <v>0</v>
      </c>
      <c r="G424" s="184"/>
      <c r="H424" s="184">
        <f t="shared" si="229"/>
        <v>0</v>
      </c>
      <c r="I424" s="184"/>
      <c r="J424" s="184">
        <f t="shared" si="230"/>
        <v>0</v>
      </c>
      <c r="K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4">
        <f t="shared" si="231"/>
        <v>0</v>
      </c>
      <c r="AD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4">
        <f t="shared" si="232"/>
        <v>0</v>
      </c>
      <c r="AH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4">
        <f t="shared" si="233"/>
        <v>0</v>
      </c>
      <c r="AL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4">
        <f t="shared" si="234"/>
        <v>0</v>
      </c>
      <c r="AP424" s="184">
        <f t="shared" si="235"/>
        <v>0</v>
      </c>
    </row>
    <row r="425" spans="2:42" x14ac:dyDescent="0.25">
      <c r="B425" s="182" t="s">
        <v>1127</v>
      </c>
      <c r="C425" s="183" t="s">
        <v>1128</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228"/>
        <v>0</v>
      </c>
      <c r="G425" s="184"/>
      <c r="H425" s="184">
        <f t="shared" si="229"/>
        <v>0</v>
      </c>
      <c r="I425" s="184"/>
      <c r="J425" s="184">
        <f t="shared" si="230"/>
        <v>0</v>
      </c>
      <c r="K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4">
        <f t="shared" si="231"/>
        <v>0</v>
      </c>
      <c r="AD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4">
        <f t="shared" si="232"/>
        <v>0</v>
      </c>
      <c r="AH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4">
        <f t="shared" si="233"/>
        <v>0</v>
      </c>
      <c r="AL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4">
        <f t="shared" si="234"/>
        <v>0</v>
      </c>
      <c r="AP425" s="184">
        <f t="shared" si="235"/>
        <v>0</v>
      </c>
    </row>
    <row r="426" spans="2:42" x14ac:dyDescent="0.25">
      <c r="B426" s="182" t="s">
        <v>382</v>
      </c>
      <c r="C426" s="183" t="s">
        <v>1129</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228"/>
        <v>0</v>
      </c>
      <c r="G426" s="184"/>
      <c r="H426" s="184">
        <f t="shared" si="229"/>
        <v>0</v>
      </c>
      <c r="I426" s="184"/>
      <c r="J426" s="184">
        <f t="shared" si="230"/>
        <v>0</v>
      </c>
      <c r="K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4">
        <f t="shared" si="231"/>
        <v>0</v>
      </c>
      <c r="AD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4">
        <f t="shared" si="232"/>
        <v>0</v>
      </c>
      <c r="AH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4">
        <f t="shared" si="233"/>
        <v>0</v>
      </c>
      <c r="AL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4">
        <f t="shared" si="234"/>
        <v>0</v>
      </c>
      <c r="AP426" s="184">
        <f t="shared" si="235"/>
        <v>0</v>
      </c>
    </row>
    <row r="427" spans="2:42" x14ac:dyDescent="0.25">
      <c r="B427" s="182" t="s">
        <v>1130</v>
      </c>
      <c r="C427" s="183" t="s">
        <v>1131</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228"/>
        <v>0</v>
      </c>
      <c r="G427" s="184"/>
      <c r="H427" s="184">
        <f t="shared" si="229"/>
        <v>0</v>
      </c>
      <c r="I427" s="184"/>
      <c r="J427" s="184">
        <f t="shared" si="230"/>
        <v>0</v>
      </c>
      <c r="K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4">
        <f t="shared" si="231"/>
        <v>0</v>
      </c>
      <c r="AD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4">
        <f t="shared" si="232"/>
        <v>0</v>
      </c>
      <c r="AH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4">
        <f t="shared" si="233"/>
        <v>0</v>
      </c>
      <c r="AL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4">
        <f t="shared" si="234"/>
        <v>0</v>
      </c>
      <c r="AP427" s="184">
        <f t="shared" si="235"/>
        <v>0</v>
      </c>
    </row>
    <row r="428" spans="2:42" x14ac:dyDescent="0.25">
      <c r="B428" s="182" t="s">
        <v>1132</v>
      </c>
      <c r="C428" s="183" t="s">
        <v>1122</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228"/>
        <v>0</v>
      </c>
      <c r="G428" s="184"/>
      <c r="H428" s="184">
        <f t="shared" si="229"/>
        <v>0</v>
      </c>
      <c r="I428" s="184"/>
      <c r="J428" s="184">
        <f t="shared" si="230"/>
        <v>0</v>
      </c>
      <c r="K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4">
        <f t="shared" si="231"/>
        <v>0</v>
      </c>
      <c r="AD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4">
        <f t="shared" si="232"/>
        <v>0</v>
      </c>
      <c r="AH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4">
        <f t="shared" si="233"/>
        <v>0</v>
      </c>
      <c r="AL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4">
        <f t="shared" si="234"/>
        <v>0</v>
      </c>
      <c r="AP428" s="184">
        <f t="shared" si="235"/>
        <v>0</v>
      </c>
    </row>
    <row r="429" spans="2:42" x14ac:dyDescent="0.25">
      <c r="B429" s="182" t="s">
        <v>1133</v>
      </c>
      <c r="C429" s="183" t="s">
        <v>1134</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236">D429+E429</f>
        <v>0</v>
      </c>
      <c r="G429" s="184"/>
      <c r="H429" s="184">
        <f t="shared" ref="H429:H444" si="237">F429-G429</f>
        <v>0</v>
      </c>
      <c r="I429" s="184"/>
      <c r="J429" s="184">
        <f t="shared" ref="J429:J444" si="238">F429-I429</f>
        <v>0</v>
      </c>
      <c r="K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4">
        <f t="shared" ref="AC429:AC444" si="239">Z429+AA429+AB429</f>
        <v>0</v>
      </c>
      <c r="AD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4">
        <f t="shared" ref="AG429:AG444" si="240">AD429+AE429+AF429</f>
        <v>0</v>
      </c>
      <c r="AH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4">
        <f t="shared" ref="AK429:AK444" si="241">AH429+AI429+AJ429</f>
        <v>0</v>
      </c>
      <c r="AL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4">
        <f t="shared" ref="AO429:AO444" si="242">AL429+AM429+AN429</f>
        <v>0</v>
      </c>
      <c r="AP429" s="184">
        <f t="shared" ref="AP429:AP444" si="243">AC429+AG429+AK429+AO429</f>
        <v>0</v>
      </c>
    </row>
    <row r="430" spans="2:42" x14ac:dyDescent="0.25">
      <c r="B430" s="182" t="s">
        <v>1135</v>
      </c>
      <c r="C430" s="183" t="s">
        <v>1136</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236"/>
        <v>0</v>
      </c>
      <c r="G430" s="184"/>
      <c r="H430" s="184">
        <f t="shared" si="237"/>
        <v>0</v>
      </c>
      <c r="I430" s="184"/>
      <c r="J430" s="184">
        <f t="shared" si="238"/>
        <v>0</v>
      </c>
      <c r="K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4">
        <f t="shared" si="239"/>
        <v>0</v>
      </c>
      <c r="AD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4">
        <f t="shared" si="240"/>
        <v>0</v>
      </c>
      <c r="AH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4">
        <f t="shared" si="241"/>
        <v>0</v>
      </c>
      <c r="AL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4">
        <f t="shared" si="242"/>
        <v>0</v>
      </c>
      <c r="AP430" s="184">
        <f t="shared" si="243"/>
        <v>0</v>
      </c>
    </row>
    <row r="431" spans="2:42" x14ac:dyDescent="0.25">
      <c r="B431" s="182" t="s">
        <v>1137</v>
      </c>
      <c r="C431" s="183" t="s">
        <v>1138</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236"/>
        <v>0</v>
      </c>
      <c r="G431" s="184"/>
      <c r="H431" s="184">
        <f t="shared" si="237"/>
        <v>0</v>
      </c>
      <c r="I431" s="184"/>
      <c r="J431" s="184">
        <f t="shared" si="238"/>
        <v>0</v>
      </c>
      <c r="K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4">
        <f t="shared" si="239"/>
        <v>0</v>
      </c>
      <c r="AD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4">
        <f t="shared" si="240"/>
        <v>0</v>
      </c>
      <c r="AH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4">
        <f t="shared" si="241"/>
        <v>0</v>
      </c>
      <c r="AL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4">
        <f t="shared" si="242"/>
        <v>0</v>
      </c>
      <c r="AP431" s="184">
        <f t="shared" si="243"/>
        <v>0</v>
      </c>
    </row>
    <row r="432" spans="2:42" x14ac:dyDescent="0.25">
      <c r="B432" s="182" t="s">
        <v>1139</v>
      </c>
      <c r="C432" s="183" t="s">
        <v>1140</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236"/>
        <v>0</v>
      </c>
      <c r="G432" s="184"/>
      <c r="H432" s="184">
        <f t="shared" si="237"/>
        <v>0</v>
      </c>
      <c r="I432" s="184"/>
      <c r="J432" s="184">
        <f t="shared" si="238"/>
        <v>0</v>
      </c>
      <c r="K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4">
        <f t="shared" si="239"/>
        <v>0</v>
      </c>
      <c r="AD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4">
        <f t="shared" si="240"/>
        <v>0</v>
      </c>
      <c r="AH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4">
        <f t="shared" si="241"/>
        <v>0</v>
      </c>
      <c r="AL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4">
        <f t="shared" si="242"/>
        <v>0</v>
      </c>
      <c r="AP432" s="184">
        <f t="shared" si="243"/>
        <v>0</v>
      </c>
    </row>
    <row r="433" spans="2:42" x14ac:dyDescent="0.25">
      <c r="B433" s="182" t="s">
        <v>1141</v>
      </c>
      <c r="C433" s="183" t="s">
        <v>1142</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236"/>
        <v>0</v>
      </c>
      <c r="G433" s="184"/>
      <c r="H433" s="184">
        <f t="shared" si="237"/>
        <v>0</v>
      </c>
      <c r="I433" s="184"/>
      <c r="J433" s="184">
        <f t="shared" si="238"/>
        <v>0</v>
      </c>
      <c r="K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4">
        <f t="shared" si="239"/>
        <v>0</v>
      </c>
      <c r="AD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4">
        <f t="shared" si="240"/>
        <v>0</v>
      </c>
      <c r="AH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4">
        <f t="shared" si="241"/>
        <v>0</v>
      </c>
      <c r="AL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4">
        <f t="shared" si="242"/>
        <v>0</v>
      </c>
      <c r="AP433" s="184">
        <f t="shared" si="243"/>
        <v>0</v>
      </c>
    </row>
    <row r="434" spans="2:42" x14ac:dyDescent="0.25">
      <c r="B434" s="182" t="s">
        <v>1143</v>
      </c>
      <c r="C434" s="183" t="s">
        <v>1144</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4">
        <f t="shared" si="236"/>
        <v>0</v>
      </c>
      <c r="G434" s="184"/>
      <c r="H434" s="184">
        <f t="shared" si="237"/>
        <v>0</v>
      </c>
      <c r="I434" s="184"/>
      <c r="J434" s="184">
        <f t="shared" si="238"/>
        <v>0</v>
      </c>
      <c r="K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4">
        <f t="shared" si="239"/>
        <v>0</v>
      </c>
      <c r="AD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4">
        <f t="shared" si="240"/>
        <v>0</v>
      </c>
      <c r="AH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4">
        <f t="shared" si="241"/>
        <v>0</v>
      </c>
      <c r="AL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4">
        <f t="shared" si="242"/>
        <v>0</v>
      </c>
      <c r="AP434" s="184">
        <f t="shared" si="243"/>
        <v>0</v>
      </c>
    </row>
    <row r="435" spans="2:42" x14ac:dyDescent="0.25">
      <c r="B435" s="182" t="s">
        <v>1145</v>
      </c>
      <c r="C435" s="183" t="s">
        <v>1146</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236"/>
        <v>0</v>
      </c>
      <c r="G435" s="184"/>
      <c r="H435" s="184">
        <f t="shared" si="237"/>
        <v>0</v>
      </c>
      <c r="I435" s="184"/>
      <c r="J435" s="184">
        <f t="shared" si="238"/>
        <v>0</v>
      </c>
      <c r="K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4">
        <f t="shared" si="239"/>
        <v>0</v>
      </c>
      <c r="AD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4">
        <f t="shared" si="240"/>
        <v>0</v>
      </c>
      <c r="AH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4">
        <f t="shared" si="241"/>
        <v>0</v>
      </c>
      <c r="AL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4">
        <f t="shared" si="242"/>
        <v>0</v>
      </c>
      <c r="AP435" s="184">
        <f t="shared" si="243"/>
        <v>0</v>
      </c>
    </row>
    <row r="436" spans="2:42" x14ac:dyDescent="0.25">
      <c r="B436" s="182" t="s">
        <v>1147</v>
      </c>
      <c r="C436" s="183" t="s">
        <v>1148</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F436" s="184">
        <f t="shared" si="236"/>
        <v>9000</v>
      </c>
      <c r="G436" s="184"/>
      <c r="H436" s="184">
        <f t="shared" si="237"/>
        <v>9000</v>
      </c>
      <c r="I436" s="184"/>
      <c r="J436" s="184">
        <f t="shared" si="238"/>
        <v>9000</v>
      </c>
      <c r="K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v>
      </c>
      <c r="R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B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4">
        <f t="shared" si="239"/>
        <v>9000</v>
      </c>
      <c r="AD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4">
        <f t="shared" si="240"/>
        <v>0</v>
      </c>
      <c r="AH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4">
        <f t="shared" si="241"/>
        <v>0</v>
      </c>
      <c r="AL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4">
        <f t="shared" si="242"/>
        <v>0</v>
      </c>
      <c r="AP436" s="184">
        <f t="shared" si="243"/>
        <v>9000</v>
      </c>
    </row>
    <row r="437" spans="2:42" x14ac:dyDescent="0.25">
      <c r="B437" s="182" t="s">
        <v>1149</v>
      </c>
      <c r="C437" s="183" t="s">
        <v>1150</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236"/>
        <v>0</v>
      </c>
      <c r="G437" s="184"/>
      <c r="H437" s="184">
        <f t="shared" si="237"/>
        <v>0</v>
      </c>
      <c r="I437" s="184"/>
      <c r="J437" s="184">
        <f t="shared" si="238"/>
        <v>0</v>
      </c>
      <c r="K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4">
        <f t="shared" si="239"/>
        <v>0</v>
      </c>
      <c r="AD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4">
        <f t="shared" si="240"/>
        <v>0</v>
      </c>
      <c r="AH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4">
        <f t="shared" si="241"/>
        <v>0</v>
      </c>
      <c r="AL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4">
        <f t="shared" si="242"/>
        <v>0</v>
      </c>
      <c r="AP437" s="184">
        <f t="shared" si="243"/>
        <v>0</v>
      </c>
    </row>
    <row r="438" spans="2:42" x14ac:dyDescent="0.25">
      <c r="B438" s="182" t="s">
        <v>1151</v>
      </c>
      <c r="C438" s="183" t="s">
        <v>1152</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236"/>
        <v>0</v>
      </c>
      <c r="G438" s="184"/>
      <c r="H438" s="184">
        <f t="shared" si="237"/>
        <v>0</v>
      </c>
      <c r="I438" s="184"/>
      <c r="J438" s="184">
        <f t="shared" si="238"/>
        <v>0</v>
      </c>
      <c r="K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4">
        <f t="shared" si="239"/>
        <v>0</v>
      </c>
      <c r="AD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4">
        <f t="shared" si="240"/>
        <v>0</v>
      </c>
      <c r="AH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4">
        <f t="shared" si="241"/>
        <v>0</v>
      </c>
      <c r="AL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4">
        <f t="shared" si="242"/>
        <v>0</v>
      </c>
      <c r="AP438" s="184">
        <f t="shared" si="243"/>
        <v>0</v>
      </c>
    </row>
    <row r="439" spans="2:42" x14ac:dyDescent="0.25">
      <c r="B439" s="182" t="s">
        <v>1153</v>
      </c>
      <c r="C439" s="183" t="s">
        <v>1154</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236"/>
        <v>0</v>
      </c>
      <c r="G439" s="184"/>
      <c r="H439" s="184">
        <f t="shared" si="237"/>
        <v>0</v>
      </c>
      <c r="I439" s="184"/>
      <c r="J439" s="184">
        <f t="shared" si="238"/>
        <v>0</v>
      </c>
      <c r="K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4">
        <f t="shared" si="239"/>
        <v>0</v>
      </c>
      <c r="AD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4">
        <f t="shared" si="240"/>
        <v>0</v>
      </c>
      <c r="AH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4">
        <f t="shared" si="241"/>
        <v>0</v>
      </c>
      <c r="AL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4">
        <f t="shared" si="242"/>
        <v>0</v>
      </c>
      <c r="AP439" s="184">
        <f t="shared" si="243"/>
        <v>0</v>
      </c>
    </row>
    <row r="440" spans="2:42" x14ac:dyDescent="0.25">
      <c r="B440" s="182" t="s">
        <v>1155</v>
      </c>
      <c r="C440" s="183" t="s">
        <v>1156</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236"/>
        <v>0</v>
      </c>
      <c r="G440" s="184"/>
      <c r="H440" s="184">
        <f t="shared" si="237"/>
        <v>0</v>
      </c>
      <c r="I440" s="184"/>
      <c r="J440" s="184">
        <f t="shared" si="238"/>
        <v>0</v>
      </c>
      <c r="K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4">
        <f t="shared" si="239"/>
        <v>0</v>
      </c>
      <c r="AD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4">
        <f t="shared" si="240"/>
        <v>0</v>
      </c>
      <c r="AH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4">
        <f t="shared" si="241"/>
        <v>0</v>
      </c>
      <c r="AL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4">
        <f t="shared" si="242"/>
        <v>0</v>
      </c>
      <c r="AP440" s="184">
        <f t="shared" si="243"/>
        <v>0</v>
      </c>
    </row>
    <row r="441" spans="2:42" x14ac:dyDescent="0.25">
      <c r="B441" s="182" t="s">
        <v>1157</v>
      </c>
      <c r="C441" s="183" t="s">
        <v>1158</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236"/>
        <v>0</v>
      </c>
      <c r="G441" s="184"/>
      <c r="H441" s="184">
        <f t="shared" si="237"/>
        <v>0</v>
      </c>
      <c r="I441" s="184"/>
      <c r="J441" s="184">
        <f t="shared" si="238"/>
        <v>0</v>
      </c>
      <c r="K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4">
        <f t="shared" si="239"/>
        <v>0</v>
      </c>
      <c r="AD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4">
        <f t="shared" si="240"/>
        <v>0</v>
      </c>
      <c r="AH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4">
        <f t="shared" si="241"/>
        <v>0</v>
      </c>
      <c r="AL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4">
        <f t="shared" si="242"/>
        <v>0</v>
      </c>
      <c r="AP441" s="184">
        <f t="shared" si="243"/>
        <v>0</v>
      </c>
    </row>
    <row r="442" spans="2:42" x14ac:dyDescent="0.25">
      <c r="B442" s="182" t="s">
        <v>1159</v>
      </c>
      <c r="C442" s="183" t="s">
        <v>1160</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236"/>
        <v>0</v>
      </c>
      <c r="G442" s="184"/>
      <c r="H442" s="184">
        <f t="shared" si="237"/>
        <v>0</v>
      </c>
      <c r="I442" s="184"/>
      <c r="J442" s="184">
        <f t="shared" si="238"/>
        <v>0</v>
      </c>
      <c r="K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4">
        <f t="shared" si="239"/>
        <v>0</v>
      </c>
      <c r="AD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4">
        <f t="shared" si="240"/>
        <v>0</v>
      </c>
      <c r="AH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4">
        <f t="shared" si="241"/>
        <v>0</v>
      </c>
      <c r="AL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4">
        <f t="shared" si="242"/>
        <v>0</v>
      </c>
      <c r="AP442" s="184">
        <f t="shared" si="243"/>
        <v>0</v>
      </c>
    </row>
    <row r="443" spans="2:42" x14ac:dyDescent="0.25">
      <c r="B443" s="182" t="s">
        <v>1161</v>
      </c>
      <c r="C443" s="183" t="s">
        <v>1162</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236"/>
        <v>0</v>
      </c>
      <c r="G443" s="184"/>
      <c r="H443" s="184">
        <f t="shared" si="237"/>
        <v>0</v>
      </c>
      <c r="I443" s="184"/>
      <c r="J443" s="184">
        <f t="shared" si="238"/>
        <v>0</v>
      </c>
      <c r="K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4">
        <f t="shared" si="239"/>
        <v>0</v>
      </c>
      <c r="AD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4">
        <f t="shared" si="240"/>
        <v>0</v>
      </c>
      <c r="AH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4">
        <f t="shared" si="241"/>
        <v>0</v>
      </c>
      <c r="AL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4">
        <f t="shared" si="242"/>
        <v>0</v>
      </c>
      <c r="AP443" s="184">
        <f t="shared" si="243"/>
        <v>0</v>
      </c>
    </row>
    <row r="444" spans="2:42" x14ac:dyDescent="0.25">
      <c r="B444" s="182" t="s">
        <v>1163</v>
      </c>
      <c r="C444" s="183" t="s">
        <v>1164</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236"/>
        <v>0</v>
      </c>
      <c r="G444" s="184"/>
      <c r="H444" s="184">
        <f t="shared" si="237"/>
        <v>0</v>
      </c>
      <c r="I444" s="184"/>
      <c r="J444" s="184">
        <f t="shared" si="238"/>
        <v>0</v>
      </c>
      <c r="K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4">
        <f t="shared" si="239"/>
        <v>0</v>
      </c>
      <c r="AD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4">
        <f t="shared" si="240"/>
        <v>0</v>
      </c>
      <c r="AH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4">
        <f t="shared" si="241"/>
        <v>0</v>
      </c>
      <c r="AL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4">
        <f t="shared" si="242"/>
        <v>0</v>
      </c>
      <c r="AP444" s="184">
        <f t="shared" si="243"/>
        <v>0</v>
      </c>
    </row>
    <row r="445" spans="2:42" x14ac:dyDescent="0.25">
      <c r="B445" s="182" t="s">
        <v>1165</v>
      </c>
      <c r="C445" s="183" t="s">
        <v>1166</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 t="shared" ref="F445:F476" si="244">D445+E445</f>
        <v>0</v>
      </c>
      <c r="G445" s="184"/>
      <c r="H445" s="184">
        <f t="shared" ref="H445:H476" si="245">F445-G445</f>
        <v>0</v>
      </c>
      <c r="I445" s="184"/>
      <c r="J445" s="184">
        <f t="shared" ref="J445:J476" si="246">F445-I445</f>
        <v>0</v>
      </c>
      <c r="K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4">
        <f t="shared" ref="AC445:AC476" si="247">Z445+AA445+AB445</f>
        <v>0</v>
      </c>
      <c r="AD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4">
        <f t="shared" ref="AG445:AG476" si="248">AD445+AE445+AF445</f>
        <v>0</v>
      </c>
      <c r="AH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4">
        <f t="shared" ref="AK445:AK476" si="249">AH445+AI445+AJ445</f>
        <v>0</v>
      </c>
      <c r="AL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4">
        <f t="shared" ref="AO445:AO476" si="250">AL445+AM445+AN445</f>
        <v>0</v>
      </c>
      <c r="AP445" s="184">
        <f t="shared" ref="AP445:AP476" si="251">AC445+AG445+AK445+AO445</f>
        <v>0</v>
      </c>
    </row>
    <row r="446" spans="2:42" x14ac:dyDescent="0.25">
      <c r="B446" s="182" t="s">
        <v>1167</v>
      </c>
      <c r="C446" s="183" t="s">
        <v>1168</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 t="shared" si="244"/>
        <v>0</v>
      </c>
      <c r="G446" s="184"/>
      <c r="H446" s="184">
        <f t="shared" si="245"/>
        <v>0</v>
      </c>
      <c r="I446" s="184"/>
      <c r="J446" s="184">
        <f t="shared" si="246"/>
        <v>0</v>
      </c>
      <c r="K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4">
        <f t="shared" si="247"/>
        <v>0</v>
      </c>
      <c r="AD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4">
        <f t="shared" si="248"/>
        <v>0</v>
      </c>
      <c r="AH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4">
        <f t="shared" si="249"/>
        <v>0</v>
      </c>
      <c r="AL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4">
        <f t="shared" si="250"/>
        <v>0</v>
      </c>
      <c r="AP446" s="184">
        <f t="shared" si="251"/>
        <v>0</v>
      </c>
    </row>
    <row r="447" spans="2:42" x14ac:dyDescent="0.25">
      <c r="B447" s="182" t="s">
        <v>1169</v>
      </c>
      <c r="C447" s="183" t="s">
        <v>1170</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 t="shared" si="244"/>
        <v>0</v>
      </c>
      <c r="G447" s="184"/>
      <c r="H447" s="184">
        <f t="shared" si="245"/>
        <v>0</v>
      </c>
      <c r="I447" s="184"/>
      <c r="J447" s="184">
        <f t="shared" si="246"/>
        <v>0</v>
      </c>
      <c r="K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4">
        <f t="shared" si="247"/>
        <v>0</v>
      </c>
      <c r="AD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4">
        <f t="shared" si="248"/>
        <v>0</v>
      </c>
      <c r="AH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4">
        <f t="shared" si="249"/>
        <v>0</v>
      </c>
      <c r="AL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4">
        <f t="shared" si="250"/>
        <v>0</v>
      </c>
      <c r="AP447" s="184">
        <f t="shared" si="251"/>
        <v>0</v>
      </c>
    </row>
    <row r="448" spans="2:42" x14ac:dyDescent="0.25">
      <c r="B448" s="182" t="s">
        <v>1171</v>
      </c>
      <c r="C448" s="183" t="s">
        <v>1172</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 t="shared" si="244"/>
        <v>0</v>
      </c>
      <c r="G448" s="184"/>
      <c r="H448" s="184">
        <f t="shared" si="245"/>
        <v>0</v>
      </c>
      <c r="I448" s="184"/>
      <c r="J448" s="184">
        <f t="shared" si="246"/>
        <v>0</v>
      </c>
      <c r="K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4">
        <f t="shared" si="247"/>
        <v>0</v>
      </c>
      <c r="AD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4">
        <f t="shared" si="248"/>
        <v>0</v>
      </c>
      <c r="AH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4">
        <f t="shared" si="249"/>
        <v>0</v>
      </c>
      <c r="AL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4">
        <f t="shared" si="250"/>
        <v>0</v>
      </c>
      <c r="AP448" s="184">
        <f t="shared" si="251"/>
        <v>0</v>
      </c>
    </row>
    <row r="449" spans="2:42" x14ac:dyDescent="0.25">
      <c r="B449" s="182" t="s">
        <v>1173</v>
      </c>
      <c r="C449" s="183" t="s">
        <v>1174</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si="244"/>
        <v>0</v>
      </c>
      <c r="G449" s="184"/>
      <c r="H449" s="184">
        <f t="shared" si="245"/>
        <v>0</v>
      </c>
      <c r="I449" s="184"/>
      <c r="J449" s="184">
        <f t="shared" si="246"/>
        <v>0</v>
      </c>
      <c r="K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4">
        <f t="shared" si="247"/>
        <v>0</v>
      </c>
      <c r="AD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4">
        <f t="shared" si="248"/>
        <v>0</v>
      </c>
      <c r="AH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4">
        <f t="shared" si="249"/>
        <v>0</v>
      </c>
      <c r="AL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4">
        <f t="shared" si="250"/>
        <v>0</v>
      </c>
      <c r="AP449" s="184">
        <f t="shared" si="251"/>
        <v>0</v>
      </c>
    </row>
    <row r="450" spans="2:42" x14ac:dyDescent="0.25">
      <c r="B450" s="182" t="s">
        <v>1175</v>
      </c>
      <c r="C450" s="183" t="s">
        <v>1176</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244"/>
        <v>0</v>
      </c>
      <c r="G450" s="184"/>
      <c r="H450" s="184">
        <f t="shared" si="245"/>
        <v>0</v>
      </c>
      <c r="I450" s="184"/>
      <c r="J450" s="184">
        <f t="shared" si="246"/>
        <v>0</v>
      </c>
      <c r="K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4">
        <f t="shared" si="247"/>
        <v>0</v>
      </c>
      <c r="AD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4">
        <f t="shared" si="248"/>
        <v>0</v>
      </c>
      <c r="AH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4">
        <f t="shared" si="249"/>
        <v>0</v>
      </c>
      <c r="AL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4">
        <f t="shared" si="250"/>
        <v>0</v>
      </c>
      <c r="AP450" s="184">
        <f t="shared" si="251"/>
        <v>0</v>
      </c>
    </row>
    <row r="451" spans="2:42" x14ac:dyDescent="0.25">
      <c r="B451" s="182" t="s">
        <v>1177</v>
      </c>
      <c r="C451" s="183" t="s">
        <v>1178</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244"/>
        <v>0</v>
      </c>
      <c r="G451" s="184"/>
      <c r="H451" s="184">
        <f t="shared" si="245"/>
        <v>0</v>
      </c>
      <c r="I451" s="184"/>
      <c r="J451" s="184">
        <f t="shared" si="246"/>
        <v>0</v>
      </c>
      <c r="K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4">
        <f t="shared" si="247"/>
        <v>0</v>
      </c>
      <c r="AD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4">
        <f t="shared" si="248"/>
        <v>0</v>
      </c>
      <c r="AH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4">
        <f t="shared" si="249"/>
        <v>0</v>
      </c>
      <c r="AL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4">
        <f t="shared" si="250"/>
        <v>0</v>
      </c>
      <c r="AP451" s="184">
        <f t="shared" si="251"/>
        <v>0</v>
      </c>
    </row>
    <row r="452" spans="2:42" x14ac:dyDescent="0.25">
      <c r="B452" s="182" t="s">
        <v>1179</v>
      </c>
      <c r="C452" s="183" t="s">
        <v>1180</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244"/>
        <v>0</v>
      </c>
      <c r="G452" s="184"/>
      <c r="H452" s="184">
        <f t="shared" si="245"/>
        <v>0</v>
      </c>
      <c r="I452" s="184"/>
      <c r="J452" s="184">
        <f t="shared" si="246"/>
        <v>0</v>
      </c>
      <c r="K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4">
        <f t="shared" si="247"/>
        <v>0</v>
      </c>
      <c r="AD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4">
        <f t="shared" si="248"/>
        <v>0</v>
      </c>
      <c r="AH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4">
        <f t="shared" si="249"/>
        <v>0</v>
      </c>
      <c r="AL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4">
        <f t="shared" si="250"/>
        <v>0</v>
      </c>
      <c r="AP452" s="184">
        <f t="shared" si="251"/>
        <v>0</v>
      </c>
    </row>
    <row r="453" spans="2:42" x14ac:dyDescent="0.25">
      <c r="B453" s="182" t="s">
        <v>372</v>
      </c>
      <c r="C453" s="183" t="s">
        <v>239</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244"/>
        <v>0</v>
      </c>
      <c r="G453" s="184"/>
      <c r="H453" s="184">
        <f t="shared" si="245"/>
        <v>0</v>
      </c>
      <c r="I453" s="184"/>
      <c r="J453" s="184">
        <f t="shared" si="246"/>
        <v>0</v>
      </c>
      <c r="K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4">
        <f t="shared" si="247"/>
        <v>0</v>
      </c>
      <c r="AD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4">
        <f t="shared" si="248"/>
        <v>0</v>
      </c>
      <c r="AH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4">
        <f t="shared" si="249"/>
        <v>0</v>
      </c>
      <c r="AL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4">
        <f t="shared" si="250"/>
        <v>0</v>
      </c>
      <c r="AP453" s="184">
        <f t="shared" si="251"/>
        <v>0</v>
      </c>
    </row>
    <row r="454" spans="2:42" x14ac:dyDescent="0.25">
      <c r="B454" s="182" t="s">
        <v>1181</v>
      </c>
      <c r="C454" s="183" t="s">
        <v>1182</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si="244"/>
        <v>0</v>
      </c>
      <c r="G454" s="184"/>
      <c r="H454" s="184">
        <f t="shared" si="245"/>
        <v>0</v>
      </c>
      <c r="I454" s="184"/>
      <c r="J454" s="184">
        <f t="shared" si="246"/>
        <v>0</v>
      </c>
      <c r="K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4">
        <f t="shared" si="247"/>
        <v>0</v>
      </c>
      <c r="AD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4">
        <f t="shared" si="248"/>
        <v>0</v>
      </c>
      <c r="AH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4">
        <f t="shared" si="249"/>
        <v>0</v>
      </c>
      <c r="AL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4">
        <f t="shared" si="250"/>
        <v>0</v>
      </c>
      <c r="AP454" s="184">
        <f t="shared" si="251"/>
        <v>0</v>
      </c>
    </row>
    <row r="455" spans="2:42" x14ac:dyDescent="0.25">
      <c r="B455" s="182" t="s">
        <v>1183</v>
      </c>
      <c r="C455" s="183" t="s">
        <v>1184</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244"/>
        <v>0</v>
      </c>
      <c r="G455" s="184"/>
      <c r="H455" s="184">
        <f t="shared" si="245"/>
        <v>0</v>
      </c>
      <c r="I455" s="184"/>
      <c r="J455" s="184">
        <f t="shared" si="246"/>
        <v>0</v>
      </c>
      <c r="K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4">
        <f t="shared" si="247"/>
        <v>0</v>
      </c>
      <c r="AD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4">
        <f t="shared" si="248"/>
        <v>0</v>
      </c>
      <c r="AH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4">
        <f t="shared" si="249"/>
        <v>0</v>
      </c>
      <c r="AL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4">
        <f t="shared" si="250"/>
        <v>0</v>
      </c>
      <c r="AP455" s="184">
        <f t="shared" si="251"/>
        <v>0</v>
      </c>
    </row>
    <row r="456" spans="2:42" x14ac:dyDescent="0.25">
      <c r="B456" s="182" t="s">
        <v>1185</v>
      </c>
      <c r="C456" s="183" t="s">
        <v>1186</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244"/>
        <v>0</v>
      </c>
      <c r="G456" s="184"/>
      <c r="H456" s="184">
        <f t="shared" si="245"/>
        <v>0</v>
      </c>
      <c r="I456" s="184"/>
      <c r="J456" s="184">
        <f t="shared" si="246"/>
        <v>0</v>
      </c>
      <c r="K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4">
        <f t="shared" si="247"/>
        <v>0</v>
      </c>
      <c r="AD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4">
        <f t="shared" si="248"/>
        <v>0</v>
      </c>
      <c r="AH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4">
        <f t="shared" si="249"/>
        <v>0</v>
      </c>
      <c r="AL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4">
        <f t="shared" si="250"/>
        <v>0</v>
      </c>
      <c r="AP456" s="184">
        <f t="shared" si="251"/>
        <v>0</v>
      </c>
    </row>
    <row r="457" spans="2:42" x14ac:dyDescent="0.25">
      <c r="B457" s="182" t="s">
        <v>1187</v>
      </c>
      <c r="C457" s="183" t="s">
        <v>1188</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244"/>
        <v>0</v>
      </c>
      <c r="G457" s="184"/>
      <c r="H457" s="184">
        <f t="shared" si="245"/>
        <v>0</v>
      </c>
      <c r="I457" s="184"/>
      <c r="J457" s="184">
        <f t="shared" si="246"/>
        <v>0</v>
      </c>
      <c r="K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4">
        <f t="shared" si="247"/>
        <v>0</v>
      </c>
      <c r="AD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4">
        <f t="shared" si="248"/>
        <v>0</v>
      </c>
      <c r="AH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4">
        <f t="shared" si="249"/>
        <v>0</v>
      </c>
      <c r="AL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4">
        <f t="shared" si="250"/>
        <v>0</v>
      </c>
      <c r="AP457" s="184">
        <f t="shared" si="251"/>
        <v>0</v>
      </c>
    </row>
    <row r="458" spans="2:42" x14ac:dyDescent="0.25">
      <c r="B458" s="182" t="s">
        <v>1189</v>
      </c>
      <c r="C458" s="183" t="s">
        <v>1190</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244"/>
        <v>0</v>
      </c>
      <c r="G458" s="184"/>
      <c r="H458" s="184">
        <f t="shared" si="245"/>
        <v>0</v>
      </c>
      <c r="I458" s="184"/>
      <c r="J458" s="184">
        <f t="shared" si="246"/>
        <v>0</v>
      </c>
      <c r="K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4">
        <f t="shared" si="247"/>
        <v>0</v>
      </c>
      <c r="AD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4">
        <f t="shared" si="248"/>
        <v>0</v>
      </c>
      <c r="AH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4">
        <f t="shared" si="249"/>
        <v>0</v>
      </c>
      <c r="AL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4">
        <f t="shared" si="250"/>
        <v>0</v>
      </c>
      <c r="AP458" s="184">
        <f t="shared" si="251"/>
        <v>0</v>
      </c>
    </row>
    <row r="459" spans="2:42" x14ac:dyDescent="0.25">
      <c r="B459" s="191" t="s">
        <v>373</v>
      </c>
      <c r="C459" s="192" t="s">
        <v>240</v>
      </c>
      <c r="D459" s="193">
        <f>SUM(D460:D466)</f>
        <v>0</v>
      </c>
      <c r="E459" s="193">
        <f>SUM(E460:E466)</f>
        <v>0</v>
      </c>
      <c r="F459" s="193">
        <f t="shared" si="244"/>
        <v>0</v>
      </c>
      <c r="G459" s="193">
        <f>SUM(G460:G466)</f>
        <v>0</v>
      </c>
      <c r="H459" s="193">
        <f t="shared" si="245"/>
        <v>0</v>
      </c>
      <c r="I459" s="193">
        <f>SUM(I460:I466)</f>
        <v>0</v>
      </c>
      <c r="J459" s="193">
        <f t="shared" si="246"/>
        <v>0</v>
      </c>
      <c r="K459" s="193">
        <f t="shared" ref="K459:AB459" si="252">SUM(K460:K466)</f>
        <v>0</v>
      </c>
      <c r="L459" s="193">
        <f t="shared" si="252"/>
        <v>0</v>
      </c>
      <c r="M459" s="193">
        <f t="shared" si="252"/>
        <v>0</v>
      </c>
      <c r="N459" s="193">
        <f t="shared" si="252"/>
        <v>0</v>
      </c>
      <c r="O459" s="193">
        <f t="shared" si="252"/>
        <v>0</v>
      </c>
      <c r="P459" s="193">
        <f>SUM(P460:P466)</f>
        <v>0</v>
      </c>
      <c r="Q459" s="193">
        <f>SUM(Q460:Q466)</f>
        <v>0</v>
      </c>
      <c r="R459" s="193">
        <f t="shared" si="252"/>
        <v>0</v>
      </c>
      <c r="S459" s="193">
        <f t="shared" si="252"/>
        <v>0</v>
      </c>
      <c r="T459" s="193">
        <f>SUM(T460:T466)</f>
        <v>0</v>
      </c>
      <c r="U459" s="193">
        <f t="shared" si="252"/>
        <v>0</v>
      </c>
      <c r="V459" s="193">
        <f t="shared" si="252"/>
        <v>0</v>
      </c>
      <c r="W459" s="193">
        <f>SUM(W460:W466)</f>
        <v>0</v>
      </c>
      <c r="X459" s="193">
        <f t="shared" si="252"/>
        <v>0</v>
      </c>
      <c r="Y459" s="193">
        <f t="shared" si="252"/>
        <v>0</v>
      </c>
      <c r="Z459" s="193">
        <f t="shared" si="252"/>
        <v>0</v>
      </c>
      <c r="AA459" s="193">
        <f t="shared" si="252"/>
        <v>0</v>
      </c>
      <c r="AB459" s="193">
        <f t="shared" si="252"/>
        <v>0</v>
      </c>
      <c r="AC459" s="193">
        <f t="shared" si="247"/>
        <v>0</v>
      </c>
      <c r="AD459" s="193">
        <f>SUM(AD460:AD466)</f>
        <v>0</v>
      </c>
      <c r="AE459" s="193">
        <f>SUM(AE460:AE466)</f>
        <v>0</v>
      </c>
      <c r="AF459" s="193">
        <f>SUM(AF460:AF466)</f>
        <v>0</v>
      </c>
      <c r="AG459" s="193">
        <f t="shared" si="248"/>
        <v>0</v>
      </c>
      <c r="AH459" s="193">
        <f>SUM(AH460:AH466)</f>
        <v>0</v>
      </c>
      <c r="AI459" s="193">
        <f>SUM(AI460:AI466)</f>
        <v>0</v>
      </c>
      <c r="AJ459" s="193">
        <f>SUM(AJ460:AJ466)</f>
        <v>0</v>
      </c>
      <c r="AK459" s="193">
        <f t="shared" si="249"/>
        <v>0</v>
      </c>
      <c r="AL459" s="193">
        <f>SUM(AL460:AL466)</f>
        <v>0</v>
      </c>
      <c r="AM459" s="193">
        <f>SUM(AM460:AM466)</f>
        <v>0</v>
      </c>
      <c r="AN459" s="193">
        <f>SUM(AN460:AN466)</f>
        <v>0</v>
      </c>
      <c r="AO459" s="193">
        <f t="shared" si="250"/>
        <v>0</v>
      </c>
      <c r="AP459" s="193">
        <f t="shared" si="251"/>
        <v>0</v>
      </c>
    </row>
    <row r="460" spans="2:42" x14ac:dyDescent="0.25">
      <c r="B460" s="182" t="s">
        <v>374</v>
      </c>
      <c r="C460" s="183" t="s">
        <v>241</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si="244"/>
        <v>0</v>
      </c>
      <c r="G460" s="184"/>
      <c r="H460" s="184">
        <f t="shared" si="245"/>
        <v>0</v>
      </c>
      <c r="I460" s="184"/>
      <c r="J460" s="184">
        <f t="shared" si="246"/>
        <v>0</v>
      </c>
      <c r="K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4">
        <f t="shared" si="247"/>
        <v>0</v>
      </c>
      <c r="AD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4">
        <f t="shared" si="248"/>
        <v>0</v>
      </c>
      <c r="AH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4">
        <f t="shared" si="249"/>
        <v>0</v>
      </c>
      <c r="AL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4">
        <f t="shared" si="250"/>
        <v>0</v>
      </c>
      <c r="AP460" s="184">
        <f t="shared" si="251"/>
        <v>0</v>
      </c>
    </row>
    <row r="461" spans="2:42" x14ac:dyDescent="0.25">
      <c r="B461" s="182" t="s">
        <v>1191</v>
      </c>
      <c r="C461" s="183" t="s">
        <v>1192</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244"/>
        <v>0</v>
      </c>
      <c r="G461" s="184"/>
      <c r="H461" s="184">
        <f t="shared" si="245"/>
        <v>0</v>
      </c>
      <c r="I461" s="184"/>
      <c r="J461" s="184">
        <f t="shared" si="246"/>
        <v>0</v>
      </c>
      <c r="K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4">
        <f t="shared" si="247"/>
        <v>0</v>
      </c>
      <c r="AD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4">
        <f t="shared" si="248"/>
        <v>0</v>
      </c>
      <c r="AH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4">
        <f t="shared" si="249"/>
        <v>0</v>
      </c>
      <c r="AL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4">
        <f t="shared" si="250"/>
        <v>0</v>
      </c>
      <c r="AP461" s="184">
        <f t="shared" si="251"/>
        <v>0</v>
      </c>
    </row>
    <row r="462" spans="2:42" x14ac:dyDescent="0.25">
      <c r="B462" s="182" t="s">
        <v>1193</v>
      </c>
      <c r="C462" s="183" t="s">
        <v>1194</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244"/>
        <v>0</v>
      </c>
      <c r="G462" s="184"/>
      <c r="H462" s="184">
        <f t="shared" si="245"/>
        <v>0</v>
      </c>
      <c r="I462" s="184"/>
      <c r="J462" s="184">
        <f t="shared" si="246"/>
        <v>0</v>
      </c>
      <c r="K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4">
        <f t="shared" si="247"/>
        <v>0</v>
      </c>
      <c r="AD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4">
        <f t="shared" si="248"/>
        <v>0</v>
      </c>
      <c r="AH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4">
        <f t="shared" si="249"/>
        <v>0</v>
      </c>
      <c r="AL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4">
        <f t="shared" si="250"/>
        <v>0</v>
      </c>
      <c r="AP462" s="184">
        <f t="shared" si="251"/>
        <v>0</v>
      </c>
    </row>
    <row r="463" spans="2:42" x14ac:dyDescent="0.25">
      <c r="B463" s="182" t="s">
        <v>1195</v>
      </c>
      <c r="C463" s="183" t="s">
        <v>1196</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244"/>
        <v>0</v>
      </c>
      <c r="G463" s="184"/>
      <c r="H463" s="184">
        <f t="shared" si="245"/>
        <v>0</v>
      </c>
      <c r="I463" s="184"/>
      <c r="J463" s="184">
        <f t="shared" si="246"/>
        <v>0</v>
      </c>
      <c r="K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4">
        <f t="shared" si="247"/>
        <v>0</v>
      </c>
      <c r="AD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4">
        <f t="shared" si="248"/>
        <v>0</v>
      </c>
      <c r="AH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4">
        <f t="shared" si="249"/>
        <v>0</v>
      </c>
      <c r="AL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4">
        <f t="shared" si="250"/>
        <v>0</v>
      </c>
      <c r="AP463" s="184">
        <f t="shared" si="251"/>
        <v>0</v>
      </c>
    </row>
    <row r="464" spans="2:42" x14ac:dyDescent="0.25">
      <c r="B464" s="182" t="s">
        <v>1197</v>
      </c>
      <c r="C464" s="183" t="s">
        <v>1198</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si="244"/>
        <v>0</v>
      </c>
      <c r="G464" s="184"/>
      <c r="H464" s="184">
        <f t="shared" si="245"/>
        <v>0</v>
      </c>
      <c r="I464" s="184"/>
      <c r="J464" s="184">
        <f t="shared" si="246"/>
        <v>0</v>
      </c>
      <c r="K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4">
        <f t="shared" si="247"/>
        <v>0</v>
      </c>
      <c r="AD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4">
        <f t="shared" si="248"/>
        <v>0</v>
      </c>
      <c r="AH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4">
        <f t="shared" si="249"/>
        <v>0</v>
      </c>
      <c r="AL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4">
        <f t="shared" si="250"/>
        <v>0</v>
      </c>
      <c r="AP464" s="184">
        <f t="shared" si="251"/>
        <v>0</v>
      </c>
    </row>
    <row r="465" spans="2:42" x14ac:dyDescent="0.25">
      <c r="B465" s="182" t="s">
        <v>1199</v>
      </c>
      <c r="C465" s="183" t="s">
        <v>1200</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si="244"/>
        <v>0</v>
      </c>
      <c r="G465" s="184"/>
      <c r="H465" s="184">
        <f t="shared" si="245"/>
        <v>0</v>
      </c>
      <c r="I465" s="184"/>
      <c r="J465" s="184">
        <f t="shared" si="246"/>
        <v>0</v>
      </c>
      <c r="K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4">
        <f t="shared" si="247"/>
        <v>0</v>
      </c>
      <c r="AD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4">
        <f t="shared" si="248"/>
        <v>0</v>
      </c>
      <c r="AH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4">
        <f t="shared" si="249"/>
        <v>0</v>
      </c>
      <c r="AL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4">
        <f t="shared" si="250"/>
        <v>0</v>
      </c>
      <c r="AP465" s="184">
        <f t="shared" si="251"/>
        <v>0</v>
      </c>
    </row>
    <row r="466" spans="2:42" x14ac:dyDescent="0.25">
      <c r="B466" s="182" t="s">
        <v>1201</v>
      </c>
      <c r="C466" s="183" t="s">
        <v>1202</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244"/>
        <v>0</v>
      </c>
      <c r="G466" s="184"/>
      <c r="H466" s="184">
        <f t="shared" si="245"/>
        <v>0</v>
      </c>
      <c r="I466" s="184"/>
      <c r="J466" s="184">
        <f t="shared" si="246"/>
        <v>0</v>
      </c>
      <c r="K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4">
        <f t="shared" si="247"/>
        <v>0</v>
      </c>
      <c r="AD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4">
        <f t="shared" si="248"/>
        <v>0</v>
      </c>
      <c r="AH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4">
        <f t="shared" si="249"/>
        <v>0</v>
      </c>
      <c r="AL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4">
        <f t="shared" si="250"/>
        <v>0</v>
      </c>
      <c r="AP466" s="184">
        <f t="shared" si="251"/>
        <v>0</v>
      </c>
    </row>
    <row r="467" spans="2:42" x14ac:dyDescent="0.25">
      <c r="B467" s="191" t="s">
        <v>375</v>
      </c>
      <c r="C467" s="192" t="s">
        <v>242</v>
      </c>
      <c r="D467" s="193">
        <f>SUM(D468:D484)</f>
        <v>0</v>
      </c>
      <c r="E467" s="193">
        <f>SUM(E468:E484)</f>
        <v>0</v>
      </c>
      <c r="F467" s="193">
        <f t="shared" si="244"/>
        <v>0</v>
      </c>
      <c r="G467" s="193">
        <f>SUM(G468:G484)</f>
        <v>0</v>
      </c>
      <c r="H467" s="193">
        <f t="shared" si="245"/>
        <v>0</v>
      </c>
      <c r="I467" s="193">
        <f>SUM(I468:I484)</f>
        <v>0</v>
      </c>
      <c r="J467" s="193">
        <f t="shared" si="246"/>
        <v>0</v>
      </c>
      <c r="K467" s="193">
        <f t="shared" ref="K467:AB467" si="253">SUM(K468:K484)</f>
        <v>0</v>
      </c>
      <c r="L467" s="193">
        <f t="shared" si="253"/>
        <v>0</v>
      </c>
      <c r="M467" s="193">
        <f t="shared" si="253"/>
        <v>0</v>
      </c>
      <c r="N467" s="193">
        <f t="shared" si="253"/>
        <v>0</v>
      </c>
      <c r="O467" s="193">
        <f t="shared" si="253"/>
        <v>0</v>
      </c>
      <c r="P467" s="193">
        <f t="shared" si="253"/>
        <v>0</v>
      </c>
      <c r="Q467" s="193">
        <f t="shared" si="253"/>
        <v>0</v>
      </c>
      <c r="R467" s="193">
        <f t="shared" si="253"/>
        <v>0</v>
      </c>
      <c r="S467" s="193">
        <f t="shared" si="253"/>
        <v>0</v>
      </c>
      <c r="T467" s="193">
        <f>SUM(T468:T484)</f>
        <v>0</v>
      </c>
      <c r="U467" s="193">
        <f t="shared" si="253"/>
        <v>0</v>
      </c>
      <c r="V467" s="193">
        <f t="shared" si="253"/>
        <v>0</v>
      </c>
      <c r="W467" s="193">
        <f t="shared" si="253"/>
        <v>0</v>
      </c>
      <c r="X467" s="193">
        <f t="shared" si="253"/>
        <v>0</v>
      </c>
      <c r="Y467" s="193">
        <f t="shared" si="253"/>
        <v>0</v>
      </c>
      <c r="Z467" s="193">
        <f t="shared" si="253"/>
        <v>0</v>
      </c>
      <c r="AA467" s="193">
        <f t="shared" si="253"/>
        <v>0</v>
      </c>
      <c r="AB467" s="193">
        <f t="shared" si="253"/>
        <v>0</v>
      </c>
      <c r="AC467" s="193">
        <f t="shared" si="247"/>
        <v>0</v>
      </c>
      <c r="AD467" s="193">
        <f>SUM(AD468:AD484)</f>
        <v>0</v>
      </c>
      <c r="AE467" s="193">
        <f>SUM(AE468:AE484)</f>
        <v>0</v>
      </c>
      <c r="AF467" s="193">
        <f>SUM(AF468:AF484)</f>
        <v>0</v>
      </c>
      <c r="AG467" s="193">
        <f t="shared" si="248"/>
        <v>0</v>
      </c>
      <c r="AH467" s="193">
        <f>SUM(AH468:AH484)</f>
        <v>0</v>
      </c>
      <c r="AI467" s="193">
        <f>SUM(AI468:AI484)</f>
        <v>0</v>
      </c>
      <c r="AJ467" s="193">
        <f>SUM(AJ468:AJ484)</f>
        <v>0</v>
      </c>
      <c r="AK467" s="193">
        <f t="shared" si="249"/>
        <v>0</v>
      </c>
      <c r="AL467" s="193">
        <f>SUM(AL468:AL484)</f>
        <v>0</v>
      </c>
      <c r="AM467" s="193">
        <f>SUM(AM468:AM484)</f>
        <v>0</v>
      </c>
      <c r="AN467" s="193">
        <f>SUM(AN468:AN484)</f>
        <v>0</v>
      </c>
      <c r="AO467" s="193">
        <f t="shared" si="250"/>
        <v>0</v>
      </c>
      <c r="AP467" s="193">
        <f t="shared" si="251"/>
        <v>0</v>
      </c>
    </row>
    <row r="468" spans="2:42" x14ac:dyDescent="0.25">
      <c r="B468" s="182" t="s">
        <v>1203</v>
      </c>
      <c r="C468" s="183" t="s">
        <v>1204</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si="244"/>
        <v>0</v>
      </c>
      <c r="G468" s="184"/>
      <c r="H468" s="184">
        <f t="shared" si="245"/>
        <v>0</v>
      </c>
      <c r="I468" s="184"/>
      <c r="J468" s="184">
        <f t="shared" si="246"/>
        <v>0</v>
      </c>
      <c r="K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4">
        <f t="shared" si="247"/>
        <v>0</v>
      </c>
      <c r="AD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4">
        <f t="shared" si="248"/>
        <v>0</v>
      </c>
      <c r="AH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4">
        <f t="shared" si="249"/>
        <v>0</v>
      </c>
      <c r="AL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4">
        <f t="shared" si="250"/>
        <v>0</v>
      </c>
      <c r="AP468" s="184">
        <f t="shared" si="251"/>
        <v>0</v>
      </c>
    </row>
    <row r="469" spans="2:42" x14ac:dyDescent="0.25">
      <c r="B469" s="182" t="s">
        <v>376</v>
      </c>
      <c r="C469" s="183" t="s">
        <v>243</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 t="shared" si="244"/>
        <v>0</v>
      </c>
      <c r="G469" s="184"/>
      <c r="H469" s="184">
        <f t="shared" si="245"/>
        <v>0</v>
      </c>
      <c r="I469" s="184"/>
      <c r="J469" s="184">
        <f t="shared" si="246"/>
        <v>0</v>
      </c>
      <c r="K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4">
        <f t="shared" si="247"/>
        <v>0</v>
      </c>
      <c r="AD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4">
        <f t="shared" si="248"/>
        <v>0</v>
      </c>
      <c r="AH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4">
        <f t="shared" si="249"/>
        <v>0</v>
      </c>
      <c r="AL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4">
        <f t="shared" si="250"/>
        <v>0</v>
      </c>
      <c r="AP469" s="184">
        <f t="shared" si="251"/>
        <v>0</v>
      </c>
    </row>
    <row r="470" spans="2:42" x14ac:dyDescent="0.25">
      <c r="B470" s="182" t="s">
        <v>383</v>
      </c>
      <c r="C470" s="183" t="s">
        <v>248</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 t="shared" si="244"/>
        <v>0</v>
      </c>
      <c r="G470" s="184"/>
      <c r="H470" s="184">
        <f t="shared" si="245"/>
        <v>0</v>
      </c>
      <c r="I470" s="184"/>
      <c r="J470" s="184">
        <f t="shared" si="246"/>
        <v>0</v>
      </c>
      <c r="K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4">
        <f t="shared" si="247"/>
        <v>0</v>
      </c>
      <c r="AD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4">
        <f t="shared" si="248"/>
        <v>0</v>
      </c>
      <c r="AH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4">
        <f t="shared" si="249"/>
        <v>0</v>
      </c>
      <c r="AL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4">
        <f t="shared" si="250"/>
        <v>0</v>
      </c>
      <c r="AP470" s="184">
        <f t="shared" si="251"/>
        <v>0</v>
      </c>
    </row>
    <row r="471" spans="2:42" x14ac:dyDescent="0.25">
      <c r="B471" s="182" t="s">
        <v>1205</v>
      </c>
      <c r="C471" s="183" t="s">
        <v>1206</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 t="shared" si="244"/>
        <v>0</v>
      </c>
      <c r="G471" s="184"/>
      <c r="H471" s="184">
        <f t="shared" si="245"/>
        <v>0</v>
      </c>
      <c r="I471" s="184"/>
      <c r="J471" s="184">
        <f t="shared" si="246"/>
        <v>0</v>
      </c>
      <c r="K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4">
        <f t="shared" si="247"/>
        <v>0</v>
      </c>
      <c r="AD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4">
        <f t="shared" si="248"/>
        <v>0</v>
      </c>
      <c r="AH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4">
        <f t="shared" si="249"/>
        <v>0</v>
      </c>
      <c r="AL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4">
        <f t="shared" si="250"/>
        <v>0</v>
      </c>
      <c r="AP471" s="184">
        <f t="shared" si="251"/>
        <v>0</v>
      </c>
    </row>
    <row r="472" spans="2:42" x14ac:dyDescent="0.25">
      <c r="B472" s="182" t="s">
        <v>1207</v>
      </c>
      <c r="C472" s="183" t="s">
        <v>1208</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 t="shared" si="244"/>
        <v>0</v>
      </c>
      <c r="G472" s="184"/>
      <c r="H472" s="184">
        <f t="shared" si="245"/>
        <v>0</v>
      </c>
      <c r="I472" s="184"/>
      <c r="J472" s="184">
        <f t="shared" si="246"/>
        <v>0</v>
      </c>
      <c r="K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4">
        <f t="shared" si="247"/>
        <v>0</v>
      </c>
      <c r="AD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4">
        <f t="shared" si="248"/>
        <v>0</v>
      </c>
      <c r="AH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4">
        <f t="shared" si="249"/>
        <v>0</v>
      </c>
      <c r="AL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4">
        <f t="shared" si="250"/>
        <v>0</v>
      </c>
      <c r="AP472" s="184">
        <f t="shared" si="251"/>
        <v>0</v>
      </c>
    </row>
    <row r="473" spans="2:42" x14ac:dyDescent="0.25">
      <c r="B473" s="182" t="s">
        <v>1209</v>
      </c>
      <c r="C473" s="183" t="s">
        <v>1210</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 t="shared" si="244"/>
        <v>0</v>
      </c>
      <c r="G473" s="184"/>
      <c r="H473" s="184">
        <f t="shared" si="245"/>
        <v>0</v>
      </c>
      <c r="I473" s="184"/>
      <c r="J473" s="184">
        <f t="shared" si="246"/>
        <v>0</v>
      </c>
      <c r="K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4">
        <f t="shared" si="247"/>
        <v>0</v>
      </c>
      <c r="AD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4">
        <f t="shared" si="248"/>
        <v>0</v>
      </c>
      <c r="AH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4">
        <f t="shared" si="249"/>
        <v>0</v>
      </c>
      <c r="AL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4">
        <f t="shared" si="250"/>
        <v>0</v>
      </c>
      <c r="AP473" s="184">
        <f t="shared" si="251"/>
        <v>0</v>
      </c>
    </row>
    <row r="474" spans="2:42" x14ac:dyDescent="0.25">
      <c r="B474" s="182" t="s">
        <v>1211</v>
      </c>
      <c r="C474" s="183" t="s">
        <v>1212</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si="244"/>
        <v>0</v>
      </c>
      <c r="G474" s="184"/>
      <c r="H474" s="184">
        <f t="shared" si="245"/>
        <v>0</v>
      </c>
      <c r="I474" s="184"/>
      <c r="J474" s="184">
        <f t="shared" si="246"/>
        <v>0</v>
      </c>
      <c r="K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4">
        <f t="shared" si="247"/>
        <v>0</v>
      </c>
      <c r="AD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4">
        <f t="shared" si="248"/>
        <v>0</v>
      </c>
      <c r="AH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4">
        <f t="shared" si="249"/>
        <v>0</v>
      </c>
      <c r="AL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4">
        <f t="shared" si="250"/>
        <v>0</v>
      </c>
      <c r="AP474" s="184">
        <f t="shared" si="251"/>
        <v>0</v>
      </c>
    </row>
    <row r="475" spans="2:42" x14ac:dyDescent="0.25">
      <c r="B475" s="182" t="s">
        <v>1213</v>
      </c>
      <c r="C475" s="183" t="s">
        <v>1214</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244"/>
        <v>0</v>
      </c>
      <c r="G475" s="184"/>
      <c r="H475" s="184">
        <f t="shared" si="245"/>
        <v>0</v>
      </c>
      <c r="I475" s="184"/>
      <c r="J475" s="184">
        <f t="shared" si="246"/>
        <v>0</v>
      </c>
      <c r="K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4">
        <f t="shared" si="247"/>
        <v>0</v>
      </c>
      <c r="AD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4">
        <f t="shared" si="248"/>
        <v>0</v>
      </c>
      <c r="AH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4">
        <f t="shared" si="249"/>
        <v>0</v>
      </c>
      <c r="AL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4">
        <f t="shared" si="250"/>
        <v>0</v>
      </c>
      <c r="AP475" s="184">
        <f t="shared" si="251"/>
        <v>0</v>
      </c>
    </row>
    <row r="476" spans="2:42" x14ac:dyDescent="0.25">
      <c r="B476" s="182" t="s">
        <v>1215</v>
      </c>
      <c r="C476" s="183" t="s">
        <v>1216</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244"/>
        <v>0</v>
      </c>
      <c r="G476" s="184"/>
      <c r="H476" s="184">
        <f t="shared" si="245"/>
        <v>0</v>
      </c>
      <c r="I476" s="184"/>
      <c r="J476" s="184">
        <f t="shared" si="246"/>
        <v>0</v>
      </c>
      <c r="K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4">
        <f t="shared" si="247"/>
        <v>0</v>
      </c>
      <c r="AD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4">
        <f t="shared" si="248"/>
        <v>0</v>
      </c>
      <c r="AH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4">
        <f t="shared" si="249"/>
        <v>0</v>
      </c>
      <c r="AL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4">
        <f t="shared" si="250"/>
        <v>0</v>
      </c>
      <c r="AP476" s="184">
        <f t="shared" si="251"/>
        <v>0</v>
      </c>
    </row>
    <row r="477" spans="2:42" x14ac:dyDescent="0.25">
      <c r="B477" s="182" t="s">
        <v>1217</v>
      </c>
      <c r="C477" s="183" t="s">
        <v>1218</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ref="F477:F508" si="254">D477+E477</f>
        <v>0</v>
      </c>
      <c r="G477" s="184"/>
      <c r="H477" s="184">
        <f t="shared" ref="H477:H508" si="255">F477-G477</f>
        <v>0</v>
      </c>
      <c r="I477" s="184"/>
      <c r="J477" s="184">
        <f t="shared" ref="J477:J508" si="256">F477-I477</f>
        <v>0</v>
      </c>
      <c r="K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4">
        <f t="shared" ref="AC477:AC508" si="257">Z477+AA477+AB477</f>
        <v>0</v>
      </c>
      <c r="AD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4">
        <f t="shared" ref="AG477:AG508" si="258">AD477+AE477+AF477</f>
        <v>0</v>
      </c>
      <c r="AH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4">
        <f t="shared" ref="AK477:AK508" si="259">AH477+AI477+AJ477</f>
        <v>0</v>
      </c>
      <c r="AL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4">
        <f t="shared" ref="AO477:AO508" si="260">AL477+AM477+AN477</f>
        <v>0</v>
      </c>
      <c r="AP477" s="184">
        <f t="shared" ref="AP477:AP508" si="261">AC477+AG477+AK477+AO477</f>
        <v>0</v>
      </c>
    </row>
    <row r="478" spans="2:42" x14ac:dyDescent="0.25">
      <c r="B478" s="182" t="s">
        <v>1219</v>
      </c>
      <c r="C478" s="183" t="s">
        <v>1220</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si="254"/>
        <v>0</v>
      </c>
      <c r="G478" s="184"/>
      <c r="H478" s="184">
        <f t="shared" si="255"/>
        <v>0</v>
      </c>
      <c r="I478" s="184"/>
      <c r="J478" s="184">
        <f t="shared" si="256"/>
        <v>0</v>
      </c>
      <c r="K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4">
        <f t="shared" si="257"/>
        <v>0</v>
      </c>
      <c r="AD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4">
        <f t="shared" si="258"/>
        <v>0</v>
      </c>
      <c r="AH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4">
        <f t="shared" si="259"/>
        <v>0</v>
      </c>
      <c r="AL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4">
        <f t="shared" si="260"/>
        <v>0</v>
      </c>
      <c r="AP478" s="184">
        <f t="shared" si="261"/>
        <v>0</v>
      </c>
    </row>
    <row r="479" spans="2:42" x14ac:dyDescent="0.25">
      <c r="B479" s="182" t="s">
        <v>1221</v>
      </c>
      <c r="C479" s="183" t="s">
        <v>1222</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254"/>
        <v>0</v>
      </c>
      <c r="G479" s="184"/>
      <c r="H479" s="184">
        <f t="shared" si="255"/>
        <v>0</v>
      </c>
      <c r="I479" s="184"/>
      <c r="J479" s="184">
        <f t="shared" si="256"/>
        <v>0</v>
      </c>
      <c r="K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4">
        <f t="shared" si="257"/>
        <v>0</v>
      </c>
      <c r="AD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4">
        <f t="shared" si="258"/>
        <v>0</v>
      </c>
      <c r="AH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4">
        <f t="shared" si="259"/>
        <v>0</v>
      </c>
      <c r="AL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4">
        <f t="shared" si="260"/>
        <v>0</v>
      </c>
      <c r="AP479" s="184">
        <f t="shared" si="261"/>
        <v>0</v>
      </c>
    </row>
    <row r="480" spans="2:42" x14ac:dyDescent="0.25">
      <c r="B480" s="182" t="s">
        <v>1223</v>
      </c>
      <c r="C480" s="183" t="s">
        <v>1224</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254"/>
        <v>0</v>
      </c>
      <c r="G480" s="184"/>
      <c r="H480" s="184">
        <f t="shared" si="255"/>
        <v>0</v>
      </c>
      <c r="I480" s="184"/>
      <c r="J480" s="184">
        <f t="shared" si="256"/>
        <v>0</v>
      </c>
      <c r="K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4">
        <f t="shared" si="257"/>
        <v>0</v>
      </c>
      <c r="AD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4">
        <f t="shared" si="258"/>
        <v>0</v>
      </c>
      <c r="AH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4">
        <f t="shared" si="259"/>
        <v>0</v>
      </c>
      <c r="AL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4">
        <f t="shared" si="260"/>
        <v>0</v>
      </c>
      <c r="AP480" s="184">
        <f t="shared" si="261"/>
        <v>0</v>
      </c>
    </row>
    <row r="481" spans="2:42" x14ac:dyDescent="0.25">
      <c r="B481" s="182" t="s">
        <v>1225</v>
      </c>
      <c r="C481" s="183" t="s">
        <v>1226</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254"/>
        <v>0</v>
      </c>
      <c r="G481" s="184"/>
      <c r="H481" s="184">
        <f t="shared" si="255"/>
        <v>0</v>
      </c>
      <c r="I481" s="184"/>
      <c r="J481" s="184">
        <f t="shared" si="256"/>
        <v>0</v>
      </c>
      <c r="K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4">
        <f t="shared" si="257"/>
        <v>0</v>
      </c>
      <c r="AD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4">
        <f t="shared" si="258"/>
        <v>0</v>
      </c>
      <c r="AH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4">
        <f t="shared" si="259"/>
        <v>0</v>
      </c>
      <c r="AL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4">
        <f t="shared" si="260"/>
        <v>0</v>
      </c>
      <c r="AP481" s="184">
        <f t="shared" si="261"/>
        <v>0</v>
      </c>
    </row>
    <row r="482" spans="2:42" x14ac:dyDescent="0.25">
      <c r="B482" s="182" t="s">
        <v>1227</v>
      </c>
      <c r="C482" s="183" t="s">
        <v>1228</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 t="shared" si="254"/>
        <v>0</v>
      </c>
      <c r="G482" s="184"/>
      <c r="H482" s="184">
        <f t="shared" si="255"/>
        <v>0</v>
      </c>
      <c r="I482" s="184"/>
      <c r="J482" s="184">
        <f t="shared" si="256"/>
        <v>0</v>
      </c>
      <c r="K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4">
        <f t="shared" si="257"/>
        <v>0</v>
      </c>
      <c r="AD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4">
        <f t="shared" si="258"/>
        <v>0</v>
      </c>
      <c r="AH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4">
        <f t="shared" si="259"/>
        <v>0</v>
      </c>
      <c r="AL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4">
        <f t="shared" si="260"/>
        <v>0</v>
      </c>
      <c r="AP482" s="184">
        <f t="shared" si="261"/>
        <v>0</v>
      </c>
    </row>
    <row r="483" spans="2:42" x14ac:dyDescent="0.25">
      <c r="B483" s="182" t="s">
        <v>1229</v>
      </c>
      <c r="C483" s="183" t="s">
        <v>1230</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si="254"/>
        <v>0</v>
      </c>
      <c r="G483" s="184"/>
      <c r="H483" s="184">
        <f t="shared" si="255"/>
        <v>0</v>
      </c>
      <c r="I483" s="184"/>
      <c r="J483" s="184">
        <f t="shared" si="256"/>
        <v>0</v>
      </c>
      <c r="K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4">
        <f t="shared" si="257"/>
        <v>0</v>
      </c>
      <c r="AD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4">
        <f t="shared" si="258"/>
        <v>0</v>
      </c>
      <c r="AH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4">
        <f t="shared" si="259"/>
        <v>0</v>
      </c>
      <c r="AL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4">
        <f t="shared" si="260"/>
        <v>0</v>
      </c>
      <c r="AP483" s="184">
        <f t="shared" si="261"/>
        <v>0</v>
      </c>
    </row>
    <row r="484" spans="2:42" x14ac:dyDescent="0.25">
      <c r="B484" s="182" t="s">
        <v>1231</v>
      </c>
      <c r="C484" s="183" t="s">
        <v>1232</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si="254"/>
        <v>0</v>
      </c>
      <c r="G484" s="184"/>
      <c r="H484" s="184">
        <f t="shared" si="255"/>
        <v>0</v>
      </c>
      <c r="I484" s="184"/>
      <c r="J484" s="184">
        <f t="shared" si="256"/>
        <v>0</v>
      </c>
      <c r="K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4">
        <f t="shared" si="257"/>
        <v>0</v>
      </c>
      <c r="AD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4">
        <f t="shared" si="258"/>
        <v>0</v>
      </c>
      <c r="AH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4">
        <f t="shared" si="259"/>
        <v>0</v>
      </c>
      <c r="AL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4">
        <f t="shared" si="260"/>
        <v>0</v>
      </c>
      <c r="AP484" s="184">
        <f t="shared" si="261"/>
        <v>0</v>
      </c>
    </row>
    <row r="485" spans="2:42" x14ac:dyDescent="0.25">
      <c r="B485" s="191" t="s">
        <v>377</v>
      </c>
      <c r="C485" s="192" t="s">
        <v>244</v>
      </c>
      <c r="D485" s="193">
        <f>SUM(D486:D488)</f>
        <v>0</v>
      </c>
      <c r="E485" s="193">
        <f>SUM(E486:E488)</f>
        <v>0</v>
      </c>
      <c r="F485" s="193">
        <f t="shared" si="254"/>
        <v>0</v>
      </c>
      <c r="G485" s="193">
        <f>SUM(G486:G488)</f>
        <v>0</v>
      </c>
      <c r="H485" s="193">
        <f t="shared" si="255"/>
        <v>0</v>
      </c>
      <c r="I485" s="193">
        <f>SUM(I486:I488)</f>
        <v>0</v>
      </c>
      <c r="J485" s="193">
        <f t="shared" si="256"/>
        <v>0</v>
      </c>
      <c r="K485" s="193">
        <f t="shared" ref="K485:AB485" si="262">SUM(K486:K488)</f>
        <v>0</v>
      </c>
      <c r="L485" s="193">
        <f t="shared" si="262"/>
        <v>0</v>
      </c>
      <c r="M485" s="193">
        <f t="shared" si="262"/>
        <v>0</v>
      </c>
      <c r="N485" s="193">
        <f t="shared" si="262"/>
        <v>0</v>
      </c>
      <c r="O485" s="193">
        <f t="shared" si="262"/>
        <v>0</v>
      </c>
      <c r="P485" s="193">
        <f>SUM(P486:P488)</f>
        <v>0</v>
      </c>
      <c r="Q485" s="193">
        <f>SUM(Q486:Q488)</f>
        <v>0</v>
      </c>
      <c r="R485" s="193">
        <f t="shared" si="262"/>
        <v>0</v>
      </c>
      <c r="S485" s="193">
        <f t="shared" si="262"/>
        <v>0</v>
      </c>
      <c r="T485" s="193">
        <f>SUM(T486:T488)</f>
        <v>0</v>
      </c>
      <c r="U485" s="193">
        <f t="shared" si="262"/>
        <v>0</v>
      </c>
      <c r="V485" s="193">
        <f t="shared" si="262"/>
        <v>0</v>
      </c>
      <c r="W485" s="193">
        <f>SUM(W486:W488)</f>
        <v>0</v>
      </c>
      <c r="X485" s="193">
        <f t="shared" si="262"/>
        <v>0</v>
      </c>
      <c r="Y485" s="193">
        <f t="shared" si="262"/>
        <v>0</v>
      </c>
      <c r="Z485" s="193">
        <f t="shared" si="262"/>
        <v>0</v>
      </c>
      <c r="AA485" s="193">
        <f t="shared" si="262"/>
        <v>0</v>
      </c>
      <c r="AB485" s="193">
        <f t="shared" si="262"/>
        <v>0</v>
      </c>
      <c r="AC485" s="193">
        <f t="shared" si="257"/>
        <v>0</v>
      </c>
      <c r="AD485" s="193">
        <f>SUM(AD486:AD488)</f>
        <v>0</v>
      </c>
      <c r="AE485" s="193">
        <f>SUM(AE486:AE488)</f>
        <v>0</v>
      </c>
      <c r="AF485" s="193">
        <f>SUM(AF486:AF488)</f>
        <v>0</v>
      </c>
      <c r="AG485" s="193">
        <f t="shared" si="258"/>
        <v>0</v>
      </c>
      <c r="AH485" s="193">
        <f>SUM(AH486:AH488)</f>
        <v>0</v>
      </c>
      <c r="AI485" s="193">
        <f>SUM(AI486:AI488)</f>
        <v>0</v>
      </c>
      <c r="AJ485" s="193">
        <f>SUM(AJ486:AJ488)</f>
        <v>0</v>
      </c>
      <c r="AK485" s="193">
        <f t="shared" si="259"/>
        <v>0</v>
      </c>
      <c r="AL485" s="193">
        <f>SUM(AL486:AL488)</f>
        <v>0</v>
      </c>
      <c r="AM485" s="193">
        <f>SUM(AM486:AM488)</f>
        <v>0</v>
      </c>
      <c r="AN485" s="193">
        <f>SUM(AN486:AN488)</f>
        <v>0</v>
      </c>
      <c r="AO485" s="193">
        <f t="shared" si="260"/>
        <v>0</v>
      </c>
      <c r="AP485" s="193">
        <f t="shared" si="261"/>
        <v>0</v>
      </c>
    </row>
    <row r="486" spans="2:42" x14ac:dyDescent="0.25">
      <c r="B486" s="182" t="s">
        <v>378</v>
      </c>
      <c r="C486" s="183" t="s">
        <v>245</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254"/>
        <v>0</v>
      </c>
      <c r="G486" s="184"/>
      <c r="H486" s="184">
        <f t="shared" si="255"/>
        <v>0</v>
      </c>
      <c r="I486" s="184"/>
      <c r="J486" s="184">
        <f t="shared" si="256"/>
        <v>0</v>
      </c>
      <c r="K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4">
        <f t="shared" si="257"/>
        <v>0</v>
      </c>
      <c r="AD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4">
        <f t="shared" si="258"/>
        <v>0</v>
      </c>
      <c r="AH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4">
        <f t="shared" si="259"/>
        <v>0</v>
      </c>
      <c r="AL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4">
        <f t="shared" si="260"/>
        <v>0</v>
      </c>
      <c r="AP486" s="184">
        <f t="shared" si="261"/>
        <v>0</v>
      </c>
    </row>
    <row r="487" spans="2:42" x14ac:dyDescent="0.25">
      <c r="B487" s="182" t="s">
        <v>1233</v>
      </c>
      <c r="C487" s="183" t="s">
        <v>1234</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si="254"/>
        <v>0</v>
      </c>
      <c r="G487" s="184"/>
      <c r="H487" s="184">
        <f t="shared" si="255"/>
        <v>0</v>
      </c>
      <c r="I487" s="184"/>
      <c r="J487" s="184">
        <f t="shared" si="256"/>
        <v>0</v>
      </c>
      <c r="K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4">
        <f t="shared" si="257"/>
        <v>0</v>
      </c>
      <c r="AD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4">
        <f t="shared" si="258"/>
        <v>0</v>
      </c>
      <c r="AH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4">
        <f t="shared" si="259"/>
        <v>0</v>
      </c>
      <c r="AL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4">
        <f t="shared" si="260"/>
        <v>0</v>
      </c>
      <c r="AP487" s="184">
        <f t="shared" si="261"/>
        <v>0</v>
      </c>
    </row>
    <row r="488" spans="2:42" x14ac:dyDescent="0.25">
      <c r="B488" s="182" t="s">
        <v>1235</v>
      </c>
      <c r="C488" s="183" t="s">
        <v>1236</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254"/>
        <v>0</v>
      </c>
      <c r="G488" s="184"/>
      <c r="H488" s="184">
        <f t="shared" si="255"/>
        <v>0</v>
      </c>
      <c r="I488" s="184"/>
      <c r="J488" s="184">
        <f t="shared" si="256"/>
        <v>0</v>
      </c>
      <c r="K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4">
        <f t="shared" si="257"/>
        <v>0</v>
      </c>
      <c r="AD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4">
        <f t="shared" si="258"/>
        <v>0</v>
      </c>
      <c r="AH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4">
        <f t="shared" si="259"/>
        <v>0</v>
      </c>
      <c r="AL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4">
        <f t="shared" si="260"/>
        <v>0</v>
      </c>
      <c r="AP488" s="184">
        <f t="shared" si="261"/>
        <v>0</v>
      </c>
    </row>
    <row r="489" spans="2:42" x14ac:dyDescent="0.25">
      <c r="B489" s="191" t="s">
        <v>379</v>
      </c>
      <c r="C489" s="192" t="s">
        <v>246</v>
      </c>
      <c r="D489" s="193">
        <f>SUM(D490:D498)</f>
        <v>0</v>
      </c>
      <c r="E489" s="193">
        <f>SUM(E490:E498)</f>
        <v>0</v>
      </c>
      <c r="F489" s="193">
        <f t="shared" si="254"/>
        <v>0</v>
      </c>
      <c r="G489" s="193">
        <f>SUM(G490:G498)</f>
        <v>0</v>
      </c>
      <c r="H489" s="193">
        <f t="shared" si="255"/>
        <v>0</v>
      </c>
      <c r="I489" s="193">
        <f>SUM(I490:I498)</f>
        <v>0</v>
      </c>
      <c r="J489" s="193">
        <f t="shared" si="256"/>
        <v>0</v>
      </c>
      <c r="K489" s="193">
        <f t="shared" ref="K489:AB489" si="263">SUM(K490:K498)</f>
        <v>0</v>
      </c>
      <c r="L489" s="193">
        <f t="shared" si="263"/>
        <v>0</v>
      </c>
      <c r="M489" s="193">
        <f t="shared" si="263"/>
        <v>0</v>
      </c>
      <c r="N489" s="193">
        <f t="shared" si="263"/>
        <v>0</v>
      </c>
      <c r="O489" s="193">
        <f t="shared" si="263"/>
        <v>0</v>
      </c>
      <c r="P489" s="193">
        <f>SUM(P490:P498)</f>
        <v>0</v>
      </c>
      <c r="Q489" s="193">
        <f>SUM(Q490:Q498)</f>
        <v>0</v>
      </c>
      <c r="R489" s="193">
        <f t="shared" si="263"/>
        <v>0</v>
      </c>
      <c r="S489" s="193">
        <f t="shared" si="263"/>
        <v>0</v>
      </c>
      <c r="T489" s="193">
        <f>SUM(T490:T498)</f>
        <v>0</v>
      </c>
      <c r="U489" s="193">
        <f t="shared" si="263"/>
        <v>0</v>
      </c>
      <c r="V489" s="193">
        <f t="shared" si="263"/>
        <v>0</v>
      </c>
      <c r="W489" s="193">
        <f>SUM(W490:W498)</f>
        <v>0</v>
      </c>
      <c r="X489" s="193">
        <f t="shared" si="263"/>
        <v>0</v>
      </c>
      <c r="Y489" s="193">
        <f t="shared" si="263"/>
        <v>0</v>
      </c>
      <c r="Z489" s="193">
        <f t="shared" si="263"/>
        <v>0</v>
      </c>
      <c r="AA489" s="193">
        <f t="shared" si="263"/>
        <v>0</v>
      </c>
      <c r="AB489" s="193">
        <f t="shared" si="263"/>
        <v>0</v>
      </c>
      <c r="AC489" s="193">
        <f t="shared" si="257"/>
        <v>0</v>
      </c>
      <c r="AD489" s="193">
        <f>SUM(AD490:AD498)</f>
        <v>0</v>
      </c>
      <c r="AE489" s="193">
        <f>SUM(AE490:AE498)</f>
        <v>0</v>
      </c>
      <c r="AF489" s="193">
        <f>SUM(AF490:AF498)</f>
        <v>0</v>
      </c>
      <c r="AG489" s="193">
        <f t="shared" si="258"/>
        <v>0</v>
      </c>
      <c r="AH489" s="193">
        <f>SUM(AH490:AH498)</f>
        <v>0</v>
      </c>
      <c r="AI489" s="193">
        <f>SUM(AI490:AI498)</f>
        <v>0</v>
      </c>
      <c r="AJ489" s="193">
        <f>SUM(AJ490:AJ498)</f>
        <v>0</v>
      </c>
      <c r="AK489" s="193">
        <f t="shared" si="259"/>
        <v>0</v>
      </c>
      <c r="AL489" s="193">
        <f>SUM(AL490:AL498)</f>
        <v>0</v>
      </c>
      <c r="AM489" s="193">
        <f>SUM(AM490:AM498)</f>
        <v>0</v>
      </c>
      <c r="AN489" s="193">
        <f>SUM(AN490:AN498)</f>
        <v>0</v>
      </c>
      <c r="AO489" s="193">
        <f t="shared" si="260"/>
        <v>0</v>
      </c>
      <c r="AP489" s="193">
        <f t="shared" si="261"/>
        <v>0</v>
      </c>
    </row>
    <row r="490" spans="2:42" x14ac:dyDescent="0.25">
      <c r="B490" s="182" t="s">
        <v>380</v>
      </c>
      <c r="C490" s="183" t="s">
        <v>241</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si="254"/>
        <v>0</v>
      </c>
      <c r="G490" s="184"/>
      <c r="H490" s="184">
        <f t="shared" si="255"/>
        <v>0</v>
      </c>
      <c r="I490" s="184"/>
      <c r="J490" s="184">
        <f t="shared" si="256"/>
        <v>0</v>
      </c>
      <c r="K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4">
        <f t="shared" si="257"/>
        <v>0</v>
      </c>
      <c r="AD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4">
        <f t="shared" si="258"/>
        <v>0</v>
      </c>
      <c r="AH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4">
        <f t="shared" si="259"/>
        <v>0</v>
      </c>
      <c r="AL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4">
        <f t="shared" si="260"/>
        <v>0</v>
      </c>
      <c r="AP490" s="184">
        <f t="shared" si="261"/>
        <v>0</v>
      </c>
    </row>
    <row r="491" spans="2:42" x14ac:dyDescent="0.25">
      <c r="B491" s="182" t="s">
        <v>1237</v>
      </c>
      <c r="C491" s="183" t="s">
        <v>1192</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si="254"/>
        <v>0</v>
      </c>
      <c r="G491" s="184"/>
      <c r="H491" s="184">
        <f t="shared" si="255"/>
        <v>0</v>
      </c>
      <c r="I491" s="184"/>
      <c r="J491" s="184">
        <f t="shared" si="256"/>
        <v>0</v>
      </c>
      <c r="K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4">
        <f t="shared" si="257"/>
        <v>0</v>
      </c>
      <c r="AD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4">
        <f t="shared" si="258"/>
        <v>0</v>
      </c>
      <c r="AH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4">
        <f t="shared" si="259"/>
        <v>0</v>
      </c>
      <c r="AL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4">
        <f t="shared" si="260"/>
        <v>0</v>
      </c>
      <c r="AP491" s="184">
        <f t="shared" si="261"/>
        <v>0</v>
      </c>
    </row>
    <row r="492" spans="2:42" x14ac:dyDescent="0.25">
      <c r="B492" s="182" t="s">
        <v>1238</v>
      </c>
      <c r="C492" s="183" t="s">
        <v>1194</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254"/>
        <v>0</v>
      </c>
      <c r="G492" s="184"/>
      <c r="H492" s="184">
        <f t="shared" si="255"/>
        <v>0</v>
      </c>
      <c r="I492" s="184"/>
      <c r="J492" s="184">
        <f t="shared" si="256"/>
        <v>0</v>
      </c>
      <c r="K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4">
        <f t="shared" si="257"/>
        <v>0</v>
      </c>
      <c r="AD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4">
        <f t="shared" si="258"/>
        <v>0</v>
      </c>
      <c r="AH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4">
        <f t="shared" si="259"/>
        <v>0</v>
      </c>
      <c r="AL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4">
        <f t="shared" si="260"/>
        <v>0</v>
      </c>
      <c r="AP492" s="184">
        <f t="shared" si="261"/>
        <v>0</v>
      </c>
    </row>
    <row r="493" spans="2:42" x14ac:dyDescent="0.25">
      <c r="B493" s="182" t="s">
        <v>1239</v>
      </c>
      <c r="C493" s="183" t="s">
        <v>1198</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254"/>
        <v>0</v>
      </c>
      <c r="G493" s="184"/>
      <c r="H493" s="184">
        <f t="shared" si="255"/>
        <v>0</v>
      </c>
      <c r="I493" s="184"/>
      <c r="J493" s="184">
        <f t="shared" si="256"/>
        <v>0</v>
      </c>
      <c r="K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4">
        <f t="shared" si="257"/>
        <v>0</v>
      </c>
      <c r="AD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4">
        <f t="shared" si="258"/>
        <v>0</v>
      </c>
      <c r="AH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4">
        <f t="shared" si="259"/>
        <v>0</v>
      </c>
      <c r="AL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4">
        <f t="shared" si="260"/>
        <v>0</v>
      </c>
      <c r="AP493" s="184">
        <f t="shared" si="261"/>
        <v>0</v>
      </c>
    </row>
    <row r="494" spans="2:42" x14ac:dyDescent="0.25">
      <c r="B494" s="182" t="s">
        <v>1240</v>
      </c>
      <c r="C494" s="183" t="s">
        <v>1241</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254"/>
        <v>0</v>
      </c>
      <c r="G494" s="184"/>
      <c r="H494" s="184">
        <f t="shared" si="255"/>
        <v>0</v>
      </c>
      <c r="I494" s="184"/>
      <c r="J494" s="184">
        <f t="shared" si="256"/>
        <v>0</v>
      </c>
      <c r="K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4">
        <f t="shared" si="257"/>
        <v>0</v>
      </c>
      <c r="AD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4">
        <f t="shared" si="258"/>
        <v>0</v>
      </c>
      <c r="AH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4">
        <f t="shared" si="259"/>
        <v>0</v>
      </c>
      <c r="AL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4">
        <f t="shared" si="260"/>
        <v>0</v>
      </c>
      <c r="AP494" s="184">
        <f t="shared" si="261"/>
        <v>0</v>
      </c>
    </row>
    <row r="495" spans="2:42" x14ac:dyDescent="0.25">
      <c r="B495" s="182" t="s">
        <v>1242</v>
      </c>
      <c r="C495" s="183" t="s">
        <v>1202</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254"/>
        <v>0</v>
      </c>
      <c r="G495" s="184"/>
      <c r="H495" s="184">
        <f t="shared" si="255"/>
        <v>0</v>
      </c>
      <c r="I495" s="184"/>
      <c r="J495" s="184">
        <f t="shared" si="256"/>
        <v>0</v>
      </c>
      <c r="K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4">
        <f t="shared" si="257"/>
        <v>0</v>
      </c>
      <c r="AD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4">
        <f t="shared" si="258"/>
        <v>0</v>
      </c>
      <c r="AH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4">
        <f t="shared" si="259"/>
        <v>0</v>
      </c>
      <c r="AL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4">
        <f t="shared" si="260"/>
        <v>0</v>
      </c>
      <c r="AP495" s="184">
        <f t="shared" si="261"/>
        <v>0</v>
      </c>
    </row>
    <row r="496" spans="2:42" x14ac:dyDescent="0.25">
      <c r="B496" s="182" t="s">
        <v>1243</v>
      </c>
      <c r="C496" s="183" t="s">
        <v>1244</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si="254"/>
        <v>0</v>
      </c>
      <c r="G496" s="184"/>
      <c r="H496" s="184">
        <f t="shared" si="255"/>
        <v>0</v>
      </c>
      <c r="I496" s="184"/>
      <c r="J496" s="184">
        <f t="shared" si="256"/>
        <v>0</v>
      </c>
      <c r="K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4">
        <f t="shared" si="257"/>
        <v>0</v>
      </c>
      <c r="AD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4">
        <f t="shared" si="258"/>
        <v>0</v>
      </c>
      <c r="AH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4">
        <f t="shared" si="259"/>
        <v>0</v>
      </c>
      <c r="AL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4">
        <f t="shared" si="260"/>
        <v>0</v>
      </c>
      <c r="AP496" s="184">
        <f t="shared" si="261"/>
        <v>0</v>
      </c>
    </row>
    <row r="497" spans="2:42" x14ac:dyDescent="0.25">
      <c r="B497" s="182" t="s">
        <v>1245</v>
      </c>
      <c r="C497" s="183" t="s">
        <v>1204</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si="254"/>
        <v>0</v>
      </c>
      <c r="G497" s="184"/>
      <c r="H497" s="184">
        <f t="shared" si="255"/>
        <v>0</v>
      </c>
      <c r="I497" s="184"/>
      <c r="J497" s="184">
        <f t="shared" si="256"/>
        <v>0</v>
      </c>
      <c r="K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4">
        <f t="shared" si="257"/>
        <v>0</v>
      </c>
      <c r="AD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4">
        <f t="shared" si="258"/>
        <v>0</v>
      </c>
      <c r="AH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4">
        <f t="shared" si="259"/>
        <v>0</v>
      </c>
      <c r="AL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4">
        <f t="shared" si="260"/>
        <v>0</v>
      </c>
      <c r="AP497" s="184">
        <f t="shared" si="261"/>
        <v>0</v>
      </c>
    </row>
    <row r="498" spans="2:42" x14ac:dyDescent="0.25">
      <c r="B498" s="182" t="s">
        <v>1246</v>
      </c>
      <c r="C498" s="183" t="s">
        <v>1247</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254"/>
        <v>0</v>
      </c>
      <c r="G498" s="184"/>
      <c r="H498" s="184">
        <f t="shared" si="255"/>
        <v>0</v>
      </c>
      <c r="I498" s="184"/>
      <c r="J498" s="184">
        <f t="shared" si="256"/>
        <v>0</v>
      </c>
      <c r="K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4">
        <f t="shared" si="257"/>
        <v>0</v>
      </c>
      <c r="AD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4">
        <f t="shared" si="258"/>
        <v>0</v>
      </c>
      <c r="AH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4">
        <f t="shared" si="259"/>
        <v>0</v>
      </c>
      <c r="AL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4">
        <f t="shared" si="260"/>
        <v>0</v>
      </c>
      <c r="AP498" s="184">
        <f t="shared" si="261"/>
        <v>0</v>
      </c>
    </row>
    <row r="499" spans="2:42" x14ac:dyDescent="0.25">
      <c r="B499" s="179" t="s">
        <v>384</v>
      </c>
      <c r="C499" s="180" t="s">
        <v>249</v>
      </c>
      <c r="D499" s="181">
        <f>D500+D509</f>
        <v>0</v>
      </c>
      <c r="E499" s="181">
        <f>E500+E509</f>
        <v>615000000</v>
      </c>
      <c r="F499" s="181">
        <f t="shared" si="254"/>
        <v>615000000</v>
      </c>
      <c r="G499" s="181">
        <f>G500+G509</f>
        <v>0</v>
      </c>
      <c r="H499" s="181">
        <f t="shared" si="255"/>
        <v>615000000</v>
      </c>
      <c r="I499" s="181">
        <f>I500+I509</f>
        <v>0</v>
      </c>
      <c r="J499" s="181">
        <f t="shared" si="256"/>
        <v>615000000</v>
      </c>
      <c r="K499" s="181">
        <f t="shared" ref="K499:AN499" si="264">K500+K509</f>
        <v>0</v>
      </c>
      <c r="L499" s="181">
        <f t="shared" si="264"/>
        <v>0</v>
      </c>
      <c r="M499" s="181">
        <f t="shared" si="264"/>
        <v>0</v>
      </c>
      <c r="N499" s="181">
        <f t="shared" si="264"/>
        <v>0</v>
      </c>
      <c r="O499" s="181">
        <f t="shared" si="264"/>
        <v>0</v>
      </c>
      <c r="P499" s="181">
        <f>P500+P509</f>
        <v>615000000</v>
      </c>
      <c r="Q499" s="181">
        <f>Q500+Q509</f>
        <v>0</v>
      </c>
      <c r="R499" s="181">
        <f t="shared" si="264"/>
        <v>0</v>
      </c>
      <c r="S499" s="181">
        <f t="shared" si="264"/>
        <v>0</v>
      </c>
      <c r="T499" s="181">
        <f>T500+T509</f>
        <v>0</v>
      </c>
      <c r="U499" s="181">
        <f t="shared" si="264"/>
        <v>0</v>
      </c>
      <c r="V499" s="181">
        <f t="shared" si="264"/>
        <v>0</v>
      </c>
      <c r="W499" s="181">
        <f>W500+W509</f>
        <v>0</v>
      </c>
      <c r="X499" s="181">
        <f t="shared" si="264"/>
        <v>0</v>
      </c>
      <c r="Y499" s="181">
        <f t="shared" si="264"/>
        <v>0</v>
      </c>
      <c r="Z499" s="181">
        <f t="shared" si="264"/>
        <v>0</v>
      </c>
      <c r="AA499" s="181">
        <f t="shared" si="264"/>
        <v>615000000</v>
      </c>
      <c r="AB499" s="181">
        <f t="shared" si="264"/>
        <v>0</v>
      </c>
      <c r="AC499" s="181">
        <f t="shared" si="257"/>
        <v>615000000</v>
      </c>
      <c r="AD499" s="181">
        <f t="shared" si="264"/>
        <v>0</v>
      </c>
      <c r="AE499" s="181">
        <f t="shared" si="264"/>
        <v>0</v>
      </c>
      <c r="AF499" s="181">
        <f t="shared" si="264"/>
        <v>0</v>
      </c>
      <c r="AG499" s="181">
        <f t="shared" si="258"/>
        <v>0</v>
      </c>
      <c r="AH499" s="181">
        <f t="shared" si="264"/>
        <v>0</v>
      </c>
      <c r="AI499" s="181">
        <f t="shared" si="264"/>
        <v>0</v>
      </c>
      <c r="AJ499" s="181">
        <f t="shared" si="264"/>
        <v>0</v>
      </c>
      <c r="AK499" s="181">
        <f t="shared" si="259"/>
        <v>0</v>
      </c>
      <c r="AL499" s="181">
        <f t="shared" si="264"/>
        <v>0</v>
      </c>
      <c r="AM499" s="181">
        <f t="shared" si="264"/>
        <v>0</v>
      </c>
      <c r="AN499" s="181">
        <f t="shared" si="264"/>
        <v>0</v>
      </c>
      <c r="AO499" s="181">
        <f t="shared" si="260"/>
        <v>0</v>
      </c>
      <c r="AP499" s="181">
        <f t="shared" si="261"/>
        <v>615000000</v>
      </c>
    </row>
    <row r="500" spans="2:42" x14ac:dyDescent="0.25">
      <c r="B500" s="191" t="s">
        <v>385</v>
      </c>
      <c r="C500" s="192" t="s">
        <v>250</v>
      </c>
      <c r="D500" s="193">
        <f>SUM(D501:D508)</f>
        <v>0</v>
      </c>
      <c r="E500" s="193">
        <f>SUM(E501:E508)</f>
        <v>0</v>
      </c>
      <c r="F500" s="193">
        <f t="shared" si="254"/>
        <v>0</v>
      </c>
      <c r="G500" s="193">
        <f>SUM(G501:G508)</f>
        <v>0</v>
      </c>
      <c r="H500" s="193">
        <f t="shared" si="255"/>
        <v>0</v>
      </c>
      <c r="I500" s="193">
        <f>SUM(I501:I508)</f>
        <v>0</v>
      </c>
      <c r="J500" s="193">
        <f t="shared" si="256"/>
        <v>0</v>
      </c>
      <c r="K500" s="193">
        <f t="shared" ref="K500:AN500" si="265">SUM(K501:K508)</f>
        <v>0</v>
      </c>
      <c r="L500" s="193">
        <f t="shared" si="265"/>
        <v>0</v>
      </c>
      <c r="M500" s="193">
        <f t="shared" si="265"/>
        <v>0</v>
      </c>
      <c r="N500" s="193">
        <f t="shared" si="265"/>
        <v>0</v>
      </c>
      <c r="O500" s="193">
        <f t="shared" si="265"/>
        <v>0</v>
      </c>
      <c r="P500" s="193">
        <f>SUM(P501:P508)</f>
        <v>0</v>
      </c>
      <c r="Q500" s="193">
        <f>SUM(Q501:Q508)</f>
        <v>0</v>
      </c>
      <c r="R500" s="193">
        <f t="shared" si="265"/>
        <v>0</v>
      </c>
      <c r="S500" s="193">
        <f t="shared" si="265"/>
        <v>0</v>
      </c>
      <c r="T500" s="193">
        <f>SUM(T501:T508)</f>
        <v>0</v>
      </c>
      <c r="U500" s="193">
        <f t="shared" si="265"/>
        <v>0</v>
      </c>
      <c r="V500" s="193">
        <f t="shared" si="265"/>
        <v>0</v>
      </c>
      <c r="W500" s="193">
        <f>SUM(W501:W508)</f>
        <v>0</v>
      </c>
      <c r="X500" s="193">
        <f t="shared" si="265"/>
        <v>0</v>
      </c>
      <c r="Y500" s="193">
        <f t="shared" si="265"/>
        <v>0</v>
      </c>
      <c r="Z500" s="193">
        <f t="shared" si="265"/>
        <v>0</v>
      </c>
      <c r="AA500" s="193">
        <f t="shared" si="265"/>
        <v>0</v>
      </c>
      <c r="AB500" s="193">
        <f t="shared" si="265"/>
        <v>0</v>
      </c>
      <c r="AC500" s="193">
        <f t="shared" si="257"/>
        <v>0</v>
      </c>
      <c r="AD500" s="193">
        <f t="shared" si="265"/>
        <v>0</v>
      </c>
      <c r="AE500" s="193">
        <f t="shared" si="265"/>
        <v>0</v>
      </c>
      <c r="AF500" s="193">
        <f t="shared" si="265"/>
        <v>0</v>
      </c>
      <c r="AG500" s="193">
        <f t="shared" si="258"/>
        <v>0</v>
      </c>
      <c r="AH500" s="193">
        <f t="shared" si="265"/>
        <v>0</v>
      </c>
      <c r="AI500" s="193">
        <f t="shared" si="265"/>
        <v>0</v>
      </c>
      <c r="AJ500" s="193">
        <f t="shared" si="265"/>
        <v>0</v>
      </c>
      <c r="AK500" s="193">
        <f t="shared" si="259"/>
        <v>0</v>
      </c>
      <c r="AL500" s="193">
        <f t="shared" si="265"/>
        <v>0</v>
      </c>
      <c r="AM500" s="193">
        <f t="shared" si="265"/>
        <v>0</v>
      </c>
      <c r="AN500" s="193">
        <f t="shared" si="265"/>
        <v>0</v>
      </c>
      <c r="AO500" s="193">
        <f t="shared" si="260"/>
        <v>0</v>
      </c>
      <c r="AP500" s="193">
        <f t="shared" si="261"/>
        <v>0</v>
      </c>
    </row>
    <row r="501" spans="2:42" x14ac:dyDescent="0.25">
      <c r="B501" s="182" t="s">
        <v>386</v>
      </c>
      <c r="C501" s="183" t="s">
        <v>251</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254"/>
        <v>0</v>
      </c>
      <c r="G501" s="184"/>
      <c r="H501" s="184">
        <f t="shared" si="255"/>
        <v>0</v>
      </c>
      <c r="I501" s="184"/>
      <c r="J501" s="184">
        <f t="shared" si="256"/>
        <v>0</v>
      </c>
      <c r="K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4">
        <f t="shared" si="257"/>
        <v>0</v>
      </c>
      <c r="AD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4">
        <f t="shared" si="258"/>
        <v>0</v>
      </c>
      <c r="AH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4">
        <f t="shared" si="259"/>
        <v>0</v>
      </c>
      <c r="AL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4">
        <f t="shared" si="260"/>
        <v>0</v>
      </c>
      <c r="AP501" s="184">
        <f t="shared" si="261"/>
        <v>0</v>
      </c>
    </row>
    <row r="502" spans="2:42" x14ac:dyDescent="0.25">
      <c r="B502" s="182" t="s">
        <v>1248</v>
      </c>
      <c r="C502" s="183" t="s">
        <v>1249</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254"/>
        <v>0</v>
      </c>
      <c r="G502" s="184"/>
      <c r="H502" s="184">
        <f t="shared" si="255"/>
        <v>0</v>
      </c>
      <c r="I502" s="184"/>
      <c r="J502" s="184">
        <f t="shared" si="256"/>
        <v>0</v>
      </c>
      <c r="K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4">
        <f t="shared" si="257"/>
        <v>0</v>
      </c>
      <c r="AD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4">
        <f t="shared" si="258"/>
        <v>0</v>
      </c>
      <c r="AH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4">
        <f t="shared" si="259"/>
        <v>0</v>
      </c>
      <c r="AL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4">
        <f t="shared" si="260"/>
        <v>0</v>
      </c>
      <c r="AP502" s="184">
        <f t="shared" si="261"/>
        <v>0</v>
      </c>
    </row>
    <row r="503" spans="2:42" x14ac:dyDescent="0.25">
      <c r="B503" s="182" t="s">
        <v>1250</v>
      </c>
      <c r="C503" s="183" t="s">
        <v>1251</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si="254"/>
        <v>0</v>
      </c>
      <c r="G503" s="184"/>
      <c r="H503" s="184">
        <f t="shared" si="255"/>
        <v>0</v>
      </c>
      <c r="I503" s="184"/>
      <c r="J503" s="184">
        <f t="shared" si="256"/>
        <v>0</v>
      </c>
      <c r="K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4">
        <f t="shared" si="257"/>
        <v>0</v>
      </c>
      <c r="AD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4">
        <f t="shared" si="258"/>
        <v>0</v>
      </c>
      <c r="AH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4">
        <f t="shared" si="259"/>
        <v>0</v>
      </c>
      <c r="AL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4">
        <f t="shared" si="260"/>
        <v>0</v>
      </c>
      <c r="AP503" s="184">
        <f t="shared" si="261"/>
        <v>0</v>
      </c>
    </row>
    <row r="504" spans="2:42" x14ac:dyDescent="0.25">
      <c r="B504" s="182" t="s">
        <v>387</v>
      </c>
      <c r="C504" s="183" t="s">
        <v>252</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254"/>
        <v>0</v>
      </c>
      <c r="G504" s="184"/>
      <c r="H504" s="184">
        <f t="shared" si="255"/>
        <v>0</v>
      </c>
      <c r="I504" s="184"/>
      <c r="J504" s="184">
        <f t="shared" si="256"/>
        <v>0</v>
      </c>
      <c r="K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4">
        <f t="shared" si="257"/>
        <v>0</v>
      </c>
      <c r="AD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4">
        <f t="shared" si="258"/>
        <v>0</v>
      </c>
      <c r="AH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4">
        <f t="shared" si="259"/>
        <v>0</v>
      </c>
      <c r="AL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4">
        <f t="shared" si="260"/>
        <v>0</v>
      </c>
      <c r="AP504" s="184">
        <f t="shared" si="261"/>
        <v>0</v>
      </c>
    </row>
    <row r="505" spans="2:42" x14ac:dyDescent="0.25">
      <c r="B505" s="182" t="s">
        <v>1252</v>
      </c>
      <c r="C505" s="183" t="s">
        <v>1253</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si="254"/>
        <v>0</v>
      </c>
      <c r="G505" s="184"/>
      <c r="H505" s="184">
        <f t="shared" si="255"/>
        <v>0</v>
      </c>
      <c r="I505" s="184"/>
      <c r="J505" s="184">
        <f t="shared" si="256"/>
        <v>0</v>
      </c>
      <c r="K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4">
        <f t="shared" si="257"/>
        <v>0</v>
      </c>
      <c r="AD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4">
        <f t="shared" si="258"/>
        <v>0</v>
      </c>
      <c r="AH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4">
        <f t="shared" si="259"/>
        <v>0</v>
      </c>
      <c r="AL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4">
        <f t="shared" si="260"/>
        <v>0</v>
      </c>
      <c r="AP505" s="184">
        <f t="shared" si="261"/>
        <v>0</v>
      </c>
    </row>
    <row r="506" spans="2:42" x14ac:dyDescent="0.25">
      <c r="B506" s="182" t="s">
        <v>1254</v>
      </c>
      <c r="C506" s="183" t="s">
        <v>1255</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254"/>
        <v>0</v>
      </c>
      <c r="G506" s="184"/>
      <c r="H506" s="184">
        <f t="shared" si="255"/>
        <v>0</v>
      </c>
      <c r="I506" s="184"/>
      <c r="J506" s="184">
        <f t="shared" si="256"/>
        <v>0</v>
      </c>
      <c r="K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4">
        <f t="shared" si="257"/>
        <v>0</v>
      </c>
      <c r="AD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4">
        <f t="shared" si="258"/>
        <v>0</v>
      </c>
      <c r="AH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4">
        <f t="shared" si="259"/>
        <v>0</v>
      </c>
      <c r="AL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4">
        <f t="shared" si="260"/>
        <v>0</v>
      </c>
      <c r="AP506" s="184">
        <f t="shared" si="261"/>
        <v>0</v>
      </c>
    </row>
    <row r="507" spans="2:42" x14ac:dyDescent="0.25">
      <c r="B507" s="182" t="s">
        <v>1256</v>
      </c>
      <c r="C507" s="183" t="s">
        <v>1257</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si="254"/>
        <v>0</v>
      </c>
      <c r="G507" s="184"/>
      <c r="H507" s="184">
        <f t="shared" si="255"/>
        <v>0</v>
      </c>
      <c r="I507" s="184"/>
      <c r="J507" s="184">
        <f t="shared" si="256"/>
        <v>0</v>
      </c>
      <c r="K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4">
        <f t="shared" si="257"/>
        <v>0</v>
      </c>
      <c r="AD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4">
        <f t="shared" si="258"/>
        <v>0</v>
      </c>
      <c r="AH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4">
        <f t="shared" si="259"/>
        <v>0</v>
      </c>
      <c r="AL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4">
        <f t="shared" si="260"/>
        <v>0</v>
      </c>
      <c r="AP507" s="184">
        <f t="shared" si="261"/>
        <v>0</v>
      </c>
    </row>
    <row r="508" spans="2:42" x14ac:dyDescent="0.25">
      <c r="B508" s="182" t="s">
        <v>1258</v>
      </c>
      <c r="C508" s="183" t="s">
        <v>1259</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254"/>
        <v>0</v>
      </c>
      <c r="G508" s="184"/>
      <c r="H508" s="184">
        <f t="shared" si="255"/>
        <v>0</v>
      </c>
      <c r="I508" s="184"/>
      <c r="J508" s="184">
        <f t="shared" si="256"/>
        <v>0</v>
      </c>
      <c r="K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4">
        <f t="shared" si="257"/>
        <v>0</v>
      </c>
      <c r="AD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4">
        <f t="shared" si="258"/>
        <v>0</v>
      </c>
      <c r="AH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4">
        <f t="shared" si="259"/>
        <v>0</v>
      </c>
      <c r="AL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4">
        <f t="shared" si="260"/>
        <v>0</v>
      </c>
      <c r="AP508" s="184">
        <f t="shared" si="261"/>
        <v>0</v>
      </c>
    </row>
    <row r="509" spans="2:42" x14ac:dyDescent="0.25">
      <c r="B509" s="191" t="s">
        <v>388</v>
      </c>
      <c r="C509" s="192" t="s">
        <v>253</v>
      </c>
      <c r="D509" s="193">
        <f>SUM(D510:D525)</f>
        <v>0</v>
      </c>
      <c r="E509" s="193">
        <f>SUM(E510:E525)</f>
        <v>615000000</v>
      </c>
      <c r="F509" s="193">
        <f t="shared" ref="F509:F510" si="266">D509+E509</f>
        <v>615000000</v>
      </c>
      <c r="G509" s="193">
        <f>SUM(G510:G525)</f>
        <v>0</v>
      </c>
      <c r="H509" s="193">
        <f t="shared" ref="H509:H510" si="267">F509-G509</f>
        <v>615000000</v>
      </c>
      <c r="I509" s="193">
        <f>SUM(I510:I525)</f>
        <v>0</v>
      </c>
      <c r="J509" s="193">
        <f t="shared" ref="J509:J510" si="268">F509-I509</f>
        <v>615000000</v>
      </c>
      <c r="K509" s="193">
        <f t="shared" ref="K509:AB509" si="269">SUM(K510:K525)</f>
        <v>0</v>
      </c>
      <c r="L509" s="193">
        <f t="shared" si="269"/>
        <v>0</v>
      </c>
      <c r="M509" s="193">
        <f t="shared" si="269"/>
        <v>0</v>
      </c>
      <c r="N509" s="193">
        <f t="shared" si="269"/>
        <v>0</v>
      </c>
      <c r="O509" s="193">
        <f t="shared" si="269"/>
        <v>0</v>
      </c>
      <c r="P509" s="193">
        <f>SUM(P510:P525)</f>
        <v>615000000</v>
      </c>
      <c r="Q509" s="193">
        <f>SUM(Q510:Q525)</f>
        <v>0</v>
      </c>
      <c r="R509" s="193">
        <f t="shared" si="269"/>
        <v>0</v>
      </c>
      <c r="S509" s="193">
        <f t="shared" si="269"/>
        <v>0</v>
      </c>
      <c r="T509" s="193">
        <f>SUM(T510:T525)</f>
        <v>0</v>
      </c>
      <c r="U509" s="193">
        <f t="shared" si="269"/>
        <v>0</v>
      </c>
      <c r="V509" s="193">
        <f t="shared" si="269"/>
        <v>0</v>
      </c>
      <c r="W509" s="193">
        <f>SUM(W510:W525)</f>
        <v>0</v>
      </c>
      <c r="X509" s="193">
        <f t="shared" si="269"/>
        <v>0</v>
      </c>
      <c r="Y509" s="193">
        <f t="shared" si="269"/>
        <v>0</v>
      </c>
      <c r="Z509" s="193">
        <f t="shared" si="269"/>
        <v>0</v>
      </c>
      <c r="AA509" s="193">
        <f t="shared" si="269"/>
        <v>615000000</v>
      </c>
      <c r="AB509" s="193">
        <f t="shared" si="269"/>
        <v>0</v>
      </c>
      <c r="AC509" s="193">
        <f t="shared" ref="AC509:AC510" si="270">Z509+AA509+AB509</f>
        <v>615000000</v>
      </c>
      <c r="AD509" s="193">
        <f>SUM(AD510:AD525)</f>
        <v>0</v>
      </c>
      <c r="AE509" s="193">
        <f>SUM(AE510:AE525)</f>
        <v>0</v>
      </c>
      <c r="AF509" s="193">
        <f>SUM(AF510:AF525)</f>
        <v>0</v>
      </c>
      <c r="AG509" s="193">
        <f t="shared" ref="AG509:AG510" si="271">AD509+AE509+AF509</f>
        <v>0</v>
      </c>
      <c r="AH509" s="193">
        <f>SUM(AH510:AH525)</f>
        <v>0</v>
      </c>
      <c r="AI509" s="193">
        <f>SUM(AI510:AI525)</f>
        <v>0</v>
      </c>
      <c r="AJ509" s="193">
        <f>SUM(AJ510:AJ525)</f>
        <v>0</v>
      </c>
      <c r="AK509" s="193">
        <f t="shared" ref="AK509:AK510" si="272">AH509+AI509+AJ509</f>
        <v>0</v>
      </c>
      <c r="AL509" s="193">
        <f>SUM(AL510:AL525)</f>
        <v>0</v>
      </c>
      <c r="AM509" s="193">
        <f>SUM(AM510:AM525)</f>
        <v>0</v>
      </c>
      <c r="AN509" s="193">
        <f>SUM(AN510:AN525)</f>
        <v>0</v>
      </c>
      <c r="AO509" s="193">
        <f t="shared" ref="AO509:AO510" si="273">AL509+AM509+AN509</f>
        <v>0</v>
      </c>
      <c r="AP509" s="193">
        <f t="shared" ref="AP509:AP510" si="274">AC509+AG509+AK509+AO509</f>
        <v>615000000</v>
      </c>
    </row>
    <row r="510" spans="2:42" x14ac:dyDescent="0.25">
      <c r="B510" s="182" t="s">
        <v>389</v>
      </c>
      <c r="C510" s="183" t="s">
        <v>254</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266"/>
        <v>0</v>
      </c>
      <c r="G510" s="184"/>
      <c r="H510" s="184">
        <f t="shared" si="267"/>
        <v>0</v>
      </c>
      <c r="I510" s="184"/>
      <c r="J510" s="184">
        <f t="shared" si="268"/>
        <v>0</v>
      </c>
      <c r="K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4">
        <f t="shared" si="270"/>
        <v>0</v>
      </c>
      <c r="AD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4">
        <f t="shared" si="271"/>
        <v>0</v>
      </c>
      <c r="AH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4">
        <f t="shared" si="272"/>
        <v>0</v>
      </c>
      <c r="AL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4">
        <f t="shared" si="273"/>
        <v>0</v>
      </c>
      <c r="AP510" s="184">
        <f t="shared" si="274"/>
        <v>0</v>
      </c>
    </row>
    <row r="511" spans="2:42" x14ac:dyDescent="0.25">
      <c r="B511" s="182" t="s">
        <v>1260</v>
      </c>
      <c r="C511" s="183" t="s">
        <v>1261</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275">D511+E511</f>
        <v>0</v>
      </c>
      <c r="G511" s="184"/>
      <c r="H511" s="184">
        <f t="shared" ref="H511:H518" si="276">F511-G511</f>
        <v>0</v>
      </c>
      <c r="I511" s="184"/>
      <c r="J511" s="184">
        <f t="shared" ref="J511:J518" si="277">F511-I511</f>
        <v>0</v>
      </c>
      <c r="K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4">
        <f t="shared" ref="AC511:AC518" si="278">Z511+AA511+AB511</f>
        <v>0</v>
      </c>
      <c r="AD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4">
        <f t="shared" ref="AG511:AG518" si="279">AD511+AE511+AF511</f>
        <v>0</v>
      </c>
      <c r="AH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4">
        <f t="shared" ref="AK511:AK518" si="280">AH511+AI511+AJ511</f>
        <v>0</v>
      </c>
      <c r="AL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4">
        <f t="shared" ref="AO511:AO518" si="281">AL511+AM511+AN511</f>
        <v>0</v>
      </c>
      <c r="AP511" s="184">
        <f t="shared" ref="AP511:AP518" si="282">AC511+AG511+AK511+AO511</f>
        <v>0</v>
      </c>
    </row>
    <row r="512" spans="2:42" x14ac:dyDescent="0.25">
      <c r="B512" s="182" t="s">
        <v>1262</v>
      </c>
      <c r="C512" s="183" t="s">
        <v>1263</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275"/>
        <v>0</v>
      </c>
      <c r="G512" s="184"/>
      <c r="H512" s="184">
        <f t="shared" si="276"/>
        <v>0</v>
      </c>
      <c r="I512" s="184"/>
      <c r="J512" s="184">
        <f t="shared" si="277"/>
        <v>0</v>
      </c>
      <c r="K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4">
        <f t="shared" si="278"/>
        <v>0</v>
      </c>
      <c r="AD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4">
        <f t="shared" si="279"/>
        <v>0</v>
      </c>
      <c r="AH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4">
        <f t="shared" si="280"/>
        <v>0</v>
      </c>
      <c r="AL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4">
        <f t="shared" si="281"/>
        <v>0</v>
      </c>
      <c r="AP512" s="184">
        <f t="shared" si="282"/>
        <v>0</v>
      </c>
    </row>
    <row r="513" spans="2:42" x14ac:dyDescent="0.25">
      <c r="B513" s="182" t="s">
        <v>1264</v>
      </c>
      <c r="C513" s="183" t="s">
        <v>1265</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275"/>
        <v>0</v>
      </c>
      <c r="G513" s="184"/>
      <c r="H513" s="184">
        <f t="shared" si="276"/>
        <v>0</v>
      </c>
      <c r="I513" s="184"/>
      <c r="J513" s="184">
        <f t="shared" si="277"/>
        <v>0</v>
      </c>
      <c r="K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4">
        <f t="shared" si="278"/>
        <v>0</v>
      </c>
      <c r="AD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4">
        <f t="shared" si="279"/>
        <v>0</v>
      </c>
      <c r="AH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4">
        <f t="shared" si="280"/>
        <v>0</v>
      </c>
      <c r="AL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4">
        <f t="shared" si="281"/>
        <v>0</v>
      </c>
      <c r="AP513" s="184">
        <f t="shared" si="282"/>
        <v>0</v>
      </c>
    </row>
    <row r="514" spans="2:42" x14ac:dyDescent="0.25">
      <c r="B514" s="182" t="s">
        <v>1266</v>
      </c>
      <c r="C514" s="183" t="s">
        <v>1267</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275"/>
        <v>0</v>
      </c>
      <c r="G514" s="184"/>
      <c r="H514" s="184">
        <f t="shared" si="276"/>
        <v>0</v>
      </c>
      <c r="I514" s="184"/>
      <c r="J514" s="184">
        <f t="shared" si="277"/>
        <v>0</v>
      </c>
      <c r="K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4">
        <f t="shared" si="278"/>
        <v>0</v>
      </c>
      <c r="AD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4">
        <f t="shared" si="279"/>
        <v>0</v>
      </c>
      <c r="AH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4">
        <f t="shared" si="280"/>
        <v>0</v>
      </c>
      <c r="AL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4">
        <f t="shared" si="281"/>
        <v>0</v>
      </c>
      <c r="AP514" s="184">
        <f t="shared" si="282"/>
        <v>0</v>
      </c>
    </row>
    <row r="515" spans="2:42" x14ac:dyDescent="0.25">
      <c r="B515" s="182" t="s">
        <v>1268</v>
      </c>
      <c r="C515" s="183" t="s">
        <v>1269</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275"/>
        <v>0</v>
      </c>
      <c r="G515" s="184"/>
      <c r="H515" s="184">
        <f t="shared" si="276"/>
        <v>0</v>
      </c>
      <c r="I515" s="184"/>
      <c r="J515" s="184">
        <f t="shared" si="277"/>
        <v>0</v>
      </c>
      <c r="K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4">
        <f t="shared" si="278"/>
        <v>0</v>
      </c>
      <c r="AD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4">
        <f t="shared" si="279"/>
        <v>0</v>
      </c>
      <c r="AH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4">
        <f t="shared" si="280"/>
        <v>0</v>
      </c>
      <c r="AL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4">
        <f t="shared" si="281"/>
        <v>0</v>
      </c>
      <c r="AP515" s="184">
        <f t="shared" si="282"/>
        <v>0</v>
      </c>
    </row>
    <row r="516" spans="2:42" x14ac:dyDescent="0.25">
      <c r="B516" s="182" t="s">
        <v>1270</v>
      </c>
      <c r="C516" s="183" t="s">
        <v>1271</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275"/>
        <v>0</v>
      </c>
      <c r="G516" s="184"/>
      <c r="H516" s="184">
        <f t="shared" si="276"/>
        <v>0</v>
      </c>
      <c r="I516" s="184"/>
      <c r="J516" s="184">
        <f t="shared" si="277"/>
        <v>0</v>
      </c>
      <c r="K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4">
        <f t="shared" si="278"/>
        <v>0</v>
      </c>
      <c r="AD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4">
        <f t="shared" si="279"/>
        <v>0</v>
      </c>
      <c r="AH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4">
        <f t="shared" si="280"/>
        <v>0</v>
      </c>
      <c r="AL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4">
        <f t="shared" si="281"/>
        <v>0</v>
      </c>
      <c r="AP516" s="184">
        <f t="shared" si="282"/>
        <v>0</v>
      </c>
    </row>
    <row r="517" spans="2:42" x14ac:dyDescent="0.25">
      <c r="B517" s="182" t="s">
        <v>1272</v>
      </c>
      <c r="C517" s="183" t="s">
        <v>1273</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275"/>
        <v>0</v>
      </c>
      <c r="G517" s="184"/>
      <c r="H517" s="184">
        <f t="shared" si="276"/>
        <v>0</v>
      </c>
      <c r="I517" s="184"/>
      <c r="J517" s="184">
        <f t="shared" si="277"/>
        <v>0</v>
      </c>
      <c r="K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4">
        <f t="shared" si="278"/>
        <v>0</v>
      </c>
      <c r="AD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4">
        <f t="shared" si="279"/>
        <v>0</v>
      </c>
      <c r="AH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4">
        <f t="shared" si="280"/>
        <v>0</v>
      </c>
      <c r="AL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4">
        <f t="shared" si="281"/>
        <v>0</v>
      </c>
      <c r="AP517" s="184">
        <f t="shared" si="282"/>
        <v>0</v>
      </c>
    </row>
    <row r="518" spans="2:42" x14ac:dyDescent="0.25">
      <c r="B518" s="182" t="s">
        <v>1274</v>
      </c>
      <c r="C518" s="183" t="s">
        <v>1275</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615000000</v>
      </c>
      <c r="F518" s="184">
        <f t="shared" si="275"/>
        <v>615000000</v>
      </c>
      <c r="G518" s="184"/>
      <c r="H518" s="184">
        <f t="shared" si="276"/>
        <v>615000000</v>
      </c>
      <c r="I518" s="184"/>
      <c r="J518" s="184">
        <f t="shared" si="277"/>
        <v>615000000</v>
      </c>
      <c r="K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615000000</v>
      </c>
      <c r="Q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615000000</v>
      </c>
      <c r="AB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4">
        <f t="shared" si="278"/>
        <v>615000000</v>
      </c>
      <c r="AD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4">
        <f t="shared" si="279"/>
        <v>0</v>
      </c>
      <c r="AH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4">
        <f t="shared" si="280"/>
        <v>0</v>
      </c>
      <c r="AL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4">
        <f t="shared" si="281"/>
        <v>0</v>
      </c>
      <c r="AP518" s="184">
        <f t="shared" si="282"/>
        <v>615000000</v>
      </c>
    </row>
    <row r="519" spans="2:42" x14ac:dyDescent="0.25">
      <c r="B519" s="182" t="s">
        <v>1276</v>
      </c>
      <c r="C519" s="183" t="s">
        <v>1277</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ref="F519:F542" si="283">D519+E519</f>
        <v>0</v>
      </c>
      <c r="G519" s="184"/>
      <c r="H519" s="184">
        <f t="shared" ref="H519:H542" si="284">F519-G519</f>
        <v>0</v>
      </c>
      <c r="I519" s="184"/>
      <c r="J519" s="184">
        <f t="shared" ref="J519:J542" si="285">F519-I519</f>
        <v>0</v>
      </c>
      <c r="K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4">
        <f t="shared" ref="AC519:AC542" si="286">Z519+AA519+AB519</f>
        <v>0</v>
      </c>
      <c r="AD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4">
        <f t="shared" ref="AG519:AG542" si="287">AD519+AE519+AF519</f>
        <v>0</v>
      </c>
      <c r="AH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4">
        <f t="shared" ref="AK519:AK542" si="288">AH519+AI519+AJ519</f>
        <v>0</v>
      </c>
      <c r="AL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4">
        <f t="shared" ref="AO519:AO542" si="289">AL519+AM519+AN519</f>
        <v>0</v>
      </c>
      <c r="AP519" s="184">
        <f t="shared" ref="AP519:AP542" si="290">AC519+AG519+AK519+AO519</f>
        <v>0</v>
      </c>
    </row>
    <row r="520" spans="2:42" x14ac:dyDescent="0.25">
      <c r="B520" s="182" t="s">
        <v>1278</v>
      </c>
      <c r="C520" s="183" t="s">
        <v>1279</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283"/>
        <v>0</v>
      </c>
      <c r="G520" s="184"/>
      <c r="H520" s="184">
        <f t="shared" si="284"/>
        <v>0</v>
      </c>
      <c r="I520" s="184"/>
      <c r="J520" s="184">
        <f t="shared" si="285"/>
        <v>0</v>
      </c>
      <c r="K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4">
        <f t="shared" si="286"/>
        <v>0</v>
      </c>
      <c r="AD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4">
        <f t="shared" si="287"/>
        <v>0</v>
      </c>
      <c r="AH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4">
        <f t="shared" si="288"/>
        <v>0</v>
      </c>
      <c r="AL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4">
        <f t="shared" si="289"/>
        <v>0</v>
      </c>
      <c r="AP520" s="184">
        <f t="shared" si="290"/>
        <v>0</v>
      </c>
    </row>
    <row r="521" spans="2:42" x14ac:dyDescent="0.25">
      <c r="B521" s="182" t="s">
        <v>1280</v>
      </c>
      <c r="C521" s="183" t="s">
        <v>1281</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si="283"/>
        <v>0</v>
      </c>
      <c r="G521" s="184"/>
      <c r="H521" s="184">
        <f t="shared" si="284"/>
        <v>0</v>
      </c>
      <c r="I521" s="184"/>
      <c r="J521" s="184">
        <f t="shared" si="285"/>
        <v>0</v>
      </c>
      <c r="K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4">
        <f t="shared" si="286"/>
        <v>0</v>
      </c>
      <c r="AD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4">
        <f t="shared" si="287"/>
        <v>0</v>
      </c>
      <c r="AH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4">
        <f t="shared" si="288"/>
        <v>0</v>
      </c>
      <c r="AL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4">
        <f t="shared" si="289"/>
        <v>0</v>
      </c>
      <c r="AP521" s="184">
        <f t="shared" si="290"/>
        <v>0</v>
      </c>
    </row>
    <row r="522" spans="2:42" x14ac:dyDescent="0.25">
      <c r="B522" s="182" t="s">
        <v>1282</v>
      </c>
      <c r="C522" s="183" t="s">
        <v>1283</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283"/>
        <v>0</v>
      </c>
      <c r="G522" s="184"/>
      <c r="H522" s="184">
        <f t="shared" si="284"/>
        <v>0</v>
      </c>
      <c r="I522" s="184"/>
      <c r="J522" s="184">
        <f t="shared" si="285"/>
        <v>0</v>
      </c>
      <c r="K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4">
        <f t="shared" si="286"/>
        <v>0</v>
      </c>
      <c r="AD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4">
        <f t="shared" si="287"/>
        <v>0</v>
      </c>
      <c r="AH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4">
        <f t="shared" si="288"/>
        <v>0</v>
      </c>
      <c r="AL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4">
        <f t="shared" si="289"/>
        <v>0</v>
      </c>
      <c r="AP522" s="184">
        <f t="shared" si="290"/>
        <v>0</v>
      </c>
    </row>
    <row r="523" spans="2:42" x14ac:dyDescent="0.25">
      <c r="B523" s="182" t="s">
        <v>1284</v>
      </c>
      <c r="C523" s="183" t="s">
        <v>1285</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si="283"/>
        <v>0</v>
      </c>
      <c r="G523" s="184"/>
      <c r="H523" s="184">
        <f t="shared" si="284"/>
        <v>0</v>
      </c>
      <c r="I523" s="184"/>
      <c r="J523" s="184">
        <f t="shared" si="285"/>
        <v>0</v>
      </c>
      <c r="K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4">
        <f t="shared" si="286"/>
        <v>0</v>
      </c>
      <c r="AD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4">
        <f t="shared" si="287"/>
        <v>0</v>
      </c>
      <c r="AH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4">
        <f t="shared" si="288"/>
        <v>0</v>
      </c>
      <c r="AL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4">
        <f t="shared" si="289"/>
        <v>0</v>
      </c>
      <c r="AP523" s="184">
        <f t="shared" si="290"/>
        <v>0</v>
      </c>
    </row>
    <row r="524" spans="2:42" x14ac:dyDescent="0.25">
      <c r="B524" s="182" t="s">
        <v>1286</v>
      </c>
      <c r="C524" s="183" t="s">
        <v>1287</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283"/>
        <v>0</v>
      </c>
      <c r="G524" s="184"/>
      <c r="H524" s="184">
        <f t="shared" si="284"/>
        <v>0</v>
      </c>
      <c r="I524" s="184"/>
      <c r="J524" s="184">
        <f t="shared" si="285"/>
        <v>0</v>
      </c>
      <c r="K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4">
        <f t="shared" si="286"/>
        <v>0</v>
      </c>
      <c r="AD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4">
        <f t="shared" si="287"/>
        <v>0</v>
      </c>
      <c r="AH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4">
        <f t="shared" si="288"/>
        <v>0</v>
      </c>
      <c r="AL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4">
        <f t="shared" si="289"/>
        <v>0</v>
      </c>
      <c r="AP524" s="184">
        <f t="shared" si="290"/>
        <v>0</v>
      </c>
    </row>
    <row r="525" spans="2:42" x14ac:dyDescent="0.25">
      <c r="B525" s="182" t="s">
        <v>1288</v>
      </c>
      <c r="C525" s="183" t="s">
        <v>1289</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283"/>
        <v>0</v>
      </c>
      <c r="G525" s="184"/>
      <c r="H525" s="184">
        <f t="shared" si="284"/>
        <v>0</v>
      </c>
      <c r="I525" s="184"/>
      <c r="J525" s="184">
        <f t="shared" si="285"/>
        <v>0</v>
      </c>
      <c r="K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4">
        <f t="shared" si="286"/>
        <v>0</v>
      </c>
      <c r="AD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4">
        <f t="shared" si="287"/>
        <v>0</v>
      </c>
      <c r="AH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4">
        <f t="shared" si="288"/>
        <v>0</v>
      </c>
      <c r="AL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4">
        <f t="shared" si="289"/>
        <v>0</v>
      </c>
      <c r="AP525" s="184">
        <f t="shared" si="290"/>
        <v>0</v>
      </c>
    </row>
    <row r="526" spans="2:42" x14ac:dyDescent="0.25">
      <c r="B526" s="179" t="s">
        <v>390</v>
      </c>
      <c r="C526" s="180" t="s">
        <v>255</v>
      </c>
      <c r="D526" s="181">
        <f>D527+D541</f>
        <v>0</v>
      </c>
      <c r="E526" s="181">
        <f>E527+E541</f>
        <v>0</v>
      </c>
      <c r="F526" s="181">
        <f t="shared" si="283"/>
        <v>0</v>
      </c>
      <c r="G526" s="181">
        <f>G527+G541</f>
        <v>0</v>
      </c>
      <c r="H526" s="181">
        <f t="shared" si="284"/>
        <v>0</v>
      </c>
      <c r="I526" s="181">
        <f>I527+I541</f>
        <v>0</v>
      </c>
      <c r="J526" s="181">
        <f t="shared" si="285"/>
        <v>0</v>
      </c>
      <c r="K526" s="181">
        <f t="shared" ref="K526:AN526" si="291">K527+K541</f>
        <v>0</v>
      </c>
      <c r="L526" s="181">
        <f t="shared" si="291"/>
        <v>0</v>
      </c>
      <c r="M526" s="181">
        <f t="shared" si="291"/>
        <v>0</v>
      </c>
      <c r="N526" s="181">
        <f t="shared" si="291"/>
        <v>0</v>
      </c>
      <c r="O526" s="181">
        <f t="shared" si="291"/>
        <v>0</v>
      </c>
      <c r="P526" s="181">
        <f>P527+P541</f>
        <v>0</v>
      </c>
      <c r="Q526" s="181">
        <f>Q527+Q541</f>
        <v>0</v>
      </c>
      <c r="R526" s="181">
        <f t="shared" si="291"/>
        <v>0</v>
      </c>
      <c r="S526" s="181">
        <f t="shared" si="291"/>
        <v>0</v>
      </c>
      <c r="T526" s="181">
        <f>T527+T541</f>
        <v>0</v>
      </c>
      <c r="U526" s="181">
        <f t="shared" si="291"/>
        <v>0</v>
      </c>
      <c r="V526" s="181">
        <f t="shared" si="291"/>
        <v>0</v>
      </c>
      <c r="W526" s="181">
        <f>W527+W541</f>
        <v>0</v>
      </c>
      <c r="X526" s="181">
        <f t="shared" si="291"/>
        <v>0</v>
      </c>
      <c r="Y526" s="181">
        <f t="shared" si="291"/>
        <v>0</v>
      </c>
      <c r="Z526" s="181">
        <f t="shared" si="291"/>
        <v>0</v>
      </c>
      <c r="AA526" s="181">
        <f t="shared" si="291"/>
        <v>0</v>
      </c>
      <c r="AB526" s="181">
        <f t="shared" si="291"/>
        <v>0</v>
      </c>
      <c r="AC526" s="181">
        <f t="shared" si="286"/>
        <v>0</v>
      </c>
      <c r="AD526" s="181">
        <f t="shared" si="291"/>
        <v>0</v>
      </c>
      <c r="AE526" s="181">
        <f t="shared" si="291"/>
        <v>0</v>
      </c>
      <c r="AF526" s="181">
        <f t="shared" si="291"/>
        <v>0</v>
      </c>
      <c r="AG526" s="181">
        <f t="shared" si="287"/>
        <v>0</v>
      </c>
      <c r="AH526" s="181">
        <f t="shared" si="291"/>
        <v>0</v>
      </c>
      <c r="AI526" s="181">
        <f t="shared" si="291"/>
        <v>0</v>
      </c>
      <c r="AJ526" s="181">
        <f t="shared" si="291"/>
        <v>0</v>
      </c>
      <c r="AK526" s="181">
        <f t="shared" si="288"/>
        <v>0</v>
      </c>
      <c r="AL526" s="181">
        <f t="shared" si="291"/>
        <v>0</v>
      </c>
      <c r="AM526" s="181">
        <f t="shared" si="291"/>
        <v>0</v>
      </c>
      <c r="AN526" s="181">
        <f t="shared" si="291"/>
        <v>0</v>
      </c>
      <c r="AO526" s="181">
        <f t="shared" si="289"/>
        <v>0</v>
      </c>
      <c r="AP526" s="181">
        <f t="shared" si="290"/>
        <v>0</v>
      </c>
    </row>
    <row r="527" spans="2:42" x14ac:dyDescent="0.25">
      <c r="B527" s="191" t="s">
        <v>391</v>
      </c>
      <c r="C527" s="192" t="s">
        <v>256</v>
      </c>
      <c r="D527" s="193">
        <f>SUM(D528:D540)</f>
        <v>0</v>
      </c>
      <c r="E527" s="193">
        <f>SUM(E528:E540)</f>
        <v>0</v>
      </c>
      <c r="F527" s="193">
        <f t="shared" si="283"/>
        <v>0</v>
      </c>
      <c r="G527" s="193">
        <f>SUM(G528:G540)</f>
        <v>0</v>
      </c>
      <c r="H527" s="193">
        <f t="shared" si="284"/>
        <v>0</v>
      </c>
      <c r="I527" s="193">
        <f>SUM(I528:I540)</f>
        <v>0</v>
      </c>
      <c r="J527" s="193">
        <f t="shared" si="285"/>
        <v>0</v>
      </c>
      <c r="K527" s="193">
        <f t="shared" ref="K527:AN527" si="292">SUM(K528:K540)</f>
        <v>0</v>
      </c>
      <c r="L527" s="193">
        <f t="shared" si="292"/>
        <v>0</v>
      </c>
      <c r="M527" s="193">
        <f t="shared" si="292"/>
        <v>0</v>
      </c>
      <c r="N527" s="193">
        <f t="shared" si="292"/>
        <v>0</v>
      </c>
      <c r="O527" s="193">
        <f t="shared" si="292"/>
        <v>0</v>
      </c>
      <c r="P527" s="193">
        <f>SUM(P528:P540)</f>
        <v>0</v>
      </c>
      <c r="Q527" s="193">
        <f>SUM(Q528:Q540)</f>
        <v>0</v>
      </c>
      <c r="R527" s="193">
        <f t="shared" si="292"/>
        <v>0</v>
      </c>
      <c r="S527" s="193">
        <f t="shared" si="292"/>
        <v>0</v>
      </c>
      <c r="T527" s="193">
        <f>SUM(T528:T540)</f>
        <v>0</v>
      </c>
      <c r="U527" s="193">
        <f t="shared" si="292"/>
        <v>0</v>
      </c>
      <c r="V527" s="193">
        <f t="shared" si="292"/>
        <v>0</v>
      </c>
      <c r="W527" s="193">
        <f>SUM(W528:W540)</f>
        <v>0</v>
      </c>
      <c r="X527" s="193">
        <f t="shared" si="292"/>
        <v>0</v>
      </c>
      <c r="Y527" s="193">
        <f t="shared" si="292"/>
        <v>0</v>
      </c>
      <c r="Z527" s="193">
        <f t="shared" si="292"/>
        <v>0</v>
      </c>
      <c r="AA527" s="193">
        <f t="shared" si="292"/>
        <v>0</v>
      </c>
      <c r="AB527" s="193">
        <f t="shared" si="292"/>
        <v>0</v>
      </c>
      <c r="AC527" s="193">
        <f t="shared" si="286"/>
        <v>0</v>
      </c>
      <c r="AD527" s="193">
        <f t="shared" si="292"/>
        <v>0</v>
      </c>
      <c r="AE527" s="193">
        <f t="shared" si="292"/>
        <v>0</v>
      </c>
      <c r="AF527" s="193">
        <f t="shared" si="292"/>
        <v>0</v>
      </c>
      <c r="AG527" s="193">
        <f t="shared" si="287"/>
        <v>0</v>
      </c>
      <c r="AH527" s="193">
        <f t="shared" si="292"/>
        <v>0</v>
      </c>
      <c r="AI527" s="193">
        <f t="shared" si="292"/>
        <v>0</v>
      </c>
      <c r="AJ527" s="193">
        <f t="shared" si="292"/>
        <v>0</v>
      </c>
      <c r="AK527" s="193">
        <f t="shared" si="288"/>
        <v>0</v>
      </c>
      <c r="AL527" s="193">
        <f t="shared" si="292"/>
        <v>0</v>
      </c>
      <c r="AM527" s="193">
        <f t="shared" si="292"/>
        <v>0</v>
      </c>
      <c r="AN527" s="193">
        <f t="shared" si="292"/>
        <v>0</v>
      </c>
      <c r="AO527" s="193">
        <f t="shared" si="289"/>
        <v>0</v>
      </c>
      <c r="AP527" s="193">
        <f t="shared" si="290"/>
        <v>0</v>
      </c>
    </row>
    <row r="528" spans="2:42" x14ac:dyDescent="0.25">
      <c r="B528" s="182" t="s">
        <v>392</v>
      </c>
      <c r="C528" s="183" t="s">
        <v>257</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si="283"/>
        <v>0</v>
      </c>
      <c r="G528" s="184"/>
      <c r="H528" s="184">
        <f t="shared" si="284"/>
        <v>0</v>
      </c>
      <c r="I528" s="184"/>
      <c r="J528" s="184">
        <f t="shared" si="285"/>
        <v>0</v>
      </c>
      <c r="K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4">
        <f t="shared" si="286"/>
        <v>0</v>
      </c>
      <c r="AD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4">
        <f t="shared" si="287"/>
        <v>0</v>
      </c>
      <c r="AH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4">
        <f t="shared" si="288"/>
        <v>0</v>
      </c>
      <c r="AL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4">
        <f t="shared" si="289"/>
        <v>0</v>
      </c>
      <c r="AP528" s="184">
        <f t="shared" si="290"/>
        <v>0</v>
      </c>
    </row>
    <row r="529" spans="2:42" x14ac:dyDescent="0.25">
      <c r="B529" s="182" t="s">
        <v>1290</v>
      </c>
      <c r="C529" s="183" t="s">
        <v>1291</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si="283"/>
        <v>0</v>
      </c>
      <c r="G529" s="184"/>
      <c r="H529" s="184">
        <f t="shared" si="284"/>
        <v>0</v>
      </c>
      <c r="I529" s="184"/>
      <c r="J529" s="184">
        <f t="shared" si="285"/>
        <v>0</v>
      </c>
      <c r="K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4">
        <f t="shared" si="286"/>
        <v>0</v>
      </c>
      <c r="AD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4">
        <f t="shared" si="287"/>
        <v>0</v>
      </c>
      <c r="AH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4">
        <f t="shared" si="288"/>
        <v>0</v>
      </c>
      <c r="AL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4">
        <f t="shared" si="289"/>
        <v>0</v>
      </c>
      <c r="AP529" s="184">
        <f t="shared" si="290"/>
        <v>0</v>
      </c>
    </row>
    <row r="530" spans="2:42" x14ac:dyDescent="0.25">
      <c r="B530" s="182" t="s">
        <v>1292</v>
      </c>
      <c r="C530" s="183" t="s">
        <v>1293</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283"/>
        <v>0</v>
      </c>
      <c r="G530" s="184"/>
      <c r="H530" s="184">
        <f t="shared" si="284"/>
        <v>0</v>
      </c>
      <c r="I530" s="184"/>
      <c r="J530" s="184">
        <f t="shared" si="285"/>
        <v>0</v>
      </c>
      <c r="K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4">
        <f t="shared" si="286"/>
        <v>0</v>
      </c>
      <c r="AD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4">
        <f t="shared" si="287"/>
        <v>0</v>
      </c>
      <c r="AH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4">
        <f t="shared" si="288"/>
        <v>0</v>
      </c>
      <c r="AL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4">
        <f t="shared" si="289"/>
        <v>0</v>
      </c>
      <c r="AP530" s="184">
        <f t="shared" si="290"/>
        <v>0</v>
      </c>
    </row>
    <row r="531" spans="2:42" x14ac:dyDescent="0.25">
      <c r="B531" s="182" t="s">
        <v>1294</v>
      </c>
      <c r="C531" s="183" t="s">
        <v>1295</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283"/>
        <v>0</v>
      </c>
      <c r="G531" s="184"/>
      <c r="H531" s="184">
        <f t="shared" si="284"/>
        <v>0</v>
      </c>
      <c r="I531" s="184"/>
      <c r="J531" s="184">
        <f t="shared" si="285"/>
        <v>0</v>
      </c>
      <c r="K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4">
        <f t="shared" si="286"/>
        <v>0</v>
      </c>
      <c r="AD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4">
        <f t="shared" si="287"/>
        <v>0</v>
      </c>
      <c r="AH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4">
        <f t="shared" si="288"/>
        <v>0</v>
      </c>
      <c r="AL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4">
        <f t="shared" si="289"/>
        <v>0</v>
      </c>
      <c r="AP531" s="184">
        <f t="shared" si="290"/>
        <v>0</v>
      </c>
    </row>
    <row r="532" spans="2:42" x14ac:dyDescent="0.25">
      <c r="B532" s="182" t="s">
        <v>1296</v>
      </c>
      <c r="C532" s="183" t="s">
        <v>1297</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283"/>
        <v>0</v>
      </c>
      <c r="G532" s="184"/>
      <c r="H532" s="184">
        <f t="shared" si="284"/>
        <v>0</v>
      </c>
      <c r="I532" s="184"/>
      <c r="J532" s="184">
        <f t="shared" si="285"/>
        <v>0</v>
      </c>
      <c r="K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4">
        <f t="shared" si="286"/>
        <v>0</v>
      </c>
      <c r="AD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4">
        <f t="shared" si="287"/>
        <v>0</v>
      </c>
      <c r="AH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4">
        <f t="shared" si="288"/>
        <v>0</v>
      </c>
      <c r="AL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4">
        <f t="shared" si="289"/>
        <v>0</v>
      </c>
      <c r="AP532" s="184">
        <f t="shared" si="290"/>
        <v>0</v>
      </c>
    </row>
    <row r="533" spans="2:42" x14ac:dyDescent="0.25">
      <c r="B533" s="182" t="s">
        <v>1298</v>
      </c>
      <c r="C533" s="183" t="s">
        <v>1299</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283"/>
        <v>0</v>
      </c>
      <c r="G533" s="184"/>
      <c r="H533" s="184">
        <f t="shared" si="284"/>
        <v>0</v>
      </c>
      <c r="I533" s="184"/>
      <c r="J533" s="184">
        <f t="shared" si="285"/>
        <v>0</v>
      </c>
      <c r="K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4">
        <f t="shared" si="286"/>
        <v>0</v>
      </c>
      <c r="AD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4">
        <f t="shared" si="287"/>
        <v>0</v>
      </c>
      <c r="AH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4">
        <f t="shared" si="288"/>
        <v>0</v>
      </c>
      <c r="AL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4">
        <f t="shared" si="289"/>
        <v>0</v>
      </c>
      <c r="AP533" s="184">
        <f t="shared" si="290"/>
        <v>0</v>
      </c>
    </row>
    <row r="534" spans="2:42" x14ac:dyDescent="0.25">
      <c r="B534" s="182" t="s">
        <v>393</v>
      </c>
      <c r="C534" s="183" t="s">
        <v>258</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283"/>
        <v>0</v>
      </c>
      <c r="G534" s="184"/>
      <c r="H534" s="184">
        <f t="shared" si="284"/>
        <v>0</v>
      </c>
      <c r="I534" s="184"/>
      <c r="J534" s="184">
        <f t="shared" si="285"/>
        <v>0</v>
      </c>
      <c r="K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4">
        <f t="shared" si="286"/>
        <v>0</v>
      </c>
      <c r="AD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4">
        <f t="shared" si="287"/>
        <v>0</v>
      </c>
      <c r="AH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4">
        <f t="shared" si="288"/>
        <v>0</v>
      </c>
      <c r="AL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4">
        <f t="shared" si="289"/>
        <v>0</v>
      </c>
      <c r="AP534" s="184">
        <f t="shared" si="290"/>
        <v>0</v>
      </c>
    </row>
    <row r="535" spans="2:42" x14ac:dyDescent="0.25">
      <c r="B535" s="182" t="s">
        <v>1300</v>
      </c>
      <c r="C535" s="183" t="s">
        <v>1301</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283"/>
        <v>0</v>
      </c>
      <c r="G535" s="184"/>
      <c r="H535" s="184">
        <f t="shared" si="284"/>
        <v>0</v>
      </c>
      <c r="I535" s="184"/>
      <c r="J535" s="184">
        <f t="shared" si="285"/>
        <v>0</v>
      </c>
      <c r="K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4">
        <f t="shared" si="286"/>
        <v>0</v>
      </c>
      <c r="AD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4">
        <f t="shared" si="287"/>
        <v>0</v>
      </c>
      <c r="AH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4">
        <f t="shared" si="288"/>
        <v>0</v>
      </c>
      <c r="AL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4">
        <f t="shared" si="289"/>
        <v>0</v>
      </c>
      <c r="AP535" s="184">
        <f t="shared" si="290"/>
        <v>0</v>
      </c>
    </row>
    <row r="536" spans="2:42" x14ac:dyDescent="0.25">
      <c r="B536" s="182" t="s">
        <v>1302</v>
      </c>
      <c r="C536" s="183" t="s">
        <v>1303</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283"/>
        <v>0</v>
      </c>
      <c r="G536" s="184"/>
      <c r="H536" s="184">
        <f t="shared" si="284"/>
        <v>0</v>
      </c>
      <c r="I536" s="184"/>
      <c r="J536" s="184">
        <f t="shared" si="285"/>
        <v>0</v>
      </c>
      <c r="K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4">
        <f t="shared" si="286"/>
        <v>0</v>
      </c>
      <c r="AD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4">
        <f t="shared" si="287"/>
        <v>0</v>
      </c>
      <c r="AH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4">
        <f t="shared" si="288"/>
        <v>0</v>
      </c>
      <c r="AL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4">
        <f t="shared" si="289"/>
        <v>0</v>
      </c>
      <c r="AP536" s="184">
        <f t="shared" si="290"/>
        <v>0</v>
      </c>
    </row>
    <row r="537" spans="2:42" x14ac:dyDescent="0.25">
      <c r="B537" s="182" t="s">
        <v>1304</v>
      </c>
      <c r="C537" s="183" t="s">
        <v>1305</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si="283"/>
        <v>0</v>
      </c>
      <c r="G537" s="184"/>
      <c r="H537" s="184">
        <f t="shared" si="284"/>
        <v>0</v>
      </c>
      <c r="I537" s="184"/>
      <c r="J537" s="184">
        <f t="shared" si="285"/>
        <v>0</v>
      </c>
      <c r="K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4">
        <f t="shared" si="286"/>
        <v>0</v>
      </c>
      <c r="AD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4">
        <f t="shared" si="287"/>
        <v>0</v>
      </c>
      <c r="AH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4">
        <f t="shared" si="288"/>
        <v>0</v>
      </c>
      <c r="AL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4">
        <f t="shared" si="289"/>
        <v>0</v>
      </c>
      <c r="AP537" s="184">
        <f t="shared" si="290"/>
        <v>0</v>
      </c>
    </row>
    <row r="538" spans="2:42" x14ac:dyDescent="0.25">
      <c r="B538" s="182" t="s">
        <v>1306</v>
      </c>
      <c r="C538" s="183" t="s">
        <v>1307</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si="283"/>
        <v>0</v>
      </c>
      <c r="G538" s="184"/>
      <c r="H538" s="184">
        <f t="shared" si="284"/>
        <v>0</v>
      </c>
      <c r="I538" s="184"/>
      <c r="J538" s="184">
        <f t="shared" si="285"/>
        <v>0</v>
      </c>
      <c r="K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4">
        <f t="shared" si="286"/>
        <v>0</v>
      </c>
      <c r="AD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4">
        <f t="shared" si="287"/>
        <v>0</v>
      </c>
      <c r="AH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4">
        <f t="shared" si="288"/>
        <v>0</v>
      </c>
      <c r="AL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4">
        <f t="shared" si="289"/>
        <v>0</v>
      </c>
      <c r="AP538" s="184">
        <f t="shared" si="290"/>
        <v>0</v>
      </c>
    </row>
    <row r="539" spans="2:42" x14ac:dyDescent="0.25">
      <c r="B539" s="182" t="s">
        <v>1308</v>
      </c>
      <c r="C539" s="183" t="s">
        <v>1309</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si="283"/>
        <v>0</v>
      </c>
      <c r="G539" s="184"/>
      <c r="H539" s="184">
        <f t="shared" si="284"/>
        <v>0</v>
      </c>
      <c r="I539" s="184"/>
      <c r="J539" s="184">
        <f t="shared" si="285"/>
        <v>0</v>
      </c>
      <c r="K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4">
        <f t="shared" si="286"/>
        <v>0</v>
      </c>
      <c r="AD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4">
        <f t="shared" si="287"/>
        <v>0</v>
      </c>
      <c r="AH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4">
        <f t="shared" si="288"/>
        <v>0</v>
      </c>
      <c r="AL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4">
        <f t="shared" si="289"/>
        <v>0</v>
      </c>
      <c r="AP539" s="184">
        <f t="shared" si="290"/>
        <v>0</v>
      </c>
    </row>
    <row r="540" spans="2:42" x14ac:dyDescent="0.25">
      <c r="B540" s="182" t="s">
        <v>1310</v>
      </c>
      <c r="C540" s="183" t="s">
        <v>1311</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283"/>
        <v>0</v>
      </c>
      <c r="G540" s="184"/>
      <c r="H540" s="184">
        <f t="shared" si="284"/>
        <v>0</v>
      </c>
      <c r="I540" s="184"/>
      <c r="J540" s="184">
        <f t="shared" si="285"/>
        <v>0</v>
      </c>
      <c r="K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4">
        <f t="shared" si="286"/>
        <v>0</v>
      </c>
      <c r="AD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4">
        <f t="shared" si="287"/>
        <v>0</v>
      </c>
      <c r="AH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4">
        <f t="shared" si="288"/>
        <v>0</v>
      </c>
      <c r="AL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4">
        <f t="shared" si="289"/>
        <v>0</v>
      </c>
      <c r="AP540" s="184">
        <f t="shared" si="290"/>
        <v>0</v>
      </c>
    </row>
    <row r="541" spans="2:42" x14ac:dyDescent="0.25">
      <c r="B541" s="191" t="s">
        <v>394</v>
      </c>
      <c r="C541" s="192" t="s">
        <v>259</v>
      </c>
      <c r="D541" s="193">
        <f>SUM(D542:D559)</f>
        <v>0</v>
      </c>
      <c r="E541" s="193">
        <f>E542</f>
        <v>0</v>
      </c>
      <c r="F541" s="193">
        <f t="shared" si="283"/>
        <v>0</v>
      </c>
      <c r="G541" s="193">
        <f>G542</f>
        <v>0</v>
      </c>
      <c r="H541" s="193">
        <f t="shared" si="284"/>
        <v>0</v>
      </c>
      <c r="I541" s="193">
        <f>I542</f>
        <v>0</v>
      </c>
      <c r="J541" s="193">
        <f t="shared" si="285"/>
        <v>0</v>
      </c>
      <c r="K541" s="193">
        <f t="shared" ref="K541:AN541" si="293">K542</f>
        <v>0</v>
      </c>
      <c r="L541" s="193">
        <f t="shared" si="293"/>
        <v>0</v>
      </c>
      <c r="M541" s="193">
        <f t="shared" si="293"/>
        <v>0</v>
      </c>
      <c r="N541" s="193">
        <f t="shared" si="293"/>
        <v>0</v>
      </c>
      <c r="O541" s="193">
        <f t="shared" si="293"/>
        <v>0</v>
      </c>
      <c r="P541" s="193">
        <f t="shared" si="293"/>
        <v>0</v>
      </c>
      <c r="Q541" s="193">
        <f t="shared" si="293"/>
        <v>0</v>
      </c>
      <c r="R541" s="193">
        <f t="shared" si="293"/>
        <v>0</v>
      </c>
      <c r="S541" s="193">
        <f t="shared" si="293"/>
        <v>0</v>
      </c>
      <c r="T541" s="193">
        <f t="shared" si="293"/>
        <v>0</v>
      </c>
      <c r="U541" s="193">
        <f t="shared" si="293"/>
        <v>0</v>
      </c>
      <c r="V541" s="193">
        <f t="shared" si="293"/>
        <v>0</v>
      </c>
      <c r="W541" s="193">
        <f t="shared" si="293"/>
        <v>0</v>
      </c>
      <c r="X541" s="193">
        <f t="shared" si="293"/>
        <v>0</v>
      </c>
      <c r="Y541" s="193">
        <f t="shared" si="293"/>
        <v>0</v>
      </c>
      <c r="Z541" s="193">
        <f t="shared" si="293"/>
        <v>0</v>
      </c>
      <c r="AA541" s="193">
        <f t="shared" si="293"/>
        <v>0</v>
      </c>
      <c r="AB541" s="193">
        <f t="shared" si="293"/>
        <v>0</v>
      </c>
      <c r="AC541" s="193">
        <f t="shared" si="286"/>
        <v>0</v>
      </c>
      <c r="AD541" s="193">
        <f t="shared" si="293"/>
        <v>0</v>
      </c>
      <c r="AE541" s="193">
        <f t="shared" si="293"/>
        <v>0</v>
      </c>
      <c r="AF541" s="193">
        <f t="shared" si="293"/>
        <v>0</v>
      </c>
      <c r="AG541" s="193">
        <f t="shared" si="287"/>
        <v>0</v>
      </c>
      <c r="AH541" s="193">
        <f t="shared" si="293"/>
        <v>0</v>
      </c>
      <c r="AI541" s="193">
        <f t="shared" si="293"/>
        <v>0</v>
      </c>
      <c r="AJ541" s="193">
        <f t="shared" si="293"/>
        <v>0</v>
      </c>
      <c r="AK541" s="193">
        <f t="shared" si="288"/>
        <v>0</v>
      </c>
      <c r="AL541" s="193">
        <f t="shared" si="293"/>
        <v>0</v>
      </c>
      <c r="AM541" s="193">
        <f t="shared" si="293"/>
        <v>0</v>
      </c>
      <c r="AN541" s="193">
        <f t="shared" si="293"/>
        <v>0</v>
      </c>
      <c r="AO541" s="193">
        <f t="shared" si="289"/>
        <v>0</v>
      </c>
      <c r="AP541" s="193">
        <f t="shared" si="290"/>
        <v>0</v>
      </c>
    </row>
    <row r="542" spans="2:42" x14ac:dyDescent="0.25">
      <c r="B542" s="182" t="s">
        <v>395</v>
      </c>
      <c r="C542" s="183" t="s">
        <v>260</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si="283"/>
        <v>0</v>
      </c>
      <c r="G542" s="184"/>
      <c r="H542" s="184">
        <f t="shared" si="284"/>
        <v>0</v>
      </c>
      <c r="I542" s="184"/>
      <c r="J542" s="184">
        <f t="shared" si="285"/>
        <v>0</v>
      </c>
      <c r="K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4">
        <f t="shared" si="286"/>
        <v>0</v>
      </c>
      <c r="AD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4">
        <f t="shared" si="287"/>
        <v>0</v>
      </c>
      <c r="AH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4">
        <f t="shared" si="288"/>
        <v>0</v>
      </c>
      <c r="AL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4">
        <f t="shared" si="289"/>
        <v>0</v>
      </c>
      <c r="AP542" s="184">
        <f t="shared" si="290"/>
        <v>0</v>
      </c>
    </row>
    <row r="543" spans="2:42" x14ac:dyDescent="0.25">
      <c r="B543" s="182" t="s">
        <v>396</v>
      </c>
      <c r="C543" s="183" t="s">
        <v>261</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294">D543+E543</f>
        <v>0</v>
      </c>
      <c r="G543" s="184"/>
      <c r="H543" s="184">
        <f t="shared" ref="H543:H559" si="295">F543-G543</f>
        <v>0</v>
      </c>
      <c r="I543" s="184"/>
      <c r="J543" s="184">
        <f t="shared" ref="J543:J559" si="296">F543-I543</f>
        <v>0</v>
      </c>
      <c r="K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4">
        <f t="shared" ref="AC543:AC559" si="297">Z543+AA543+AB543</f>
        <v>0</v>
      </c>
      <c r="AD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4">
        <f t="shared" ref="AG543:AG559" si="298">AD543+AE543+AF543</f>
        <v>0</v>
      </c>
      <c r="AH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4">
        <f t="shared" ref="AK543:AK559" si="299">AH543+AI543+AJ543</f>
        <v>0</v>
      </c>
      <c r="AL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4">
        <f t="shared" ref="AO543:AO559" si="300">AL543+AM543+AN543</f>
        <v>0</v>
      </c>
      <c r="AP543" s="184">
        <f t="shared" ref="AP543:AP559" si="301">AC543+AG543+AK543+AO543</f>
        <v>0</v>
      </c>
    </row>
    <row r="544" spans="2:42" x14ac:dyDescent="0.25">
      <c r="B544" s="182" t="s">
        <v>1312</v>
      </c>
      <c r="C544" s="183" t="s">
        <v>1313</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294"/>
        <v>0</v>
      </c>
      <c r="G544" s="184"/>
      <c r="H544" s="184">
        <f t="shared" si="295"/>
        <v>0</v>
      </c>
      <c r="I544" s="184"/>
      <c r="J544" s="184">
        <f t="shared" si="296"/>
        <v>0</v>
      </c>
      <c r="K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4">
        <f t="shared" si="297"/>
        <v>0</v>
      </c>
      <c r="AD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4">
        <f t="shared" si="298"/>
        <v>0</v>
      </c>
      <c r="AH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4">
        <f t="shared" si="299"/>
        <v>0</v>
      </c>
      <c r="AL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4">
        <f t="shared" si="300"/>
        <v>0</v>
      </c>
      <c r="AP544" s="184">
        <f t="shared" si="301"/>
        <v>0</v>
      </c>
    </row>
    <row r="545" spans="2:42" x14ac:dyDescent="0.25">
      <c r="B545" s="182" t="s">
        <v>1314</v>
      </c>
      <c r="C545" s="183" t="s">
        <v>533</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294"/>
        <v>0</v>
      </c>
      <c r="G545" s="184"/>
      <c r="H545" s="184">
        <f t="shared" si="295"/>
        <v>0</v>
      </c>
      <c r="I545" s="184"/>
      <c r="J545" s="184">
        <f t="shared" si="296"/>
        <v>0</v>
      </c>
      <c r="K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4">
        <f t="shared" si="297"/>
        <v>0</v>
      </c>
      <c r="AD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4">
        <f t="shared" si="298"/>
        <v>0</v>
      </c>
      <c r="AH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4">
        <f t="shared" si="299"/>
        <v>0</v>
      </c>
      <c r="AL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4">
        <f t="shared" si="300"/>
        <v>0</v>
      </c>
      <c r="AP545" s="184">
        <f t="shared" si="301"/>
        <v>0</v>
      </c>
    </row>
    <row r="546" spans="2:42" x14ac:dyDescent="0.25">
      <c r="B546" s="182" t="s">
        <v>1315</v>
      </c>
      <c r="C546" s="183" t="s">
        <v>1316</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294"/>
        <v>0</v>
      </c>
      <c r="G546" s="184"/>
      <c r="H546" s="184">
        <f t="shared" si="295"/>
        <v>0</v>
      </c>
      <c r="I546" s="184"/>
      <c r="J546" s="184">
        <f t="shared" si="296"/>
        <v>0</v>
      </c>
      <c r="K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4">
        <f t="shared" si="297"/>
        <v>0</v>
      </c>
      <c r="AD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4">
        <f t="shared" si="298"/>
        <v>0</v>
      </c>
      <c r="AH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4">
        <f t="shared" si="299"/>
        <v>0</v>
      </c>
      <c r="AL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4">
        <f t="shared" si="300"/>
        <v>0</v>
      </c>
      <c r="AP546" s="184">
        <f t="shared" si="301"/>
        <v>0</v>
      </c>
    </row>
    <row r="547" spans="2:42" x14ac:dyDescent="0.25">
      <c r="B547" s="182" t="s">
        <v>1317</v>
      </c>
      <c r="C547" s="183" t="s">
        <v>1318</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294"/>
        <v>0</v>
      </c>
      <c r="G547" s="184"/>
      <c r="H547" s="184">
        <f t="shared" si="295"/>
        <v>0</v>
      </c>
      <c r="I547" s="184"/>
      <c r="J547" s="184">
        <f t="shared" si="296"/>
        <v>0</v>
      </c>
      <c r="K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4">
        <f t="shared" si="297"/>
        <v>0</v>
      </c>
      <c r="AD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4">
        <f t="shared" si="298"/>
        <v>0</v>
      </c>
      <c r="AH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4">
        <f t="shared" si="299"/>
        <v>0</v>
      </c>
      <c r="AL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4">
        <f t="shared" si="300"/>
        <v>0</v>
      </c>
      <c r="AP547" s="184">
        <f t="shared" si="301"/>
        <v>0</v>
      </c>
    </row>
    <row r="548" spans="2:42" x14ac:dyDescent="0.25">
      <c r="B548" s="182" t="s">
        <v>1319</v>
      </c>
      <c r="C548" s="183" t="s">
        <v>1320</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294"/>
        <v>0</v>
      </c>
      <c r="G548" s="184"/>
      <c r="H548" s="184">
        <f t="shared" si="295"/>
        <v>0</v>
      </c>
      <c r="I548" s="184"/>
      <c r="J548" s="184">
        <f t="shared" si="296"/>
        <v>0</v>
      </c>
      <c r="K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4">
        <f t="shared" si="297"/>
        <v>0</v>
      </c>
      <c r="AD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4">
        <f t="shared" si="298"/>
        <v>0</v>
      </c>
      <c r="AH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4">
        <f t="shared" si="299"/>
        <v>0</v>
      </c>
      <c r="AL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4">
        <f t="shared" si="300"/>
        <v>0</v>
      </c>
      <c r="AP548" s="184">
        <f t="shared" si="301"/>
        <v>0</v>
      </c>
    </row>
    <row r="549" spans="2:42" x14ac:dyDescent="0.25">
      <c r="B549" s="182" t="s">
        <v>1321</v>
      </c>
      <c r="C549" s="183" t="s">
        <v>1322</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294"/>
        <v>0</v>
      </c>
      <c r="G549" s="184"/>
      <c r="H549" s="184">
        <f t="shared" si="295"/>
        <v>0</v>
      </c>
      <c r="I549" s="184"/>
      <c r="J549" s="184">
        <f t="shared" si="296"/>
        <v>0</v>
      </c>
      <c r="K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4">
        <f t="shared" si="297"/>
        <v>0</v>
      </c>
      <c r="AD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4">
        <f t="shared" si="298"/>
        <v>0</v>
      </c>
      <c r="AH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4">
        <f t="shared" si="299"/>
        <v>0</v>
      </c>
      <c r="AL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4">
        <f t="shared" si="300"/>
        <v>0</v>
      </c>
      <c r="AP549" s="184">
        <f t="shared" si="301"/>
        <v>0</v>
      </c>
    </row>
    <row r="550" spans="2:42" x14ac:dyDescent="0.25">
      <c r="B550" s="182" t="s">
        <v>1323</v>
      </c>
      <c r="C550" s="183" t="s">
        <v>1324</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294"/>
        <v>0</v>
      </c>
      <c r="G550" s="184"/>
      <c r="H550" s="184">
        <f t="shared" si="295"/>
        <v>0</v>
      </c>
      <c r="I550" s="184"/>
      <c r="J550" s="184">
        <f t="shared" si="296"/>
        <v>0</v>
      </c>
      <c r="K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4">
        <f t="shared" si="297"/>
        <v>0</v>
      </c>
      <c r="AD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4">
        <f t="shared" si="298"/>
        <v>0</v>
      </c>
      <c r="AH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4">
        <f t="shared" si="299"/>
        <v>0</v>
      </c>
      <c r="AL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4">
        <f t="shared" si="300"/>
        <v>0</v>
      </c>
      <c r="AP550" s="184">
        <f t="shared" si="301"/>
        <v>0</v>
      </c>
    </row>
    <row r="551" spans="2:42" x14ac:dyDescent="0.25">
      <c r="B551" s="182" t="s">
        <v>1325</v>
      </c>
      <c r="C551" s="183" t="s">
        <v>1326</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294"/>
        <v>0</v>
      </c>
      <c r="G551" s="184"/>
      <c r="H551" s="184">
        <f t="shared" si="295"/>
        <v>0</v>
      </c>
      <c r="I551" s="184"/>
      <c r="J551" s="184">
        <f t="shared" si="296"/>
        <v>0</v>
      </c>
      <c r="K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4">
        <f t="shared" si="297"/>
        <v>0</v>
      </c>
      <c r="AD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4">
        <f t="shared" si="298"/>
        <v>0</v>
      </c>
      <c r="AH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4">
        <f t="shared" si="299"/>
        <v>0</v>
      </c>
      <c r="AL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4">
        <f t="shared" si="300"/>
        <v>0</v>
      </c>
      <c r="AP551" s="184">
        <f t="shared" si="301"/>
        <v>0</v>
      </c>
    </row>
    <row r="552" spans="2:42" x14ac:dyDescent="0.25">
      <c r="B552" s="182" t="s">
        <v>1327</v>
      </c>
      <c r="C552" s="183" t="s">
        <v>1328</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294"/>
        <v>0</v>
      </c>
      <c r="G552" s="184"/>
      <c r="H552" s="184">
        <f t="shared" si="295"/>
        <v>0</v>
      </c>
      <c r="I552" s="184"/>
      <c r="J552" s="184">
        <f t="shared" si="296"/>
        <v>0</v>
      </c>
      <c r="K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4">
        <f t="shared" si="297"/>
        <v>0</v>
      </c>
      <c r="AD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4">
        <f t="shared" si="298"/>
        <v>0</v>
      </c>
      <c r="AH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4">
        <f t="shared" si="299"/>
        <v>0</v>
      </c>
      <c r="AL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4">
        <f t="shared" si="300"/>
        <v>0</v>
      </c>
      <c r="AP552" s="184">
        <f t="shared" si="301"/>
        <v>0</v>
      </c>
    </row>
    <row r="553" spans="2:42" x14ac:dyDescent="0.25">
      <c r="B553" s="182" t="s">
        <v>1329</v>
      </c>
      <c r="C553" s="183" t="s">
        <v>1330</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294"/>
        <v>0</v>
      </c>
      <c r="G553" s="184"/>
      <c r="H553" s="184">
        <f t="shared" si="295"/>
        <v>0</v>
      </c>
      <c r="I553" s="184"/>
      <c r="J553" s="184">
        <f t="shared" si="296"/>
        <v>0</v>
      </c>
      <c r="K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4">
        <f t="shared" si="297"/>
        <v>0</v>
      </c>
      <c r="AD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4">
        <f t="shared" si="298"/>
        <v>0</v>
      </c>
      <c r="AH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4">
        <f t="shared" si="299"/>
        <v>0</v>
      </c>
      <c r="AL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4">
        <f t="shared" si="300"/>
        <v>0</v>
      </c>
      <c r="AP553" s="184">
        <f t="shared" si="301"/>
        <v>0</v>
      </c>
    </row>
    <row r="554" spans="2:42" x14ac:dyDescent="0.25">
      <c r="B554" s="182" t="s">
        <v>1331</v>
      </c>
      <c r="C554" s="183" t="s">
        <v>1332</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294"/>
        <v>0</v>
      </c>
      <c r="G554" s="184"/>
      <c r="H554" s="184">
        <f t="shared" si="295"/>
        <v>0</v>
      </c>
      <c r="I554" s="184"/>
      <c r="J554" s="184">
        <f t="shared" si="296"/>
        <v>0</v>
      </c>
      <c r="K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4">
        <f t="shared" si="297"/>
        <v>0</v>
      </c>
      <c r="AD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4">
        <f t="shared" si="298"/>
        <v>0</v>
      </c>
      <c r="AH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4">
        <f t="shared" si="299"/>
        <v>0</v>
      </c>
      <c r="AL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4">
        <f t="shared" si="300"/>
        <v>0</v>
      </c>
      <c r="AP554" s="184">
        <f t="shared" si="301"/>
        <v>0</v>
      </c>
    </row>
    <row r="555" spans="2:42" x14ac:dyDescent="0.25">
      <c r="B555" s="182" t="s">
        <v>1333</v>
      </c>
      <c r="C555" s="183" t="s">
        <v>1334</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294"/>
        <v>0</v>
      </c>
      <c r="G555" s="184"/>
      <c r="H555" s="184">
        <f t="shared" si="295"/>
        <v>0</v>
      </c>
      <c r="I555" s="184"/>
      <c r="J555" s="184">
        <f t="shared" si="296"/>
        <v>0</v>
      </c>
      <c r="K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4">
        <f t="shared" si="297"/>
        <v>0</v>
      </c>
      <c r="AD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4">
        <f t="shared" si="298"/>
        <v>0</v>
      </c>
      <c r="AH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4">
        <f t="shared" si="299"/>
        <v>0</v>
      </c>
      <c r="AL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4">
        <f t="shared" si="300"/>
        <v>0</v>
      </c>
      <c r="AP555" s="184">
        <f t="shared" si="301"/>
        <v>0</v>
      </c>
    </row>
    <row r="556" spans="2:42" x14ac:dyDescent="0.25">
      <c r="B556" s="182" t="s">
        <v>1335</v>
      </c>
      <c r="C556" s="183" t="s">
        <v>1336</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294"/>
        <v>0</v>
      </c>
      <c r="G556" s="184"/>
      <c r="H556" s="184">
        <f t="shared" si="295"/>
        <v>0</v>
      </c>
      <c r="I556" s="184"/>
      <c r="J556" s="184">
        <f t="shared" si="296"/>
        <v>0</v>
      </c>
      <c r="K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4">
        <f t="shared" si="297"/>
        <v>0</v>
      </c>
      <c r="AD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4">
        <f t="shared" si="298"/>
        <v>0</v>
      </c>
      <c r="AH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4">
        <f t="shared" si="299"/>
        <v>0</v>
      </c>
      <c r="AL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4">
        <f t="shared" si="300"/>
        <v>0</v>
      </c>
      <c r="AP556" s="184">
        <f t="shared" si="301"/>
        <v>0</v>
      </c>
    </row>
    <row r="557" spans="2:42" x14ac:dyDescent="0.25">
      <c r="B557" s="182" t="s">
        <v>1337</v>
      </c>
      <c r="C557" s="183" t="s">
        <v>1338</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294"/>
        <v>0</v>
      </c>
      <c r="G557" s="184"/>
      <c r="H557" s="184">
        <f t="shared" si="295"/>
        <v>0</v>
      </c>
      <c r="I557" s="184"/>
      <c r="J557" s="184">
        <f t="shared" si="296"/>
        <v>0</v>
      </c>
      <c r="K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4">
        <f t="shared" si="297"/>
        <v>0</v>
      </c>
      <c r="AD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4">
        <f t="shared" si="298"/>
        <v>0</v>
      </c>
      <c r="AH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4">
        <f t="shared" si="299"/>
        <v>0</v>
      </c>
      <c r="AL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4">
        <f t="shared" si="300"/>
        <v>0</v>
      </c>
      <c r="AP557" s="184">
        <f t="shared" si="301"/>
        <v>0</v>
      </c>
    </row>
    <row r="558" spans="2:42" x14ac:dyDescent="0.25">
      <c r="B558" s="182" t="s">
        <v>1339</v>
      </c>
      <c r="C558" s="183" t="s">
        <v>1340</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294"/>
        <v>0</v>
      </c>
      <c r="G558" s="184"/>
      <c r="H558" s="184">
        <f t="shared" si="295"/>
        <v>0</v>
      </c>
      <c r="I558" s="184"/>
      <c r="J558" s="184">
        <f t="shared" si="296"/>
        <v>0</v>
      </c>
      <c r="K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4">
        <f t="shared" si="297"/>
        <v>0</v>
      </c>
      <c r="AD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4">
        <f t="shared" si="298"/>
        <v>0</v>
      </c>
      <c r="AH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4">
        <f t="shared" si="299"/>
        <v>0</v>
      </c>
      <c r="AL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4">
        <f t="shared" si="300"/>
        <v>0</v>
      </c>
      <c r="AP558" s="184">
        <f t="shared" si="301"/>
        <v>0</v>
      </c>
    </row>
    <row r="559" spans="2:42" x14ac:dyDescent="0.25">
      <c r="B559" s="182" t="s">
        <v>1341</v>
      </c>
      <c r="C559" s="183" t="s">
        <v>1342</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294"/>
        <v>0</v>
      </c>
      <c r="G559" s="184"/>
      <c r="H559" s="184">
        <f t="shared" si="295"/>
        <v>0</v>
      </c>
      <c r="I559" s="184"/>
      <c r="J559" s="184">
        <f t="shared" si="296"/>
        <v>0</v>
      </c>
      <c r="K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4">
        <f t="shared" si="297"/>
        <v>0</v>
      </c>
      <c r="AD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4">
        <f t="shared" si="298"/>
        <v>0</v>
      </c>
      <c r="AH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4">
        <f t="shared" si="299"/>
        <v>0</v>
      </c>
      <c r="AL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4">
        <f t="shared" si="300"/>
        <v>0</v>
      </c>
      <c r="AP559" s="184">
        <f t="shared" si="301"/>
        <v>0</v>
      </c>
    </row>
    <row r="560" spans="2:42" x14ac:dyDescent="0.25">
      <c r="B560" s="179" t="s">
        <v>1343</v>
      </c>
      <c r="C560" s="180" t="s">
        <v>1344</v>
      </c>
      <c r="D560" s="181">
        <f>SUM(D561:D565)</f>
        <v>0</v>
      </c>
      <c r="E560" s="181">
        <f>SUM(E561:E565)</f>
        <v>0</v>
      </c>
      <c r="F560" s="181">
        <f t="shared" ref="F560:F565" si="302">D560+E560</f>
        <v>0</v>
      </c>
      <c r="G560" s="181">
        <f>SUM(G561:G565)</f>
        <v>0</v>
      </c>
      <c r="H560" s="181">
        <f t="shared" ref="H560:H565" si="303">F560-G560</f>
        <v>0</v>
      </c>
      <c r="I560" s="181">
        <f>SUM(I561:I565)</f>
        <v>0</v>
      </c>
      <c r="J560" s="181">
        <f t="shared" ref="J560:J565" si="304">F560-I560</f>
        <v>0</v>
      </c>
      <c r="K560" s="181">
        <f t="shared" ref="K560:AB560" si="305">SUM(K561:K565)</f>
        <v>0</v>
      </c>
      <c r="L560" s="181">
        <f t="shared" si="305"/>
        <v>0</v>
      </c>
      <c r="M560" s="181">
        <f t="shared" si="305"/>
        <v>0</v>
      </c>
      <c r="N560" s="181">
        <f t="shared" si="305"/>
        <v>0</v>
      </c>
      <c r="O560" s="181">
        <f t="shared" si="305"/>
        <v>0</v>
      </c>
      <c r="P560" s="181">
        <f>SUM(P561:P565)</f>
        <v>0</v>
      </c>
      <c r="Q560" s="181">
        <f>SUM(Q561:Q565)</f>
        <v>0</v>
      </c>
      <c r="R560" s="181">
        <f t="shared" si="305"/>
        <v>0</v>
      </c>
      <c r="S560" s="181">
        <f t="shared" si="305"/>
        <v>0</v>
      </c>
      <c r="T560" s="181">
        <f>SUM(T561:T565)</f>
        <v>0</v>
      </c>
      <c r="U560" s="181">
        <f t="shared" si="305"/>
        <v>0</v>
      </c>
      <c r="V560" s="181">
        <f t="shared" si="305"/>
        <v>0</v>
      </c>
      <c r="W560" s="181">
        <f>SUM(W561:W565)</f>
        <v>0</v>
      </c>
      <c r="X560" s="181">
        <f t="shared" si="305"/>
        <v>0</v>
      </c>
      <c r="Y560" s="181">
        <f t="shared" si="305"/>
        <v>0</v>
      </c>
      <c r="Z560" s="181">
        <f t="shared" si="305"/>
        <v>0</v>
      </c>
      <c r="AA560" s="181">
        <f t="shared" si="305"/>
        <v>0</v>
      </c>
      <c r="AB560" s="181">
        <f t="shared" si="305"/>
        <v>0</v>
      </c>
      <c r="AC560" s="181">
        <f t="shared" ref="AC560:AC565" si="306">Z560+AA560+AB560</f>
        <v>0</v>
      </c>
      <c r="AD560" s="181">
        <f>SUM(AD561:AD565)</f>
        <v>0</v>
      </c>
      <c r="AE560" s="181">
        <f>SUM(AE561:AE565)</f>
        <v>0</v>
      </c>
      <c r="AF560" s="181">
        <f>SUM(AF561:AF565)</f>
        <v>0</v>
      </c>
      <c r="AG560" s="181">
        <f t="shared" ref="AG560:AG565" si="307">AD560+AE560+AF560</f>
        <v>0</v>
      </c>
      <c r="AH560" s="181">
        <f>SUM(AH561:AH565)</f>
        <v>0</v>
      </c>
      <c r="AI560" s="181">
        <f>SUM(AI561:AI565)</f>
        <v>0</v>
      </c>
      <c r="AJ560" s="181">
        <f>SUM(AJ561:AJ565)</f>
        <v>0</v>
      </c>
      <c r="AK560" s="181">
        <f t="shared" ref="AK560:AK565" si="308">AH560+AI560+AJ560</f>
        <v>0</v>
      </c>
      <c r="AL560" s="181">
        <f>SUM(AL561:AL565)</f>
        <v>0</v>
      </c>
      <c r="AM560" s="181">
        <f>SUM(AM561:AM565)</f>
        <v>0</v>
      </c>
      <c r="AN560" s="181">
        <f>SUM(AN561:AN565)</f>
        <v>0</v>
      </c>
      <c r="AO560" s="181">
        <f t="shared" ref="AO560:AO565" si="309">AL560+AM560+AN560</f>
        <v>0</v>
      </c>
      <c r="AP560" s="181">
        <f t="shared" ref="AP560:AP565" si="310">AC560+AG560+AK560+AO560</f>
        <v>0</v>
      </c>
    </row>
    <row r="561" spans="2:42" x14ac:dyDescent="0.25">
      <c r="B561" s="182" t="s">
        <v>1345</v>
      </c>
      <c r="C561" s="183" t="s">
        <v>1346</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302"/>
        <v>0</v>
      </c>
      <c r="G561" s="184"/>
      <c r="H561" s="184">
        <f t="shared" si="303"/>
        <v>0</v>
      </c>
      <c r="I561" s="184"/>
      <c r="J561" s="184">
        <f t="shared" si="304"/>
        <v>0</v>
      </c>
      <c r="K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4">
        <f t="shared" si="306"/>
        <v>0</v>
      </c>
      <c r="AD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4">
        <f t="shared" si="307"/>
        <v>0</v>
      </c>
      <c r="AH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4">
        <f t="shared" si="308"/>
        <v>0</v>
      </c>
      <c r="AL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4">
        <f t="shared" si="309"/>
        <v>0</v>
      </c>
      <c r="AP561" s="184">
        <f t="shared" si="310"/>
        <v>0</v>
      </c>
    </row>
    <row r="562" spans="2:42" x14ac:dyDescent="0.25">
      <c r="B562" s="182" t="s">
        <v>1347</v>
      </c>
      <c r="C562" s="183" t="s">
        <v>1348</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302"/>
        <v>0</v>
      </c>
      <c r="G562" s="184"/>
      <c r="H562" s="184">
        <f t="shared" si="303"/>
        <v>0</v>
      </c>
      <c r="I562" s="184"/>
      <c r="J562" s="184">
        <f t="shared" si="304"/>
        <v>0</v>
      </c>
      <c r="K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4">
        <f t="shared" si="306"/>
        <v>0</v>
      </c>
      <c r="AD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4">
        <f t="shared" si="307"/>
        <v>0</v>
      </c>
      <c r="AH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4">
        <f t="shared" si="308"/>
        <v>0</v>
      </c>
      <c r="AL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4">
        <f t="shared" si="309"/>
        <v>0</v>
      </c>
      <c r="AP562" s="184">
        <f t="shared" si="310"/>
        <v>0</v>
      </c>
    </row>
    <row r="563" spans="2:42" x14ac:dyDescent="0.25">
      <c r="B563" s="182" t="s">
        <v>1349</v>
      </c>
      <c r="C563" s="183" t="s">
        <v>1350</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302"/>
        <v>0</v>
      </c>
      <c r="G563" s="184"/>
      <c r="H563" s="184">
        <f t="shared" si="303"/>
        <v>0</v>
      </c>
      <c r="I563" s="184"/>
      <c r="J563" s="184">
        <f t="shared" si="304"/>
        <v>0</v>
      </c>
      <c r="K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4">
        <f t="shared" si="306"/>
        <v>0</v>
      </c>
      <c r="AD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4">
        <f t="shared" si="307"/>
        <v>0</v>
      </c>
      <c r="AH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4">
        <f t="shared" si="308"/>
        <v>0</v>
      </c>
      <c r="AL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4">
        <f t="shared" si="309"/>
        <v>0</v>
      </c>
      <c r="AP563" s="184">
        <f t="shared" si="310"/>
        <v>0</v>
      </c>
    </row>
    <row r="564" spans="2:42" x14ac:dyDescent="0.25">
      <c r="B564" s="182" t="s">
        <v>1351</v>
      </c>
      <c r="C564" s="183" t="s">
        <v>1352</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302"/>
        <v>0</v>
      </c>
      <c r="G564" s="184"/>
      <c r="H564" s="184">
        <f t="shared" si="303"/>
        <v>0</v>
      </c>
      <c r="I564" s="184"/>
      <c r="J564" s="184">
        <f t="shared" si="304"/>
        <v>0</v>
      </c>
      <c r="K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4">
        <f t="shared" si="306"/>
        <v>0</v>
      </c>
      <c r="AD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4">
        <f t="shared" si="307"/>
        <v>0</v>
      </c>
      <c r="AH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4">
        <f t="shared" si="308"/>
        <v>0</v>
      </c>
      <c r="AL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4">
        <f t="shared" si="309"/>
        <v>0</v>
      </c>
      <c r="AP564" s="184">
        <f t="shared" si="310"/>
        <v>0</v>
      </c>
    </row>
    <row r="565" spans="2:42" x14ac:dyDescent="0.25">
      <c r="B565" s="182" t="s">
        <v>1353</v>
      </c>
      <c r="C565" s="183" t="s">
        <v>1354</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302"/>
        <v>0</v>
      </c>
      <c r="G565" s="184"/>
      <c r="H565" s="184">
        <f t="shared" si="303"/>
        <v>0</v>
      </c>
      <c r="I565" s="184"/>
      <c r="J565" s="184">
        <f t="shared" si="304"/>
        <v>0</v>
      </c>
      <c r="K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4">
        <f t="shared" si="306"/>
        <v>0</v>
      </c>
      <c r="AD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4">
        <f t="shared" si="307"/>
        <v>0</v>
      </c>
      <c r="AH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4">
        <f t="shared" si="308"/>
        <v>0</v>
      </c>
      <c r="AL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4">
        <f t="shared" si="309"/>
        <v>0</v>
      </c>
      <c r="AP565" s="184">
        <f t="shared" si="310"/>
        <v>0</v>
      </c>
    </row>
    <row r="566" spans="2:42" ht="26.25" x14ac:dyDescent="0.25">
      <c r="B566" s="185"/>
      <c r="C566" s="186" t="s">
        <v>262</v>
      </c>
      <c r="D566" s="187">
        <f>D12+D106+D222+D327+D397+D499+D526+D560</f>
        <v>0</v>
      </c>
      <c r="E566" s="187">
        <f>E12+E106+E222+E327+E397+E499+E526+E560</f>
        <v>914203655.55699992</v>
      </c>
      <c r="F566" s="187">
        <f>D566+E566</f>
        <v>914203655.55699992</v>
      </c>
      <c r="G566" s="187">
        <f>G12+G106+G222+G327+G397+G499+G526+G560</f>
        <v>0</v>
      </c>
      <c r="H566" s="187">
        <f>F566-G566</f>
        <v>914203655.55699992</v>
      </c>
      <c r="I566" s="187">
        <f>I12+I106+I222+I327+I397+I499+I526+I560</f>
        <v>0</v>
      </c>
      <c r="J566" s="187">
        <f>F566-I566</f>
        <v>914203655.55699992</v>
      </c>
      <c r="K566" s="187">
        <f t="shared" ref="K566:AB566" si="311">K12+K106+K222+K327+K397+K499+K526+K560</f>
        <v>8497521</v>
      </c>
      <c r="L566" s="187">
        <f t="shared" si="311"/>
        <v>3549000.45</v>
      </c>
      <c r="M566" s="187">
        <f t="shared" si="311"/>
        <v>2746500</v>
      </c>
      <c r="N566" s="187">
        <f t="shared" si="311"/>
        <v>5799975</v>
      </c>
      <c r="O566" s="187">
        <f t="shared" si="311"/>
        <v>2439300</v>
      </c>
      <c r="P566" s="187">
        <f>P12+P106+P222+P327+P397+P499+P526+P560</f>
        <v>630780535.20099998</v>
      </c>
      <c r="Q566" s="187">
        <f>Q12+Q106+Q222+Q327+Q397+Q499+Q526+Q560</f>
        <v>1324000</v>
      </c>
      <c r="R566" s="187">
        <f t="shared" si="311"/>
        <v>194900</v>
      </c>
      <c r="S566" s="187">
        <f t="shared" si="311"/>
        <v>1144000</v>
      </c>
      <c r="T566" s="187">
        <f>T12+T106+T222+T327+T397+T499+T526+T560</f>
        <v>5909800</v>
      </c>
      <c r="U566" s="187">
        <f t="shared" si="311"/>
        <v>229681688.56600001</v>
      </c>
      <c r="V566" s="187">
        <f t="shared" si="311"/>
        <v>21881033.420000002</v>
      </c>
      <c r="W566" s="187">
        <f>W12+W106+W222+W327+W397+W499+W526+W560</f>
        <v>0</v>
      </c>
      <c r="X566" s="187">
        <f t="shared" si="311"/>
        <v>537301.91999999993</v>
      </c>
      <c r="Y566" s="187">
        <f t="shared" si="311"/>
        <v>0</v>
      </c>
      <c r="Z566" s="187">
        <f t="shared" si="311"/>
        <v>215070237.84599999</v>
      </c>
      <c r="AA566" s="187">
        <f t="shared" si="311"/>
        <v>679845882.37100005</v>
      </c>
      <c r="AB566" s="187">
        <f t="shared" si="311"/>
        <v>17026833.419999998</v>
      </c>
      <c r="AC566" s="187">
        <f>Z566+AA566+AB566</f>
        <v>911942953.63699996</v>
      </c>
      <c r="AD566" s="187">
        <f>AD12+AD106+AD222+AD327+AD397+AD499+AD526+AD560</f>
        <v>2597500</v>
      </c>
      <c r="AE566" s="187">
        <f>AE12+AE106+AE222+AE327+AE397+AE499+AE526+AE560</f>
        <v>0</v>
      </c>
      <c r="AF566" s="187">
        <f>AF12+AF106+AF222+AF327+AF397+AF499+AF526+AF560</f>
        <v>0</v>
      </c>
      <c r="AG566" s="187">
        <f>AD566+AE566+AF566</f>
        <v>2597500</v>
      </c>
      <c r="AH566" s="187">
        <f>AH12+AH106+AH222+AH327+AH397+AH499+AH526+AH560</f>
        <v>105400</v>
      </c>
      <c r="AI566" s="187">
        <f>AI12+AI106+AI222+AI327+AI397+AI499+AI526+AI560</f>
        <v>0</v>
      </c>
      <c r="AJ566" s="187">
        <f>AJ12+AJ106+AJ222+AJ327+AJ397+AJ499+AJ526+AJ560</f>
        <v>0</v>
      </c>
      <c r="AK566" s="187">
        <f>AH566+AI566+AJ566</f>
        <v>105400</v>
      </c>
      <c r="AL566" s="187">
        <f>AL12+AL106+AL222+AL327+AL397+AL499+AL526+AL560</f>
        <v>0</v>
      </c>
      <c r="AM566" s="187">
        <f>AM12+AM106+AM222+AM327+AM397+AM499+AM526+AM560</f>
        <v>0</v>
      </c>
      <c r="AN566" s="187">
        <f>AN12+AN106+AN222+AN327+AN397+AN499+AN526+AN560</f>
        <v>25200</v>
      </c>
      <c r="AO566" s="187">
        <f>AL566+AM566+AN566</f>
        <v>25200</v>
      </c>
      <c r="AP566" s="187">
        <f>AC566+AG566+AK566+AO566</f>
        <v>914671053.63699996</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94"/>
  <sheetViews>
    <sheetView showGridLines="0" topLeftCell="C4" zoomScale="96" zoomScaleNormal="96" workbookViewId="0">
      <selection activeCell="G86" sqref="G86"/>
    </sheetView>
  </sheetViews>
  <sheetFormatPr baseColWidth="10" defaultColWidth="11.5703125" defaultRowHeight="15" x14ac:dyDescent="0.25"/>
  <cols>
    <col min="1" max="1" width="1.85546875" style="85" customWidth="1"/>
    <col min="2" max="2" width="7.85546875" style="85" customWidth="1"/>
    <col min="3" max="3" width="50" style="85" customWidth="1"/>
    <col min="4" max="4" width="23.5703125" style="85" customWidth="1"/>
    <col min="5" max="5" width="10.140625" style="85" customWidth="1"/>
    <col min="6" max="7" width="13.85546875" style="85" customWidth="1"/>
    <col min="8" max="8" width="12.85546875" style="75"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customWidth="1"/>
    <col min="35" max="35" width="35.28515625" style="85" customWidth="1"/>
    <col min="36" max="36" width="35.7109375" style="85" customWidth="1"/>
    <col min="37" max="41" width="46" style="85" customWidth="1"/>
    <col min="42" max="45" width="46.5703125" style="85" customWidth="1"/>
    <col min="46" max="49" width="46.7109375" style="85" customWidth="1"/>
    <col min="50" max="53" width="46.140625" style="85" customWidth="1"/>
    <col min="54" max="56" width="45.42578125" style="85" customWidth="1"/>
    <col min="57" max="57" width="49.28515625" style="85" customWidth="1"/>
    <col min="58" max="61" width="46" style="85" customWidth="1"/>
    <col min="62" max="65" width="46.5703125" style="85" customWidth="1"/>
    <col min="66" max="69" width="46.7109375" style="85" customWidth="1"/>
    <col min="70" max="73" width="46.140625" style="85" customWidth="1"/>
    <col min="74" max="77" width="12.7109375" style="85" customWidth="1"/>
    <col min="78" max="78" width="11.5703125" style="85"/>
    <col min="79" max="79" width="12.7109375" style="85" customWidth="1"/>
    <col min="80" max="80" width="11.5703125" style="85"/>
    <col min="81" max="83" width="12.7109375" style="85" customWidth="1"/>
    <col min="84" max="16384" width="11.5703125" style="85"/>
  </cols>
  <sheetData>
    <row r="1" spans="1:256" hidden="1" x14ac:dyDescent="0.25">
      <c r="A1" s="188" t="s">
        <v>268</v>
      </c>
      <c r="B1" s="191" t="s">
        <v>269</v>
      </c>
      <c r="C1" s="182" t="s">
        <v>270</v>
      </c>
      <c r="D1" s="182" t="s">
        <v>517</v>
      </c>
      <c r="E1" s="182" t="s">
        <v>519</v>
      </c>
      <c r="F1" s="182" t="s">
        <v>521</v>
      </c>
      <c r="G1" s="182" t="s">
        <v>523</v>
      </c>
      <c r="H1" s="182" t="s">
        <v>525</v>
      </c>
      <c r="I1" s="182" t="s">
        <v>527</v>
      </c>
      <c r="J1" s="182" t="s">
        <v>271</v>
      </c>
      <c r="K1" s="182" t="s">
        <v>530</v>
      </c>
      <c r="L1" s="182" t="s">
        <v>272</v>
      </c>
      <c r="M1" s="182" t="s">
        <v>532</v>
      </c>
      <c r="N1" s="182" t="s">
        <v>534</v>
      </c>
      <c r="O1" s="182" t="s">
        <v>536</v>
      </c>
      <c r="P1" s="182" t="s">
        <v>273</v>
      </c>
      <c r="Q1" s="182" t="s">
        <v>537</v>
      </c>
      <c r="R1" s="182" t="s">
        <v>540</v>
      </c>
      <c r="S1" s="182" t="s">
        <v>274</v>
      </c>
      <c r="T1" s="182" t="s">
        <v>542</v>
      </c>
      <c r="U1" s="182" t="s">
        <v>275</v>
      </c>
      <c r="V1" s="182" t="s">
        <v>543</v>
      </c>
      <c r="W1" s="182" t="s">
        <v>544</v>
      </c>
      <c r="X1" s="182" t="s">
        <v>548</v>
      </c>
      <c r="Y1" s="182" t="s">
        <v>291</v>
      </c>
      <c r="Z1" s="182" t="s">
        <v>549</v>
      </c>
      <c r="AA1" s="182" t="s">
        <v>551</v>
      </c>
      <c r="AB1" s="182" t="s">
        <v>553</v>
      </c>
      <c r="AC1" s="182" t="s">
        <v>292</v>
      </c>
      <c r="AD1" s="182" t="s">
        <v>555</v>
      </c>
      <c r="AE1" s="182" t="s">
        <v>557</v>
      </c>
      <c r="AF1" s="182" t="s">
        <v>559</v>
      </c>
      <c r="AG1" s="182" t="s">
        <v>561</v>
      </c>
      <c r="AH1" s="182" t="s">
        <v>267</v>
      </c>
      <c r="AI1" s="182" t="s">
        <v>563</v>
      </c>
      <c r="AJ1" s="191" t="s">
        <v>276</v>
      </c>
      <c r="AK1" s="182" t="s">
        <v>565</v>
      </c>
      <c r="AL1" s="182" t="s">
        <v>277</v>
      </c>
      <c r="AM1" s="182" t="s">
        <v>567</v>
      </c>
      <c r="AN1" s="182" t="s">
        <v>569</v>
      </c>
      <c r="AO1" s="182" t="s">
        <v>278</v>
      </c>
      <c r="AP1" s="182" t="s">
        <v>571</v>
      </c>
      <c r="AQ1" s="182" t="s">
        <v>573</v>
      </c>
      <c r="AR1" s="182" t="s">
        <v>279</v>
      </c>
      <c r="AS1" s="182" t="s">
        <v>574</v>
      </c>
      <c r="AT1" s="182" t="s">
        <v>576</v>
      </c>
      <c r="AU1" s="182" t="s">
        <v>577</v>
      </c>
      <c r="AV1" s="182" t="s">
        <v>578</v>
      </c>
      <c r="AW1" s="182" t="s">
        <v>580</v>
      </c>
      <c r="AX1" s="182" t="s">
        <v>582</v>
      </c>
      <c r="AY1" s="182" t="s">
        <v>583</v>
      </c>
      <c r="AZ1" s="182" t="s">
        <v>280</v>
      </c>
      <c r="BA1" s="182" t="s">
        <v>585</v>
      </c>
      <c r="BB1" s="182" t="s">
        <v>587</v>
      </c>
      <c r="BC1" s="182" t="s">
        <v>588</v>
      </c>
      <c r="BD1" s="182" t="s">
        <v>590</v>
      </c>
      <c r="BE1" s="182" t="s">
        <v>592</v>
      </c>
      <c r="BF1" s="182" t="s">
        <v>594</v>
      </c>
      <c r="BG1" s="182" t="s">
        <v>596</v>
      </c>
      <c r="BH1" s="182" t="s">
        <v>598</v>
      </c>
      <c r="BI1" s="182" t="s">
        <v>293</v>
      </c>
      <c r="BJ1" s="182" t="s">
        <v>600</v>
      </c>
      <c r="BK1" s="182" t="s">
        <v>602</v>
      </c>
      <c r="BL1" s="182" t="s">
        <v>604</v>
      </c>
      <c r="BM1" s="182" t="s">
        <v>606</v>
      </c>
      <c r="BN1" s="182" t="s">
        <v>608</v>
      </c>
      <c r="BO1" s="182" t="s">
        <v>610</v>
      </c>
      <c r="BP1" s="182" t="s">
        <v>612</v>
      </c>
      <c r="BQ1" s="182" t="s">
        <v>614</v>
      </c>
      <c r="BR1" s="182" t="s">
        <v>616</v>
      </c>
      <c r="BS1" s="182" t="s">
        <v>618</v>
      </c>
      <c r="BT1" s="191" t="s">
        <v>281</v>
      </c>
      <c r="BU1" s="182" t="s">
        <v>282</v>
      </c>
      <c r="BV1" s="182" t="s">
        <v>620</v>
      </c>
      <c r="BW1" s="182" t="s">
        <v>283</v>
      </c>
      <c r="BX1" s="182" t="s">
        <v>622</v>
      </c>
      <c r="BY1" s="182" t="s">
        <v>624</v>
      </c>
      <c r="BZ1" s="191" t="s">
        <v>284</v>
      </c>
      <c r="CA1" s="182" t="s">
        <v>285</v>
      </c>
      <c r="CB1" s="182" t="s">
        <v>626</v>
      </c>
      <c r="CC1" s="182" t="s">
        <v>286</v>
      </c>
      <c r="CD1" s="182" t="s">
        <v>628</v>
      </c>
      <c r="CE1" s="182" t="s">
        <v>630</v>
      </c>
      <c r="CF1" s="182" t="s">
        <v>632</v>
      </c>
      <c r="CG1" s="191" t="s">
        <v>287</v>
      </c>
      <c r="CH1" s="182" t="s">
        <v>638</v>
      </c>
      <c r="CI1" s="182" t="s">
        <v>640</v>
      </c>
      <c r="CJ1" s="182" t="s">
        <v>288</v>
      </c>
      <c r="CK1" s="182" t="s">
        <v>634</v>
      </c>
      <c r="CL1" s="182" t="s">
        <v>636</v>
      </c>
      <c r="CM1" s="182" t="s">
        <v>289</v>
      </c>
      <c r="CN1" s="182" t="s">
        <v>642</v>
      </c>
      <c r="CO1" s="182" t="s">
        <v>290</v>
      </c>
      <c r="CP1" s="182" t="s">
        <v>643</v>
      </c>
      <c r="CQ1" s="179" t="s">
        <v>294</v>
      </c>
      <c r="CR1" s="191" t="s">
        <v>295</v>
      </c>
      <c r="CS1" s="182" t="s">
        <v>644</v>
      </c>
      <c r="CT1" s="182" t="s">
        <v>645</v>
      </c>
      <c r="CU1" s="182" t="s">
        <v>647</v>
      </c>
      <c r="CV1" s="182" t="s">
        <v>296</v>
      </c>
      <c r="CW1" s="182" t="s">
        <v>649</v>
      </c>
      <c r="CX1" s="182" t="s">
        <v>651</v>
      </c>
      <c r="CY1" s="182" t="s">
        <v>653</v>
      </c>
      <c r="CZ1" s="182" t="s">
        <v>655</v>
      </c>
      <c r="DA1" s="182" t="s">
        <v>657</v>
      </c>
      <c r="DB1" s="182" t="s">
        <v>659</v>
      </c>
      <c r="DC1" s="191" t="s">
        <v>297</v>
      </c>
      <c r="DD1" s="182" t="s">
        <v>298</v>
      </c>
      <c r="DE1" s="182" t="s">
        <v>661</v>
      </c>
      <c r="DF1" s="182" t="s">
        <v>299</v>
      </c>
      <c r="DG1" s="182" t="s">
        <v>663</v>
      </c>
      <c r="DH1" s="182" t="s">
        <v>665</v>
      </c>
      <c r="DI1" s="182" t="s">
        <v>667</v>
      </c>
      <c r="DJ1" s="182" t="s">
        <v>669</v>
      </c>
      <c r="DK1" s="182" t="s">
        <v>671</v>
      </c>
      <c r="DL1" s="182" t="s">
        <v>673</v>
      </c>
      <c r="DM1" s="182" t="s">
        <v>675</v>
      </c>
      <c r="DN1" s="182" t="s">
        <v>300</v>
      </c>
      <c r="DO1" s="182" t="s">
        <v>677</v>
      </c>
      <c r="DP1" s="182" t="s">
        <v>679</v>
      </c>
      <c r="DQ1" s="182" t="s">
        <v>681</v>
      </c>
      <c r="DR1" s="191" t="s">
        <v>301</v>
      </c>
      <c r="DS1" s="182" t="s">
        <v>683</v>
      </c>
      <c r="DT1" s="182" t="s">
        <v>302</v>
      </c>
      <c r="DU1" s="182" t="s">
        <v>685</v>
      </c>
      <c r="DV1" s="182" t="s">
        <v>303</v>
      </c>
      <c r="DW1" s="182" t="s">
        <v>687</v>
      </c>
      <c r="DX1" s="182" t="s">
        <v>689</v>
      </c>
      <c r="DY1" s="182" t="s">
        <v>691</v>
      </c>
      <c r="DZ1" s="182" t="s">
        <v>693</v>
      </c>
      <c r="EA1" s="182" t="s">
        <v>695</v>
      </c>
      <c r="EB1" s="182" t="s">
        <v>697</v>
      </c>
      <c r="EC1" s="182" t="s">
        <v>699</v>
      </c>
      <c r="ED1" s="182" t="s">
        <v>701</v>
      </c>
      <c r="EE1" s="182" t="s">
        <v>703</v>
      </c>
      <c r="EF1" s="182" t="s">
        <v>705</v>
      </c>
      <c r="EG1" s="182" t="s">
        <v>707</v>
      </c>
      <c r="EH1" s="191" t="s">
        <v>304</v>
      </c>
      <c r="EI1" s="182" t="s">
        <v>709</v>
      </c>
      <c r="EJ1" s="182" t="s">
        <v>305</v>
      </c>
      <c r="EK1" s="182" t="s">
        <v>711</v>
      </c>
      <c r="EL1" s="182" t="s">
        <v>713</v>
      </c>
      <c r="EM1" s="182" t="s">
        <v>306</v>
      </c>
      <c r="EN1" s="182" t="s">
        <v>715</v>
      </c>
      <c r="EO1" s="182" t="s">
        <v>717</v>
      </c>
      <c r="EP1" s="182" t="s">
        <v>307</v>
      </c>
      <c r="EQ1" s="182" t="s">
        <v>719</v>
      </c>
      <c r="ER1" s="182" t="s">
        <v>721</v>
      </c>
      <c r="ES1" s="182" t="s">
        <v>723</v>
      </c>
      <c r="ET1" s="182" t="s">
        <v>308</v>
      </c>
      <c r="EU1" s="182" t="s">
        <v>725</v>
      </c>
      <c r="EV1" s="182" t="s">
        <v>727</v>
      </c>
      <c r="EW1" s="191" t="s">
        <v>309</v>
      </c>
      <c r="EX1" s="182" t="s">
        <v>310</v>
      </c>
      <c r="EY1" s="182" t="s">
        <v>729</v>
      </c>
      <c r="EZ1" s="182" t="s">
        <v>731</v>
      </c>
      <c r="FA1" s="182" t="s">
        <v>733</v>
      </c>
      <c r="FB1" s="182" t="s">
        <v>735</v>
      </c>
      <c r="FC1" s="182" t="s">
        <v>311</v>
      </c>
      <c r="FD1" s="182" t="s">
        <v>737</v>
      </c>
      <c r="FE1" s="182" t="s">
        <v>739</v>
      </c>
      <c r="FF1" s="182" t="s">
        <v>741</v>
      </c>
      <c r="FG1" s="182" t="s">
        <v>743</v>
      </c>
      <c r="FH1" s="182" t="s">
        <v>745</v>
      </c>
      <c r="FI1" s="182" t="s">
        <v>312</v>
      </c>
      <c r="FJ1" s="182" t="s">
        <v>748</v>
      </c>
      <c r="FK1" s="182" t="s">
        <v>313</v>
      </c>
      <c r="FL1" s="182" t="s">
        <v>751</v>
      </c>
      <c r="FM1" s="182" t="s">
        <v>752</v>
      </c>
      <c r="FN1" s="182" t="s">
        <v>754</v>
      </c>
      <c r="FO1" s="182" t="s">
        <v>314</v>
      </c>
      <c r="FP1" s="182" t="s">
        <v>757</v>
      </c>
      <c r="FQ1" s="182" t="s">
        <v>758</v>
      </c>
      <c r="FR1" s="182" t="s">
        <v>760</v>
      </c>
      <c r="FS1" s="182" t="s">
        <v>315</v>
      </c>
      <c r="FT1" s="182" t="s">
        <v>763</v>
      </c>
      <c r="FU1" s="182" t="s">
        <v>765</v>
      </c>
      <c r="FV1" s="182" t="s">
        <v>767</v>
      </c>
      <c r="FW1" s="191" t="s">
        <v>316</v>
      </c>
      <c r="FX1" s="191" t="s">
        <v>317</v>
      </c>
      <c r="FY1" s="182" t="s">
        <v>323</v>
      </c>
      <c r="FZ1" s="182" t="s">
        <v>769</v>
      </c>
      <c r="GA1" s="182" t="s">
        <v>771</v>
      </c>
      <c r="GB1" s="182" t="s">
        <v>773</v>
      </c>
      <c r="GC1" s="182" t="s">
        <v>775</v>
      </c>
      <c r="GD1" s="182" t="s">
        <v>777</v>
      </c>
      <c r="GE1" s="182" t="s">
        <v>779</v>
      </c>
      <c r="GF1" s="191" t="s">
        <v>318</v>
      </c>
      <c r="GG1" s="182" t="s">
        <v>324</v>
      </c>
      <c r="GH1" s="182" t="s">
        <v>781</v>
      </c>
      <c r="GI1" s="182" t="s">
        <v>783</v>
      </c>
      <c r="GJ1" s="182" t="s">
        <v>784</v>
      </c>
      <c r="GK1" s="182" t="s">
        <v>325</v>
      </c>
      <c r="GL1" s="182" t="s">
        <v>787</v>
      </c>
      <c r="GM1" s="182" t="s">
        <v>788</v>
      </c>
      <c r="GN1" s="191" t="s">
        <v>319</v>
      </c>
      <c r="GO1" s="182" t="s">
        <v>320</v>
      </c>
      <c r="GP1" s="182" t="s">
        <v>790</v>
      </c>
      <c r="GQ1" s="182" t="s">
        <v>792</v>
      </c>
      <c r="GR1" s="182" t="s">
        <v>794</v>
      </c>
      <c r="GS1" s="182" t="s">
        <v>796</v>
      </c>
      <c r="GT1" s="182" t="s">
        <v>798</v>
      </c>
      <c r="GU1" s="191" t="s">
        <v>321</v>
      </c>
      <c r="GV1" s="182" t="s">
        <v>322</v>
      </c>
      <c r="GW1" s="182" t="s">
        <v>800</v>
      </c>
      <c r="GX1" s="182" t="s">
        <v>802</v>
      </c>
      <c r="GY1" s="182" t="s">
        <v>804</v>
      </c>
      <c r="GZ1" s="182" t="s">
        <v>806</v>
      </c>
      <c r="HA1" s="182" t="s">
        <v>808</v>
      </c>
      <c r="HB1" s="182" t="s">
        <v>810</v>
      </c>
      <c r="HC1" s="179" t="s">
        <v>326</v>
      </c>
      <c r="HD1" s="191" t="s">
        <v>327</v>
      </c>
      <c r="HE1" s="182" t="s">
        <v>328</v>
      </c>
      <c r="HF1" s="182" t="s">
        <v>812</v>
      </c>
      <c r="HG1" s="182" t="s">
        <v>814</v>
      </c>
      <c r="HH1" s="182" t="s">
        <v>816</v>
      </c>
      <c r="HI1" s="182" t="s">
        <v>818</v>
      </c>
      <c r="HJ1" s="182" t="s">
        <v>329</v>
      </c>
      <c r="HK1" s="182" t="s">
        <v>821</v>
      </c>
      <c r="HL1" s="182" t="s">
        <v>346</v>
      </c>
      <c r="HM1" s="182" t="s">
        <v>859</v>
      </c>
      <c r="HN1" s="182" t="s">
        <v>861</v>
      </c>
      <c r="HO1" s="182" t="s">
        <v>863</v>
      </c>
      <c r="HP1" s="191" t="s">
        <v>330</v>
      </c>
      <c r="HQ1" s="182" t="s">
        <v>823</v>
      </c>
      <c r="HR1" s="182" t="s">
        <v>825</v>
      </c>
      <c r="HS1" s="182" t="s">
        <v>331</v>
      </c>
      <c r="HT1" s="182" t="s">
        <v>828</v>
      </c>
      <c r="HU1" s="182" t="s">
        <v>830</v>
      </c>
      <c r="HV1" s="182" t="s">
        <v>831</v>
      </c>
      <c r="HW1" s="182" t="s">
        <v>833</v>
      </c>
      <c r="HX1" s="191" t="s">
        <v>332</v>
      </c>
      <c r="HY1" s="182" t="s">
        <v>835</v>
      </c>
      <c r="HZ1" s="182" t="s">
        <v>837</v>
      </c>
      <c r="IA1" s="182" t="s">
        <v>839</v>
      </c>
      <c r="IB1" s="182" t="s">
        <v>333</v>
      </c>
      <c r="IC1" s="182" t="s">
        <v>841</v>
      </c>
      <c r="ID1" s="182" t="s">
        <v>843</v>
      </c>
      <c r="IE1" s="182" t="s">
        <v>334</v>
      </c>
      <c r="IF1" s="182" t="s">
        <v>845</v>
      </c>
      <c r="IG1" s="182" t="s">
        <v>847</v>
      </c>
      <c r="IH1" s="182" t="s">
        <v>335</v>
      </c>
      <c r="II1" s="182" t="s">
        <v>849</v>
      </c>
      <c r="IJ1" s="182" t="s">
        <v>851</v>
      </c>
      <c r="IK1" s="182" t="s">
        <v>853</v>
      </c>
      <c r="IL1" s="182" t="s">
        <v>855</v>
      </c>
      <c r="IM1" s="182" t="s">
        <v>336</v>
      </c>
      <c r="IN1" s="182" t="s">
        <v>857</v>
      </c>
      <c r="IO1" s="191" t="s">
        <v>337</v>
      </c>
      <c r="IP1" s="182" t="s">
        <v>865</v>
      </c>
      <c r="IQ1" s="182" t="s">
        <v>867</v>
      </c>
      <c r="IR1" s="182" t="s">
        <v>338</v>
      </c>
      <c r="IS1" s="182" t="s">
        <v>869</v>
      </c>
      <c r="IT1" s="182" t="s">
        <v>871</v>
      </c>
      <c r="IU1" s="182" t="s">
        <v>873</v>
      </c>
      <c r="IV1" s="191" t="s">
        <v>339</v>
      </c>
    </row>
    <row r="2" spans="1:256" s="122" customFormat="1" hidden="1" x14ac:dyDescent="0.25">
      <c r="A2" s="125" t="s">
        <v>1385</v>
      </c>
      <c r="B2" s="125" t="s">
        <v>1387</v>
      </c>
      <c r="C2" s="125" t="s">
        <v>491</v>
      </c>
      <c r="D2" s="125" t="s">
        <v>1386</v>
      </c>
      <c r="E2" s="125" t="s">
        <v>1388</v>
      </c>
      <c r="F2" s="125" t="s">
        <v>492</v>
      </c>
      <c r="G2" s="125" t="s">
        <v>1389</v>
      </c>
      <c r="H2" s="125" t="s">
        <v>1390</v>
      </c>
      <c r="I2" s="125" t="s">
        <v>1391</v>
      </c>
      <c r="J2" s="125" t="s">
        <v>1485</v>
      </c>
      <c r="K2" s="125" t="s">
        <v>1392</v>
      </c>
      <c r="L2" s="125" t="s">
        <v>1393</v>
      </c>
      <c r="M2" s="125" t="s">
        <v>1394</v>
      </c>
      <c r="N2" s="125" t="s">
        <v>1395</v>
      </c>
      <c r="O2" s="125" t="s">
        <v>1396</v>
      </c>
      <c r="S2" s="122" t="s">
        <v>145</v>
      </c>
      <c r="T2" s="122" t="s">
        <v>1474</v>
      </c>
      <c r="U2" s="122" t="s">
        <v>412</v>
      </c>
      <c r="V2" s="122" t="s">
        <v>430</v>
      </c>
      <c r="W2" s="122" t="s">
        <v>413</v>
      </c>
      <c r="X2" s="122" t="s">
        <v>414</v>
      </c>
      <c r="Y2" s="122" t="s">
        <v>415</v>
      </c>
      <c r="Z2" s="122" t="s">
        <v>416</v>
      </c>
      <c r="AA2" s="122" t="s">
        <v>417</v>
      </c>
      <c r="AB2" s="122" t="s">
        <v>418</v>
      </c>
      <c r="AC2" s="122" t="s">
        <v>419</v>
      </c>
      <c r="AD2" s="122" t="s">
        <v>420</v>
      </c>
      <c r="AE2" s="122" t="s">
        <v>421</v>
      </c>
      <c r="AF2" s="122" t="s">
        <v>422</v>
      </c>
      <c r="AH2" s="214" t="s">
        <v>440</v>
      </c>
      <c r="AI2" s="214" t="s">
        <v>441</v>
      </c>
      <c r="AJ2" s="214" t="s">
        <v>442</v>
      </c>
      <c r="AK2" s="214" t="s">
        <v>443</v>
      </c>
      <c r="AL2" s="214" t="s">
        <v>444</v>
      </c>
      <c r="AM2" s="214" t="s">
        <v>447</v>
      </c>
      <c r="AN2" s="214" t="s">
        <v>445</v>
      </c>
      <c r="AO2" s="214" t="s">
        <v>446</v>
      </c>
      <c r="AP2" s="214" t="s">
        <v>448</v>
      </c>
      <c r="AQ2" s="214" t="s">
        <v>449</v>
      </c>
      <c r="AR2" s="214" t="s">
        <v>450</v>
      </c>
      <c r="AS2" s="214" t="s">
        <v>451</v>
      </c>
      <c r="AT2" s="214" t="s">
        <v>452</v>
      </c>
      <c r="AU2" s="214" t="s">
        <v>453</v>
      </c>
      <c r="AV2" s="214" t="s">
        <v>454</v>
      </c>
      <c r="AW2" s="214" t="s">
        <v>455</v>
      </c>
      <c r="AX2" s="214" t="s">
        <v>456</v>
      </c>
      <c r="AY2" s="214" t="s">
        <v>457</v>
      </c>
      <c r="AZ2" s="214" t="s">
        <v>458</v>
      </c>
      <c r="BA2" s="214" t="s">
        <v>459</v>
      </c>
      <c r="BB2" s="214" t="s">
        <v>460</v>
      </c>
      <c r="BC2" s="214" t="s">
        <v>461</v>
      </c>
      <c r="BD2" s="214" t="s">
        <v>462</v>
      </c>
      <c r="BE2" s="214" t="s">
        <v>463</v>
      </c>
      <c r="BF2" s="214" t="s">
        <v>464</v>
      </c>
      <c r="BG2" s="214" t="s">
        <v>465</v>
      </c>
      <c r="BH2" s="214" t="s">
        <v>466</v>
      </c>
      <c r="BI2" s="214" t="s">
        <v>467</v>
      </c>
      <c r="BJ2" s="214" t="s">
        <v>468</v>
      </c>
      <c r="BK2" s="214" t="s">
        <v>469</v>
      </c>
      <c r="BL2" s="214" t="s">
        <v>470</v>
      </c>
      <c r="BM2" s="214" t="s">
        <v>471</v>
      </c>
      <c r="BN2" s="214" t="s">
        <v>472</v>
      </c>
      <c r="BO2" s="214" t="s">
        <v>473</v>
      </c>
      <c r="BP2" s="214" t="s">
        <v>474</v>
      </c>
      <c r="BQ2" s="214" t="s">
        <v>475</v>
      </c>
      <c r="BR2" s="214" t="s">
        <v>476</v>
      </c>
      <c r="BS2" s="214" t="s">
        <v>477</v>
      </c>
      <c r="BT2" s="214" t="s">
        <v>478</v>
      </c>
      <c r="BU2" s="214" t="s">
        <v>479</v>
      </c>
    </row>
    <row r="3" spans="1:256"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v>5355</v>
      </c>
      <c r="BC3" s="215">
        <v>4935</v>
      </c>
      <c r="BD3" s="215">
        <v>6300</v>
      </c>
      <c r="BE3" s="215">
        <v>5880</v>
      </c>
      <c r="BF3" s="215">
        <v>4725</v>
      </c>
      <c r="BG3" s="215">
        <v>4305</v>
      </c>
      <c r="BH3" s="215">
        <v>5670</v>
      </c>
      <c r="BI3" s="216">
        <v>5250</v>
      </c>
      <c r="BJ3" s="216">
        <v>4095</v>
      </c>
      <c r="BK3" s="216">
        <v>3780</v>
      </c>
      <c r="BL3" s="216">
        <v>5040</v>
      </c>
      <c r="BM3" s="216">
        <v>4620</v>
      </c>
      <c r="BN3" s="216">
        <v>3465</v>
      </c>
      <c r="BO3" s="216">
        <v>3150</v>
      </c>
      <c r="BP3" s="216">
        <v>4410</v>
      </c>
      <c r="BQ3" s="216">
        <v>4095</v>
      </c>
      <c r="BR3" s="216">
        <v>3045</v>
      </c>
      <c r="BS3" s="122">
        <v>2835</v>
      </c>
      <c r="BT3" s="122">
        <v>3885</v>
      </c>
      <c r="BU3" s="122">
        <v>3570</v>
      </c>
    </row>
    <row r="5" spans="1:256" ht="60" customHeight="1" x14ac:dyDescent="0.25">
      <c r="C5" s="196" t="s">
        <v>266</v>
      </c>
      <c r="D5" s="423">
        <f>SUMIF(C:C,$C$10,D:D)</f>
        <v>6584070.0010000002</v>
      </c>
    </row>
    <row r="6" spans="1:256" x14ac:dyDescent="0.25">
      <c r="C6" s="70"/>
      <c r="D6" s="70"/>
      <c r="E6" s="70"/>
      <c r="F6" s="70"/>
      <c r="G6" s="70"/>
      <c r="H6" s="77"/>
      <c r="I6" s="70"/>
      <c r="J6" s="70"/>
    </row>
    <row r="7" spans="1:256" x14ac:dyDescent="0.25">
      <c r="C7" s="70" t="s">
        <v>41</v>
      </c>
      <c r="D7" s="70"/>
      <c r="E7" s="70"/>
      <c r="F7" s="70"/>
      <c r="G7" s="70"/>
      <c r="H7" s="77"/>
      <c r="I7" s="70"/>
      <c r="J7" s="70"/>
    </row>
    <row r="8" spans="1:256" x14ac:dyDescent="0.25">
      <c r="C8" s="70" t="s">
        <v>42</v>
      </c>
      <c r="D8" s="70"/>
      <c r="E8" s="70"/>
      <c r="F8" s="70"/>
      <c r="G8" s="70"/>
      <c r="H8" s="77"/>
      <c r="I8" s="70"/>
      <c r="J8" s="70"/>
    </row>
    <row r="9" spans="1:256" ht="15.75" thickBot="1" x14ac:dyDescent="0.3">
      <c r="B9" s="93"/>
      <c r="C9" s="178"/>
      <c r="D9" s="178"/>
      <c r="E9" s="178"/>
      <c r="F9" s="178"/>
      <c r="G9" s="178"/>
      <c r="H9" s="77"/>
      <c r="I9" s="178"/>
      <c r="J9" s="178"/>
      <c r="K9" s="112"/>
    </row>
    <row r="10" spans="1:256" ht="15.75" thickBot="1" x14ac:dyDescent="0.3">
      <c r="B10" s="93"/>
      <c r="C10" s="29" t="s">
        <v>43</v>
      </c>
      <c r="D10" s="1085">
        <f>SUM(G17:G26)</f>
        <v>220000</v>
      </c>
      <c r="E10" s="93"/>
      <c r="F10" s="93"/>
      <c r="G10" s="93"/>
      <c r="H10" s="74"/>
      <c r="I10" s="74"/>
      <c r="J10" s="74"/>
      <c r="K10" s="112"/>
    </row>
    <row r="11" spans="1:256" x14ac:dyDescent="0.25">
      <c r="B11" s="93"/>
      <c r="C11" s="70"/>
      <c r="D11" s="31"/>
      <c r="E11" s="93"/>
      <c r="F11" s="93"/>
      <c r="G11" s="93"/>
      <c r="H11" s="74"/>
      <c r="I11" s="74"/>
      <c r="J11" s="74"/>
      <c r="K11" s="112"/>
    </row>
    <row r="12" spans="1:256" x14ac:dyDescent="0.25">
      <c r="B12" s="93"/>
      <c r="C12" s="70"/>
      <c r="D12" s="31"/>
      <c r="E12" s="93"/>
      <c r="F12" s="93"/>
      <c r="G12" s="93"/>
      <c r="H12" s="74"/>
      <c r="I12" s="74"/>
      <c r="J12" s="74"/>
      <c r="K12" s="112"/>
      <c r="N12" s="153"/>
    </row>
    <row r="13" spans="1:256" ht="15.75" x14ac:dyDescent="0.25">
      <c r="B13" s="93"/>
      <c r="C13" s="206" t="s">
        <v>409</v>
      </c>
      <c r="D13" s="375"/>
      <c r="E13" s="93" t="str">
        <f>'Desarrollo e Innov. Curricular'!D8</f>
        <v xml:space="preserve">50 % carreras con diseno curricular innovados </v>
      </c>
      <c r="F13" s="93"/>
      <c r="G13" s="93"/>
      <c r="H13" s="74"/>
      <c r="I13" s="74"/>
      <c r="J13" s="74"/>
      <c r="K13" s="112"/>
      <c r="N13" s="153"/>
    </row>
    <row r="14" spans="1:256" ht="18.75" x14ac:dyDescent="0.25">
      <c r="B14" s="93"/>
      <c r="C14" s="209"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t="str">
        <f>'Desarrollo e Innov. Curricular'!D13</f>
        <v>100% Del plan de estudio re-diseñado</v>
      </c>
      <c r="F14" s="93"/>
      <c r="G14" s="93"/>
      <c r="H14" s="74"/>
      <c r="I14" s="74"/>
      <c r="J14" s="74"/>
      <c r="K14" s="112"/>
      <c r="N14" s="153"/>
    </row>
    <row r="15" spans="1:256" ht="15.75" thickBot="1" x14ac:dyDescent="0.3">
      <c r="B15" s="93"/>
      <c r="C15" s="70"/>
      <c r="D15" s="31"/>
      <c r="E15" s="93"/>
      <c r="F15" s="93"/>
      <c r="G15" s="93"/>
      <c r="H15" s="74"/>
      <c r="I15" s="74"/>
      <c r="J15" s="74"/>
      <c r="K15" s="112"/>
      <c r="N15" s="153"/>
    </row>
    <row r="16" spans="1:256" ht="32.25" customHeight="1" thickBot="1" x14ac:dyDescent="0.3">
      <c r="B16" s="93"/>
      <c r="C16" s="126" t="s">
        <v>44</v>
      </c>
      <c r="D16" s="129" t="s">
        <v>45</v>
      </c>
      <c r="E16" s="128" t="s">
        <v>55</v>
      </c>
      <c r="F16" s="128" t="s">
        <v>57</v>
      </c>
      <c r="G16" s="127" t="s">
        <v>27</v>
      </c>
      <c r="H16" s="133" t="s">
        <v>147</v>
      </c>
      <c r="I16" s="128" t="s">
        <v>46</v>
      </c>
      <c r="J16" s="128" t="s">
        <v>148</v>
      </c>
      <c r="K16" s="128" t="s">
        <v>428</v>
      </c>
      <c r="L16" s="128" t="s">
        <v>429</v>
      </c>
      <c r="N16" s="153"/>
    </row>
    <row r="17" spans="2:14" ht="15.75" thickBot="1" x14ac:dyDescent="0.3">
      <c r="B17" s="93"/>
      <c r="C17" s="323" t="s">
        <v>47</v>
      </c>
      <c r="D17" s="1367">
        <v>120</v>
      </c>
      <c r="E17" s="324"/>
      <c r="F17" s="115">
        <v>30000</v>
      </c>
      <c r="G17" s="325">
        <f t="shared" ref="G17:G25" si="0">E17*F17</f>
        <v>0</v>
      </c>
      <c r="H17" s="326" t="s">
        <v>1474</v>
      </c>
      <c r="I17" s="116" t="s">
        <v>719</v>
      </c>
      <c r="J17" s="116" t="str">
        <f>VLOOKUP(I17,Presupuesto!$B$11:$C$566,2,0)</f>
        <v>SERVICIOS DE CAPACITACION.</v>
      </c>
      <c r="K17" s="327" t="s">
        <v>1385</v>
      </c>
      <c r="L17" s="116" t="s">
        <v>412</v>
      </c>
      <c r="N17" s="153"/>
    </row>
    <row r="18" spans="2:14" ht="15.75" thickBot="1" x14ac:dyDescent="0.3">
      <c r="B18" s="93"/>
      <c r="C18" s="99" t="s">
        <v>48</v>
      </c>
      <c r="D18" s="1368"/>
      <c r="E18" s="201">
        <v>0</v>
      </c>
      <c r="F18" s="100">
        <v>0</v>
      </c>
      <c r="G18" s="97">
        <f t="shared" si="0"/>
        <v>0</v>
      </c>
      <c r="H18" s="326"/>
      <c r="I18" s="98" t="s">
        <v>737</v>
      </c>
      <c r="J18" s="98" t="str">
        <f>VLOOKUP(I18,Presupuesto!$B$11:$C$566,2,0)</f>
        <v>SERVICIOS DE IMPRENTA PUBLIC.Y REPRODUCCION</v>
      </c>
      <c r="K18" s="98" t="str">
        <f t="shared" ref="K18:K25" si="1">$K$17</f>
        <v>Desarrollo e Innovación Curricular</v>
      </c>
      <c r="L18" s="98" t="s">
        <v>430</v>
      </c>
      <c r="N18" s="153"/>
    </row>
    <row r="19" spans="2:14" ht="15.75" thickBot="1" x14ac:dyDescent="0.3">
      <c r="B19" s="93"/>
      <c r="C19" s="99" t="s">
        <v>49</v>
      </c>
      <c r="D19" s="1368"/>
      <c r="E19" s="201">
        <v>600</v>
      </c>
      <c r="F19" s="100">
        <v>200</v>
      </c>
      <c r="G19" s="97">
        <f t="shared" si="0"/>
        <v>120000</v>
      </c>
      <c r="H19" s="326" t="s">
        <v>1474</v>
      </c>
      <c r="I19" s="98" t="s">
        <v>812</v>
      </c>
      <c r="J19" s="98" t="str">
        <f>VLOOKUP(I19,Presupuesto!$B$11:$C$566,2,0)</f>
        <v>ALIMENTOS B EBIDAS PARA PERSONAS</v>
      </c>
      <c r="K19" s="98" t="str">
        <f t="shared" si="1"/>
        <v>Desarrollo e Innovación Curricular</v>
      </c>
      <c r="L19" s="98" t="s">
        <v>414</v>
      </c>
      <c r="N19" s="153"/>
    </row>
    <row r="20" spans="2:14" ht="15.75" thickBot="1" x14ac:dyDescent="0.3">
      <c r="B20" s="93"/>
      <c r="C20" s="99" t="s">
        <v>50</v>
      </c>
      <c r="D20" s="1368"/>
      <c r="E20" s="151">
        <v>10</v>
      </c>
      <c r="F20" s="118">
        <v>10000</v>
      </c>
      <c r="G20" s="97">
        <f t="shared" si="0"/>
        <v>100000</v>
      </c>
      <c r="H20" s="326" t="s">
        <v>1474</v>
      </c>
      <c r="I20" s="316" t="s">
        <v>769</v>
      </c>
      <c r="J20" s="98" t="str">
        <f>VLOOKUP(I20,Presupuesto!$B$11:$C$566,2,0)</f>
        <v>PASAJES NACIONALES</v>
      </c>
      <c r="K20" s="98" t="str">
        <f t="shared" si="1"/>
        <v>Desarrollo e Innovación Curricular</v>
      </c>
      <c r="L20" s="98" t="s">
        <v>430</v>
      </c>
      <c r="N20" s="153"/>
    </row>
    <row r="21" spans="2:14" ht="15.75" thickBot="1" x14ac:dyDescent="0.3">
      <c r="B21" s="93"/>
      <c r="C21" s="99" t="s">
        <v>437</v>
      </c>
      <c r="D21" s="1368"/>
      <c r="E21" s="151">
        <v>0</v>
      </c>
      <c r="F21" s="118">
        <v>250</v>
      </c>
      <c r="G21" s="97">
        <f t="shared" si="0"/>
        <v>0</v>
      </c>
      <c r="H21" s="326"/>
      <c r="I21" s="98" t="s">
        <v>841</v>
      </c>
      <c r="J21" s="98" t="str">
        <f>VLOOKUP(I21,Presupuesto!$B$11:$C$566,2,0)</f>
        <v>PRODUCTOS PAPEL Y CARTON</v>
      </c>
      <c r="K21" s="98" t="str">
        <f t="shared" si="1"/>
        <v>Desarrollo e Innovación Curricular</v>
      </c>
      <c r="L21" s="98" t="s">
        <v>430</v>
      </c>
      <c r="N21" s="153"/>
    </row>
    <row r="22" spans="2:14" ht="15.75" thickBot="1" x14ac:dyDescent="0.3">
      <c r="B22" s="93"/>
      <c r="C22" s="99" t="s">
        <v>51</v>
      </c>
      <c r="D22" s="1368"/>
      <c r="E22" s="201">
        <f>(D17*25)/500</f>
        <v>6</v>
      </c>
      <c r="F22" s="100">
        <v>0</v>
      </c>
      <c r="G22" s="97">
        <f t="shared" si="0"/>
        <v>0</v>
      </c>
      <c r="H22" s="326"/>
      <c r="I22" s="98" t="s">
        <v>841</v>
      </c>
      <c r="J22" s="98" t="str">
        <f>VLOOKUP(I22,Presupuesto!$B$11:$C$566,2,0)</f>
        <v>PRODUCTOS PAPEL Y CARTON</v>
      </c>
      <c r="K22" s="98" t="str">
        <f t="shared" si="1"/>
        <v>Desarrollo e Innovación Curricular</v>
      </c>
      <c r="L22" s="98" t="s">
        <v>430</v>
      </c>
      <c r="N22" s="153"/>
    </row>
    <row r="23" spans="2:14" ht="15.75" thickBot="1" x14ac:dyDescent="0.3">
      <c r="B23" s="93"/>
      <c r="C23" s="99" t="s">
        <v>139</v>
      </c>
      <c r="D23" s="1368"/>
      <c r="E23" s="201">
        <f>D17/12</f>
        <v>10</v>
      </c>
      <c r="F23" s="100">
        <v>0</v>
      </c>
      <c r="G23" s="97">
        <f t="shared" si="0"/>
        <v>0</v>
      </c>
      <c r="H23" s="326"/>
      <c r="I23" s="98" t="s">
        <v>962</v>
      </c>
      <c r="J23" s="98" t="str">
        <f>VLOOKUP(I23,Presupuesto!$B$11:$C$566,2,0)</f>
        <v>UTILES DE ESCRITORIO, OFICINA Y ENSE¥ANZA</v>
      </c>
      <c r="K23" s="98" t="str">
        <f t="shared" si="1"/>
        <v>Desarrollo e Innovación Curricular</v>
      </c>
      <c r="L23" s="98" t="s">
        <v>430</v>
      </c>
      <c r="N23" s="153"/>
    </row>
    <row r="24" spans="2:14" ht="15.75" thickBot="1" x14ac:dyDescent="0.3">
      <c r="B24" s="93"/>
      <c r="C24" s="99" t="s">
        <v>34</v>
      </c>
      <c r="D24" s="1368"/>
      <c r="E24" s="201">
        <f>D17/12</f>
        <v>10</v>
      </c>
      <c r="F24" s="100">
        <v>0</v>
      </c>
      <c r="G24" s="97">
        <f t="shared" si="0"/>
        <v>0</v>
      </c>
      <c r="H24" s="326"/>
      <c r="I24" s="98" t="s">
        <v>962</v>
      </c>
      <c r="J24" s="98" t="str">
        <f>VLOOKUP(I24,Presupuesto!$B$11:$C$566,2,0)</f>
        <v>UTILES DE ESCRITORIO, OFICINA Y ENSE¥ANZA</v>
      </c>
      <c r="K24" s="98" t="str">
        <f t="shared" si="1"/>
        <v>Desarrollo e Innovación Curricular</v>
      </c>
      <c r="L24" s="98" t="s">
        <v>430</v>
      </c>
      <c r="N24" s="153"/>
    </row>
    <row r="25" spans="2:14" x14ac:dyDescent="0.25">
      <c r="B25" s="93"/>
      <c r="C25" s="109" t="s">
        <v>52</v>
      </c>
      <c r="D25" s="1368"/>
      <c r="E25" s="213">
        <v>0</v>
      </c>
      <c r="F25" s="119">
        <v>0</v>
      </c>
      <c r="G25" s="97">
        <f t="shared" si="0"/>
        <v>0</v>
      </c>
      <c r="H25" s="326"/>
      <c r="I25" s="98" t="s">
        <v>962</v>
      </c>
      <c r="J25" s="98" t="str">
        <f>VLOOKUP(I25,Presupuesto!$B$11:$C$566,2,0)</f>
        <v>UTILES DE ESCRITORIO, OFICINA Y ENSE¥ANZA</v>
      </c>
      <c r="K25" s="98" t="str">
        <f t="shared" si="1"/>
        <v>Desarrollo e Innovación Curricular</v>
      </c>
      <c r="L25" s="98" t="s">
        <v>430</v>
      </c>
      <c r="N25" s="153"/>
    </row>
    <row r="26" spans="2:14" ht="15.75" thickBot="1" x14ac:dyDescent="0.3">
      <c r="B26" s="93"/>
      <c r="C26" s="217" t="s">
        <v>450</v>
      </c>
      <c r="D26" s="218">
        <v>120</v>
      </c>
      <c r="E26" s="328">
        <v>0</v>
      </c>
      <c r="F26" s="104">
        <f>HLOOKUP(C26,$AH$2:$BU$3,2,0)</f>
        <v>1150</v>
      </c>
      <c r="G26" s="105">
        <f>D26*E26*F26</f>
        <v>0</v>
      </c>
      <c r="H26" s="329" t="s">
        <v>1474</v>
      </c>
      <c r="I26" s="330" t="s">
        <v>769</v>
      </c>
      <c r="J26" s="106" t="str">
        <f>VLOOKUP(I26,Presupuesto!$B$11:$C$566,2,0)</f>
        <v>PASAJES NACIONALES</v>
      </c>
      <c r="K26" s="331" t="s">
        <v>1385</v>
      </c>
      <c r="L26" s="331" t="s">
        <v>430</v>
      </c>
    </row>
    <row r="27" spans="2:14" ht="15.75" thickBot="1" x14ac:dyDescent="0.3">
      <c r="B27" s="93"/>
      <c r="C27" s="93"/>
      <c r="E27" s="112"/>
      <c r="F27" s="112"/>
      <c r="G27" s="112"/>
      <c r="H27" s="175"/>
      <c r="I27" s="112"/>
      <c r="J27" s="112"/>
      <c r="K27" s="112"/>
    </row>
    <row r="28" spans="2:14" ht="15.75" thickBot="1" x14ac:dyDescent="0.3">
      <c r="B28" s="93"/>
      <c r="C28" s="29" t="s">
        <v>43</v>
      </c>
      <c r="D28" s="1085">
        <f>SUM(G35:G44)</f>
        <v>1800000</v>
      </c>
      <c r="E28" s="93"/>
      <c r="F28" s="382">
        <f>+D28+D10</f>
        <v>2020000</v>
      </c>
      <c r="G28" s="93"/>
      <c r="H28" s="74"/>
      <c r="I28" s="74"/>
      <c r="J28" s="74"/>
      <c r="K28" s="112"/>
    </row>
    <row r="29" spans="2:14" x14ac:dyDescent="0.25">
      <c r="B29" s="93"/>
      <c r="C29" s="70"/>
      <c r="D29" s="31"/>
      <c r="E29" s="93"/>
      <c r="F29" s="93"/>
      <c r="G29" s="93"/>
      <c r="H29" s="74"/>
      <c r="I29" s="74"/>
      <c r="J29" s="74"/>
      <c r="K29" s="112"/>
    </row>
    <row r="30" spans="2:14" x14ac:dyDescent="0.25">
      <c r="B30" s="93"/>
      <c r="C30" s="70"/>
      <c r="D30" s="31"/>
      <c r="E30" s="93"/>
      <c r="F30" s="93"/>
      <c r="G30" s="93"/>
      <c r="H30" s="74"/>
      <c r="I30" s="74"/>
      <c r="J30" s="74"/>
      <c r="K30" s="112"/>
      <c r="N30" s="153"/>
    </row>
    <row r="31" spans="2:14" ht="15.75" x14ac:dyDescent="0.25">
      <c r="B31" s="93"/>
      <c r="C31" s="206" t="s">
        <v>409</v>
      </c>
      <c r="D31" s="375" t="s">
        <v>1516</v>
      </c>
      <c r="E31" s="93" t="str">
        <f>'Desarrollo e Innov. Curricular'!D27</f>
        <v xml:space="preserve">180 docentes capacitados en la bimodalidad </v>
      </c>
      <c r="F31" s="93"/>
      <c r="G31" s="93"/>
      <c r="H31" s="74"/>
      <c r="I31" s="74"/>
      <c r="J31" s="74"/>
      <c r="K31" s="112"/>
      <c r="N31" s="153"/>
    </row>
    <row r="32" spans="2:14" ht="18.75" x14ac:dyDescent="0.25">
      <c r="B32" s="93"/>
      <c r="C32" s="209" t="str">
        <f>IFERROR(VLOOKUP(D31,'Desarrollo e Innov. Curricular'!$E:$F,2,FALSE),IFERROR(VLOOKUP(D31,'Investigación Científica'!$E:$F,2,FALSE),IFERROR(VLOOKUP(D31,'Vinculación Univ. Sociedad'!$E:$F,2,FALSE),IFERROR(VLOOKUP(D31,'Docencia y Profesorado Universi'!$E:$F,2,FALSE),IFERROR(VLOOKUP(D31,'Estudiantes y Graduados'!$E:$F,2,FALSE),IFERROR(VLOOKUP(D31,'Gestion Administrativa'!$E:$F,2,FALSE),IFERROR(VLOOKUP(D31,'Gestión Académica'!$E:$F,2,FALSE),IFERROR(VLOOKUP(D31,'Aseguramiento de la Calidad'!$E:$F,2,FALSE),IFERROR(VLOOKUP(D31,'Gestión del Conocimiento'!$E:$F,2,FALSE),IFERROR(VLOOKUP(D31,'Gobernabilidad y Procesos...'!$E:$F,2,FALSE),IFERROR(VLOOKUP(D31,'Gestión del Talento Humano'!$E:$F,2,FALSE),IFERROR(VLOOKUP(D31,'Internacionalización de la E.S.'!$E:$F,2,FALSE),IFERROR(VLOOKUP(D31,'Cultura de Innovación Insti...'!$E:$F,2,FALSE),VLOOKUP(D31,'Lo Esencial de la Reforma Univ.'!$E:$F,2,0))))))))))))))</f>
        <v>1.Realización de un Programa de capacitación docente para la bimodalidad.</v>
      </c>
      <c r="D32" s="31"/>
      <c r="E32" s="93"/>
      <c r="F32" s="93"/>
      <c r="G32" s="93"/>
      <c r="H32" s="74"/>
      <c r="I32" s="74"/>
      <c r="J32" s="74"/>
      <c r="K32" s="112"/>
      <c r="N32" s="153"/>
    </row>
    <row r="33" spans="2:14" ht="15.75" thickBot="1" x14ac:dyDescent="0.3">
      <c r="B33" s="93"/>
      <c r="C33" s="70"/>
      <c r="D33" s="31"/>
      <c r="E33" s="93"/>
      <c r="F33" s="93"/>
      <c r="G33" s="93"/>
      <c r="H33" s="74"/>
      <c r="I33" s="74"/>
      <c r="J33" s="74"/>
      <c r="K33" s="112"/>
      <c r="N33" s="153"/>
    </row>
    <row r="34" spans="2:14" ht="32.25" customHeight="1" thickBot="1" x14ac:dyDescent="0.3">
      <c r="B34" s="93"/>
      <c r="C34" s="126" t="s">
        <v>44</v>
      </c>
      <c r="D34" s="129" t="s">
        <v>45</v>
      </c>
      <c r="E34" s="128" t="s">
        <v>55</v>
      </c>
      <c r="F34" s="128" t="s">
        <v>57</v>
      </c>
      <c r="G34" s="127" t="s">
        <v>27</v>
      </c>
      <c r="H34" s="133" t="s">
        <v>147</v>
      </c>
      <c r="I34" s="128" t="s">
        <v>46</v>
      </c>
      <c r="J34" s="128" t="s">
        <v>148</v>
      </c>
      <c r="K34" s="128" t="s">
        <v>428</v>
      </c>
      <c r="L34" s="128" t="s">
        <v>429</v>
      </c>
      <c r="N34" s="153"/>
    </row>
    <row r="35" spans="2:14" ht="15.75" thickBot="1" x14ac:dyDescent="0.3">
      <c r="B35" s="93"/>
      <c r="C35" s="323" t="s">
        <v>47</v>
      </c>
      <c r="D35" s="1367">
        <v>180</v>
      </c>
      <c r="E35" s="324">
        <v>0</v>
      </c>
      <c r="F35" s="115">
        <v>30000</v>
      </c>
      <c r="G35" s="325">
        <f t="shared" ref="G35:G43" si="2">E35*F35</f>
        <v>0</v>
      </c>
      <c r="H35" s="326"/>
      <c r="I35" s="116" t="s">
        <v>719</v>
      </c>
      <c r="J35" s="116" t="str">
        <f>VLOOKUP(I35,Presupuesto!$B$11:$C$566,2,0)</f>
        <v>SERVICIOS DE CAPACITACION.</v>
      </c>
      <c r="K35" s="327" t="s">
        <v>1385</v>
      </c>
      <c r="L35" s="116" t="s">
        <v>412</v>
      </c>
      <c r="N35" s="153"/>
    </row>
    <row r="36" spans="2:14" ht="15.75" thickBot="1" x14ac:dyDescent="0.3">
      <c r="B36" s="93"/>
      <c r="C36" s="99" t="s">
        <v>48</v>
      </c>
      <c r="D36" s="1368"/>
      <c r="E36" s="201">
        <v>0</v>
      </c>
      <c r="F36" s="100">
        <v>0</v>
      </c>
      <c r="G36" s="97">
        <f t="shared" si="2"/>
        <v>0</v>
      </c>
      <c r="H36" s="326"/>
      <c r="I36" s="98" t="s">
        <v>737</v>
      </c>
      <c r="J36" s="98" t="str">
        <f>VLOOKUP(I36,Presupuesto!$B$11:$C$566,2,0)</f>
        <v>SERVICIOS DE IMPRENTA PUBLIC.Y REPRODUCCION</v>
      </c>
      <c r="K36" s="98" t="str">
        <f t="shared" ref="K36:K43" si="3">$K$17</f>
        <v>Desarrollo e Innovación Curricular</v>
      </c>
      <c r="L36" s="98" t="s">
        <v>430</v>
      </c>
      <c r="N36" s="153"/>
    </row>
    <row r="37" spans="2:14" ht="15.75" thickBot="1" x14ac:dyDescent="0.3">
      <c r="B37" s="93"/>
      <c r="C37" s="99" t="s">
        <v>49</v>
      </c>
      <c r="D37" s="1368"/>
      <c r="E37" s="201">
        <v>0</v>
      </c>
      <c r="F37" s="100">
        <v>200</v>
      </c>
      <c r="G37" s="97">
        <f t="shared" si="2"/>
        <v>0</v>
      </c>
      <c r="H37" s="326"/>
      <c r="I37" s="98" t="s">
        <v>812</v>
      </c>
      <c r="J37" s="98" t="str">
        <f>VLOOKUP(I37,Presupuesto!$B$11:$C$566,2,0)</f>
        <v>ALIMENTOS B EBIDAS PARA PERSONAS</v>
      </c>
      <c r="K37" s="98" t="str">
        <f t="shared" si="3"/>
        <v>Desarrollo e Innovación Curricular</v>
      </c>
      <c r="L37" s="98" t="s">
        <v>414</v>
      </c>
      <c r="N37" s="153"/>
    </row>
    <row r="38" spans="2:14" ht="15.75" thickBot="1" x14ac:dyDescent="0.3">
      <c r="B38" s="93"/>
      <c r="C38" s="99" t="s">
        <v>50</v>
      </c>
      <c r="D38" s="1368"/>
      <c r="E38" s="151">
        <v>0</v>
      </c>
      <c r="F38" s="118">
        <v>10000</v>
      </c>
      <c r="G38" s="97">
        <f t="shared" si="2"/>
        <v>0</v>
      </c>
      <c r="H38" s="326" t="s">
        <v>1474</v>
      </c>
      <c r="I38" s="316" t="s">
        <v>769</v>
      </c>
      <c r="J38" s="98" t="str">
        <f>VLOOKUP(I38,Presupuesto!$B$11:$C$566,2,0)</f>
        <v>PASAJES NACIONALES</v>
      </c>
      <c r="K38" s="98" t="str">
        <f t="shared" si="3"/>
        <v>Desarrollo e Innovación Curricular</v>
      </c>
      <c r="L38" s="98" t="s">
        <v>430</v>
      </c>
      <c r="N38" s="153"/>
    </row>
    <row r="39" spans="2:14" ht="15.75" thickBot="1" x14ac:dyDescent="0.3">
      <c r="B39" s="93"/>
      <c r="C39" s="99" t="s">
        <v>437</v>
      </c>
      <c r="D39" s="1368"/>
      <c r="E39" s="151">
        <v>180</v>
      </c>
      <c r="F39" s="118">
        <v>10000</v>
      </c>
      <c r="G39" s="97">
        <f t="shared" si="2"/>
        <v>1800000</v>
      </c>
      <c r="H39" s="326" t="s">
        <v>1474</v>
      </c>
      <c r="I39" s="98" t="s">
        <v>841</v>
      </c>
      <c r="J39" s="98" t="str">
        <f>VLOOKUP(I39,Presupuesto!$B$11:$C$566,2,0)</f>
        <v>PRODUCTOS PAPEL Y CARTON</v>
      </c>
      <c r="K39" s="98" t="str">
        <f t="shared" si="3"/>
        <v>Desarrollo e Innovación Curricular</v>
      </c>
      <c r="L39" s="98" t="s">
        <v>430</v>
      </c>
      <c r="N39" s="153"/>
    </row>
    <row r="40" spans="2:14" ht="15.75" thickBot="1" x14ac:dyDescent="0.3">
      <c r="B40" s="93"/>
      <c r="C40" s="99" t="s">
        <v>51</v>
      </c>
      <c r="D40" s="1368"/>
      <c r="E40" s="201">
        <v>0</v>
      </c>
      <c r="F40" s="100">
        <v>0</v>
      </c>
      <c r="G40" s="97">
        <f t="shared" si="2"/>
        <v>0</v>
      </c>
      <c r="H40" s="326"/>
      <c r="I40" s="98" t="s">
        <v>841</v>
      </c>
      <c r="J40" s="98" t="str">
        <f>VLOOKUP(I40,Presupuesto!$B$11:$C$566,2,0)</f>
        <v>PRODUCTOS PAPEL Y CARTON</v>
      </c>
      <c r="K40" s="98" t="str">
        <f t="shared" si="3"/>
        <v>Desarrollo e Innovación Curricular</v>
      </c>
      <c r="L40" s="98" t="s">
        <v>430</v>
      </c>
      <c r="N40" s="153"/>
    </row>
    <row r="41" spans="2:14" ht="15.75" thickBot="1" x14ac:dyDescent="0.3">
      <c r="B41" s="93"/>
      <c r="C41" s="99" t="s">
        <v>139</v>
      </c>
      <c r="D41" s="1368"/>
      <c r="E41" s="201">
        <v>0</v>
      </c>
      <c r="F41" s="100">
        <v>0</v>
      </c>
      <c r="G41" s="97">
        <f t="shared" si="2"/>
        <v>0</v>
      </c>
      <c r="H41" s="326"/>
      <c r="I41" s="98" t="s">
        <v>962</v>
      </c>
      <c r="J41" s="98" t="str">
        <f>VLOOKUP(I41,Presupuesto!$B$11:$C$566,2,0)</f>
        <v>UTILES DE ESCRITORIO, OFICINA Y ENSE¥ANZA</v>
      </c>
      <c r="K41" s="98" t="str">
        <f t="shared" si="3"/>
        <v>Desarrollo e Innovación Curricular</v>
      </c>
      <c r="L41" s="98" t="s">
        <v>430</v>
      </c>
      <c r="N41" s="153"/>
    </row>
    <row r="42" spans="2:14" ht="15.75" thickBot="1" x14ac:dyDescent="0.3">
      <c r="B42" s="93"/>
      <c r="C42" s="99" t="s">
        <v>34</v>
      </c>
      <c r="D42" s="1368"/>
      <c r="E42" s="201">
        <v>0</v>
      </c>
      <c r="F42" s="100">
        <v>0</v>
      </c>
      <c r="G42" s="97">
        <f t="shared" si="2"/>
        <v>0</v>
      </c>
      <c r="H42" s="326"/>
      <c r="I42" s="98" t="s">
        <v>962</v>
      </c>
      <c r="J42" s="98" t="str">
        <f>VLOOKUP(I42,Presupuesto!$B$11:$C$566,2,0)</f>
        <v>UTILES DE ESCRITORIO, OFICINA Y ENSE¥ANZA</v>
      </c>
      <c r="K42" s="98" t="str">
        <f t="shared" si="3"/>
        <v>Desarrollo e Innovación Curricular</v>
      </c>
      <c r="L42" s="98" t="s">
        <v>430</v>
      </c>
      <c r="N42" s="153"/>
    </row>
    <row r="43" spans="2:14" x14ac:dyDescent="0.25">
      <c r="B43" s="93"/>
      <c r="C43" s="109" t="s">
        <v>52</v>
      </c>
      <c r="D43" s="1368"/>
      <c r="E43" s="213">
        <v>0</v>
      </c>
      <c r="F43" s="119">
        <v>0</v>
      </c>
      <c r="G43" s="97">
        <f t="shared" si="2"/>
        <v>0</v>
      </c>
      <c r="H43" s="326"/>
      <c r="I43" s="98" t="s">
        <v>962</v>
      </c>
      <c r="J43" s="98" t="str">
        <f>VLOOKUP(I43,Presupuesto!$B$11:$C$566,2,0)</f>
        <v>UTILES DE ESCRITORIO, OFICINA Y ENSE¥ANZA</v>
      </c>
      <c r="K43" s="98" t="str">
        <f t="shared" si="3"/>
        <v>Desarrollo e Innovación Curricular</v>
      </c>
      <c r="L43" s="98" t="s">
        <v>430</v>
      </c>
      <c r="N43" s="153"/>
    </row>
    <row r="44" spans="2:14" ht="15.75" thickBot="1" x14ac:dyDescent="0.3">
      <c r="B44" s="93"/>
      <c r="C44" s="217" t="s">
        <v>450</v>
      </c>
      <c r="D44" s="218">
        <v>180</v>
      </c>
      <c r="E44" s="328">
        <v>0</v>
      </c>
      <c r="F44" s="104">
        <f>HLOOKUP(C44,$AH$2:$BU$3,2,0)</f>
        <v>1150</v>
      </c>
      <c r="G44" s="105">
        <f>D44*E44*F44</f>
        <v>0</v>
      </c>
      <c r="H44" s="329" t="s">
        <v>1474</v>
      </c>
      <c r="I44" s="330" t="s">
        <v>781</v>
      </c>
      <c r="J44" s="106" t="str">
        <f>VLOOKUP(I44,Presupuesto!$B$11:$C$566,2,0)</f>
        <v>VIATICOS NACIONALES</v>
      </c>
      <c r="K44" s="331" t="s">
        <v>1385</v>
      </c>
      <c r="L44" s="331" t="s">
        <v>430</v>
      </c>
    </row>
    <row r="46" spans="2:14" ht="15.75" thickBot="1" x14ac:dyDescent="0.3"/>
    <row r="47" spans="2:14" ht="15.75" thickBot="1" x14ac:dyDescent="0.3">
      <c r="C47" s="29" t="s">
        <v>43</v>
      </c>
      <c r="D47" s="1085">
        <f>SUM(G54:G63)</f>
        <v>100000</v>
      </c>
      <c r="E47" s="93"/>
      <c r="F47" s="93"/>
      <c r="G47" s="93"/>
      <c r="H47" s="74"/>
      <c r="I47" s="74"/>
      <c r="J47" s="74"/>
      <c r="K47" s="112"/>
    </row>
    <row r="48" spans="2:14" x14ac:dyDescent="0.25">
      <c r="C48" s="70"/>
      <c r="D48" s="31"/>
      <c r="E48" s="93"/>
      <c r="F48" s="93"/>
      <c r="G48" s="93"/>
      <c r="H48" s="74"/>
      <c r="I48" s="74"/>
      <c r="J48" s="74"/>
      <c r="K48" s="112"/>
    </row>
    <row r="49" spans="3:12" x14ac:dyDescent="0.25">
      <c r="C49" s="70"/>
      <c r="D49" s="31"/>
      <c r="E49" s="93"/>
      <c r="F49" s="93"/>
      <c r="G49" s="93"/>
      <c r="H49" s="74"/>
      <c r="I49" s="74"/>
      <c r="J49" s="74"/>
      <c r="K49" s="112"/>
    </row>
    <row r="50" spans="3:12" ht="15.75" x14ac:dyDescent="0.25">
      <c r="C50" s="206" t="s">
        <v>409</v>
      </c>
      <c r="D50" s="375" t="s">
        <v>1524</v>
      </c>
      <c r="E50" s="93" t="str">
        <f>'Docencia y Profesorado Universi'!C7</f>
        <v xml:space="preserve">Politica de relevo generacional </v>
      </c>
      <c r="F50" s="93"/>
      <c r="G50" s="93"/>
      <c r="H50" s="74"/>
      <c r="I50" s="74"/>
      <c r="J50" s="74"/>
      <c r="K50" s="112"/>
    </row>
    <row r="51" spans="3:12" ht="18.75" x14ac:dyDescent="0.25">
      <c r="C51" s="209" t="str">
        <f>IFERROR(VLOOKUP(D50,'Desarrollo e Innov. Curricular'!$E:$F,2,FALSE),IFERROR(VLOOKUP(D50,'Investigación Científica'!$E:$F,2,FALSE),IFERROR(VLOOKUP(D50,'Vinculación Univ. Sociedad'!$E:$F,2,FALSE),IFERROR(VLOOKUP(D50,'Docencia y Profesorado Universi'!$E:$F,2,FALSE),IFERROR(VLOOKUP(D50,'Estudiantes y Graduados'!$E:$F,2,FALSE),IFERROR(VLOOKUP(D50,'Gestion Administrativa'!$E:$F,2,FALSE),IFERROR(VLOOKUP(D50,'Gestión Académica'!$E:$F,2,FALSE),IFERROR(VLOOKUP(D50,'Aseguramiento de la Calidad'!$E:$F,2,FALSE),IFERROR(VLOOKUP(D50,'Gestión del Conocimiento'!$E:$F,2,FALSE),IFERROR(VLOOKUP(D50,'Gobernabilidad y Procesos...'!$E:$F,2,FALSE),IFERROR(VLOOKUP(D50,'Gestión del Talento Humano'!$E:$F,2,FALSE),IFERROR(VLOOKUP(D50,'Internacionalización de la E.S.'!$E:$F,2,FALSE),IFERROR(VLOOKUP(D50,'Cultura de Innovación Insti...'!$E:$F,2,FALSE),VLOOKUP(D50,'Lo Esencial de la Reforma Univ.'!$E:$F,2,0))))))))))))))</f>
        <v xml:space="preserve">1. realización de talleres para la formulación de Políticas de relevo generacional que garantice una planta docente altamente capacitado y calificado en lo moral, científico, técnico para mejorar el nivel de la enseñanza superior. </v>
      </c>
      <c r="D51" s="31"/>
      <c r="E51" s="93"/>
      <c r="F51" s="93"/>
      <c r="G51" s="93"/>
      <c r="H51" s="74"/>
      <c r="I51" s="74"/>
      <c r="J51" s="74"/>
      <c r="K51" s="112"/>
    </row>
    <row r="52" spans="3:12" ht="15.75" thickBot="1" x14ac:dyDescent="0.3">
      <c r="C52" s="70"/>
      <c r="D52" s="31"/>
      <c r="E52" s="93"/>
      <c r="F52" s="93"/>
      <c r="G52" s="93"/>
      <c r="H52" s="74"/>
      <c r="I52" s="74"/>
      <c r="J52" s="74"/>
      <c r="K52" s="112"/>
    </row>
    <row r="53" spans="3:12" ht="30.75" thickBot="1" x14ac:dyDescent="0.3">
      <c r="C53" s="126" t="s">
        <v>44</v>
      </c>
      <c r="D53" s="129" t="s">
        <v>45</v>
      </c>
      <c r="E53" s="128" t="s">
        <v>55</v>
      </c>
      <c r="F53" s="128" t="s">
        <v>57</v>
      </c>
      <c r="G53" s="127" t="s">
        <v>27</v>
      </c>
      <c r="H53" s="133" t="s">
        <v>147</v>
      </c>
      <c r="I53" s="128" t="s">
        <v>46</v>
      </c>
      <c r="J53" s="128" t="s">
        <v>148</v>
      </c>
      <c r="K53" s="128" t="s">
        <v>428</v>
      </c>
      <c r="L53" s="128" t="s">
        <v>429</v>
      </c>
    </row>
    <row r="54" spans="3:12" ht="15.75" thickBot="1" x14ac:dyDescent="0.3">
      <c r="C54" s="323" t="s">
        <v>47</v>
      </c>
      <c r="D54" s="1367">
        <v>100</v>
      </c>
      <c r="E54" s="324">
        <v>0</v>
      </c>
      <c r="F54" s="115">
        <v>30000</v>
      </c>
      <c r="G54" s="325">
        <f t="shared" ref="G54:G62" si="4">E54*F54</f>
        <v>0</v>
      </c>
      <c r="H54" s="326"/>
      <c r="I54" s="116" t="s">
        <v>719</v>
      </c>
      <c r="J54" s="116" t="str">
        <f>VLOOKUP(I54,Presupuesto!$B$11:$C$566,2,0)</f>
        <v>SERVICIOS DE CAPACITACION.</v>
      </c>
      <c r="K54" s="327" t="s">
        <v>1386</v>
      </c>
      <c r="L54" s="116" t="s">
        <v>412</v>
      </c>
    </row>
    <row r="55" spans="3:12" ht="15.75" thickBot="1" x14ac:dyDescent="0.3">
      <c r="C55" s="99" t="s">
        <v>48</v>
      </c>
      <c r="D55" s="1368"/>
      <c r="E55" s="201">
        <v>0</v>
      </c>
      <c r="F55" s="100">
        <v>0</v>
      </c>
      <c r="G55" s="97">
        <f t="shared" si="4"/>
        <v>0</v>
      </c>
      <c r="H55" s="326"/>
      <c r="I55" s="98" t="s">
        <v>737</v>
      </c>
      <c r="J55" s="98" t="str">
        <f>VLOOKUP(I55,Presupuesto!$B$11:$C$566,2,0)</f>
        <v>SERVICIOS DE IMPRENTA PUBLIC.Y REPRODUCCION</v>
      </c>
      <c r="K55" s="327" t="s">
        <v>1386</v>
      </c>
      <c r="L55" s="98" t="s">
        <v>430</v>
      </c>
    </row>
    <row r="56" spans="3:12" ht="15.75" thickBot="1" x14ac:dyDescent="0.3">
      <c r="C56" s="99" t="s">
        <v>49</v>
      </c>
      <c r="D56" s="1368"/>
      <c r="E56" s="201">
        <v>500</v>
      </c>
      <c r="F56" s="100">
        <v>200</v>
      </c>
      <c r="G56" s="97">
        <f t="shared" si="4"/>
        <v>100000</v>
      </c>
      <c r="H56" s="326" t="s">
        <v>1474</v>
      </c>
      <c r="I56" s="98" t="s">
        <v>812</v>
      </c>
      <c r="J56" s="98" t="str">
        <f>VLOOKUP(I56,Presupuesto!$B$11:$C$566,2,0)</f>
        <v>ALIMENTOS B EBIDAS PARA PERSONAS</v>
      </c>
      <c r="K56" s="327" t="s">
        <v>1386</v>
      </c>
      <c r="L56" s="98" t="s">
        <v>414</v>
      </c>
    </row>
    <row r="57" spans="3:12" ht="15.75" thickBot="1" x14ac:dyDescent="0.3">
      <c r="C57" s="99" t="s">
        <v>50</v>
      </c>
      <c r="D57" s="1368"/>
      <c r="E57" s="151">
        <v>0</v>
      </c>
      <c r="F57" s="118">
        <v>10000</v>
      </c>
      <c r="G57" s="97">
        <f t="shared" si="4"/>
        <v>0</v>
      </c>
      <c r="H57" s="326"/>
      <c r="I57" s="316" t="s">
        <v>323</v>
      </c>
      <c r="J57" s="98" t="str">
        <f>VLOOKUP(I57,Presupuesto!$B$11:$C$566,2,0)</f>
        <v>PASAJES NACIONALES (26110-00)</v>
      </c>
      <c r="K57" s="327" t="s">
        <v>1386</v>
      </c>
      <c r="L57" s="98" t="s">
        <v>430</v>
      </c>
    </row>
    <row r="58" spans="3:12" ht="15.75" thickBot="1" x14ac:dyDescent="0.3">
      <c r="C58" s="99" t="s">
        <v>437</v>
      </c>
      <c r="D58" s="1368"/>
      <c r="E58" s="151">
        <v>0</v>
      </c>
      <c r="F58" s="118">
        <v>250</v>
      </c>
      <c r="G58" s="97">
        <f t="shared" si="4"/>
        <v>0</v>
      </c>
      <c r="H58" s="326"/>
      <c r="I58" s="98" t="s">
        <v>841</v>
      </c>
      <c r="J58" s="98" t="str">
        <f>VLOOKUP(I58,Presupuesto!$B$11:$C$566,2,0)</f>
        <v>PRODUCTOS PAPEL Y CARTON</v>
      </c>
      <c r="K58" s="327" t="s">
        <v>1386</v>
      </c>
      <c r="L58" s="98" t="s">
        <v>430</v>
      </c>
    </row>
    <row r="59" spans="3:12" ht="15.75" thickBot="1" x14ac:dyDescent="0.3">
      <c r="C59" s="99" t="s">
        <v>51</v>
      </c>
      <c r="D59" s="1368"/>
      <c r="E59" s="201">
        <f>(D54*25)/500</f>
        <v>5</v>
      </c>
      <c r="F59" s="100">
        <v>0</v>
      </c>
      <c r="G59" s="97">
        <f t="shared" si="4"/>
        <v>0</v>
      </c>
      <c r="H59" s="326"/>
      <c r="I59" s="98" t="s">
        <v>841</v>
      </c>
      <c r="J59" s="98" t="str">
        <f>VLOOKUP(I59,Presupuesto!$B$11:$C$566,2,0)</f>
        <v>PRODUCTOS PAPEL Y CARTON</v>
      </c>
      <c r="K59" s="327" t="s">
        <v>1386</v>
      </c>
      <c r="L59" s="98" t="s">
        <v>430</v>
      </c>
    </row>
    <row r="60" spans="3:12" ht="15.75" thickBot="1" x14ac:dyDescent="0.3">
      <c r="C60" s="99" t="s">
        <v>139</v>
      </c>
      <c r="D60" s="1368"/>
      <c r="E60" s="201">
        <v>0</v>
      </c>
      <c r="F60" s="100">
        <v>0</v>
      </c>
      <c r="G60" s="97">
        <f t="shared" si="4"/>
        <v>0</v>
      </c>
      <c r="H60" s="326"/>
      <c r="I60" s="98" t="s">
        <v>962</v>
      </c>
      <c r="J60" s="98" t="str">
        <f>VLOOKUP(I60,Presupuesto!$B$11:$C$566,2,0)</f>
        <v>UTILES DE ESCRITORIO, OFICINA Y ENSE¥ANZA</v>
      </c>
      <c r="K60" s="327" t="s">
        <v>1386</v>
      </c>
      <c r="L60" s="98" t="s">
        <v>430</v>
      </c>
    </row>
    <row r="61" spans="3:12" ht="15.75" thickBot="1" x14ac:dyDescent="0.3">
      <c r="C61" s="99" t="s">
        <v>34</v>
      </c>
      <c r="D61" s="1368"/>
      <c r="E61" s="201">
        <v>0</v>
      </c>
      <c r="F61" s="100">
        <v>0</v>
      </c>
      <c r="G61" s="97">
        <f t="shared" si="4"/>
        <v>0</v>
      </c>
      <c r="H61" s="326"/>
      <c r="I61" s="98" t="s">
        <v>962</v>
      </c>
      <c r="J61" s="98" t="str">
        <f>VLOOKUP(I61,Presupuesto!$B$11:$C$566,2,0)</f>
        <v>UTILES DE ESCRITORIO, OFICINA Y ENSE¥ANZA</v>
      </c>
      <c r="K61" s="327" t="s">
        <v>1386</v>
      </c>
      <c r="L61" s="98" t="s">
        <v>430</v>
      </c>
    </row>
    <row r="62" spans="3:12" ht="15.75" thickBot="1" x14ac:dyDescent="0.3">
      <c r="C62" s="109" t="s">
        <v>52</v>
      </c>
      <c r="D62" s="1368"/>
      <c r="E62" s="213">
        <v>0</v>
      </c>
      <c r="F62" s="119">
        <v>0</v>
      </c>
      <c r="G62" s="97">
        <f t="shared" si="4"/>
        <v>0</v>
      </c>
      <c r="H62" s="326"/>
      <c r="I62" s="98" t="s">
        <v>962</v>
      </c>
      <c r="J62" s="98" t="str">
        <f>VLOOKUP(I62,Presupuesto!$B$11:$C$566,2,0)</f>
        <v>UTILES DE ESCRITORIO, OFICINA Y ENSE¥ANZA</v>
      </c>
      <c r="K62" s="327" t="s">
        <v>1386</v>
      </c>
      <c r="L62" s="98" t="s">
        <v>430</v>
      </c>
    </row>
    <row r="63" spans="3:12" ht="15.75" thickBot="1" x14ac:dyDescent="0.3">
      <c r="C63" s="217" t="s">
        <v>450</v>
      </c>
      <c r="D63" s="218">
        <v>0</v>
      </c>
      <c r="E63" s="328">
        <v>0</v>
      </c>
      <c r="F63" s="104">
        <f>HLOOKUP(C63,$AH$2:$BU$3,2,0)</f>
        <v>1150</v>
      </c>
      <c r="G63" s="105">
        <f>D63*E63*F63</f>
        <v>0</v>
      </c>
      <c r="H63" s="326" t="s">
        <v>1474</v>
      </c>
      <c r="I63" s="330" t="s">
        <v>781</v>
      </c>
      <c r="J63" s="106" t="str">
        <f>VLOOKUP(I63,Presupuesto!$B$11:$C$566,2,0)</f>
        <v>VIATICOS NACIONALES</v>
      </c>
      <c r="K63" s="327" t="s">
        <v>1386</v>
      </c>
      <c r="L63" s="331" t="s">
        <v>430</v>
      </c>
    </row>
    <row r="65" spans="3:12" ht="15.75" thickBot="1" x14ac:dyDescent="0.3"/>
    <row r="66" spans="3:12" ht="15.75" thickBot="1" x14ac:dyDescent="0.3">
      <c r="C66" s="29" t="s">
        <v>43</v>
      </c>
      <c r="D66" s="1085">
        <f>SUM(G73:G82)</f>
        <v>74000</v>
      </c>
      <c r="E66" s="93"/>
      <c r="F66" s="93"/>
      <c r="G66" s="93"/>
      <c r="H66" s="74"/>
      <c r="I66" s="74"/>
      <c r="J66" s="74"/>
      <c r="K66" s="112"/>
    </row>
    <row r="67" spans="3:12" x14ac:dyDescent="0.25">
      <c r="C67" s="70"/>
      <c r="D67" s="31"/>
      <c r="E67" s="93"/>
      <c r="F67" s="93"/>
      <c r="G67" s="93"/>
      <c r="H67" s="74"/>
      <c r="I67" s="74"/>
      <c r="J67" s="74"/>
      <c r="K67" s="112"/>
    </row>
    <row r="68" spans="3:12" x14ac:dyDescent="0.25">
      <c r="C68" s="70"/>
      <c r="D68" s="31"/>
      <c r="E68" s="93"/>
      <c r="F68" s="93"/>
      <c r="G68" s="93"/>
      <c r="H68" s="74"/>
      <c r="I68" s="74"/>
      <c r="J68" s="74"/>
      <c r="K68" s="112"/>
    </row>
    <row r="69" spans="3:12" ht="15.75" x14ac:dyDescent="0.25">
      <c r="C69" s="206" t="s">
        <v>409</v>
      </c>
      <c r="D69" s="375" t="s">
        <v>1532</v>
      </c>
      <c r="E69" s="93" t="str">
        <f>'Docencia y Profesorado Universi'!D8</f>
        <v xml:space="preserve">DOCUMENTO DE LAS POLITICAS DE FORMACION CIENTIFICA EN EL NIVEL DE POSTGRADOS </v>
      </c>
      <c r="F69" s="93"/>
      <c r="G69" s="93"/>
      <c r="H69" s="74"/>
      <c r="I69" s="74"/>
      <c r="J69" s="74"/>
      <c r="K69" s="112"/>
    </row>
    <row r="70" spans="3:12" ht="18.75" x14ac:dyDescent="0.25">
      <c r="C70" s="209" t="str">
        <f>IFERROR(VLOOKUP(D69,'Desarrollo e Innov. Curricular'!$E:$F,2,FALSE),IFERROR(VLOOKUP(D69,'Investigación Científica'!$E:$F,2,FALSE),IFERROR(VLOOKUP(D69,'Vinculación Univ. Sociedad'!$E:$F,2,FALSE),IFERROR(VLOOKUP(D69,'Docencia y Profesorado Universi'!$E:$F,2,FALSE),IFERROR(VLOOKUP(D69,'Estudiantes y Graduados'!$E:$F,2,FALSE),IFERROR(VLOOKUP(D69,'Gestion Administrativa'!$E:$F,2,FALSE),IFERROR(VLOOKUP(D69,'Gestión Académica'!$E:$F,2,FALSE),IFERROR(VLOOKUP(D69,'Aseguramiento de la Calidad'!$E:$F,2,FALSE),IFERROR(VLOOKUP(D69,'Gestión del Conocimiento'!$E:$F,2,FALSE),IFERROR(VLOOKUP(D69,'Gobernabilidad y Procesos...'!$E:$F,2,FALSE),IFERROR(VLOOKUP(D69,'Gestión del Talento Humano'!$E:$F,2,FALSE),IFERROR(VLOOKUP(D69,'Internacionalización de la E.S.'!$E:$F,2,FALSE),IFERROR(VLOOKUP(D69,'Cultura de Innovación Insti...'!$E:$F,2,FALSE),VLOOKUP(D69,'Lo Esencial de la Reforma Univ.'!$E:$F,2,0))))))))))))))</f>
        <v>2. Realización de talleres para la Formulación de políticas de formación científica en las disciplinas en el nivel de postgrados.</v>
      </c>
      <c r="D70" s="31"/>
      <c r="E70" s="93"/>
      <c r="F70" s="93"/>
      <c r="G70" s="93"/>
      <c r="H70" s="74"/>
      <c r="I70" s="74"/>
      <c r="J70" s="74"/>
      <c r="K70" s="112"/>
    </row>
    <row r="71" spans="3:12" ht="15.75" thickBot="1" x14ac:dyDescent="0.3">
      <c r="C71" s="70"/>
      <c r="D71" s="31"/>
      <c r="E71" s="93"/>
      <c r="F71" s="93"/>
      <c r="G71" s="93"/>
      <c r="H71" s="74"/>
      <c r="I71" s="74"/>
      <c r="J71" s="74"/>
      <c r="K71" s="112"/>
    </row>
    <row r="72" spans="3:12" ht="30.75" thickBot="1" x14ac:dyDescent="0.3">
      <c r="C72" s="126" t="s">
        <v>44</v>
      </c>
      <c r="D72" s="129" t="s">
        <v>45</v>
      </c>
      <c r="E72" s="128" t="s">
        <v>55</v>
      </c>
      <c r="F72" s="128" t="s">
        <v>57</v>
      </c>
      <c r="G72" s="127" t="s">
        <v>27</v>
      </c>
      <c r="H72" s="133" t="s">
        <v>147</v>
      </c>
      <c r="I72" s="128" t="s">
        <v>46</v>
      </c>
      <c r="J72" s="128" t="s">
        <v>148</v>
      </c>
      <c r="K72" s="128" t="s">
        <v>428</v>
      </c>
      <c r="L72" s="128" t="s">
        <v>429</v>
      </c>
    </row>
    <row r="73" spans="3:12" ht="15.75" thickBot="1" x14ac:dyDescent="0.3">
      <c r="C73" s="323" t="s">
        <v>47</v>
      </c>
      <c r="D73" s="1367">
        <v>160</v>
      </c>
      <c r="E73" s="324">
        <v>1</v>
      </c>
      <c r="F73" s="115">
        <v>30000</v>
      </c>
      <c r="G73" s="325">
        <f t="shared" ref="G73:G81" si="5">E73*F73</f>
        <v>30000</v>
      </c>
      <c r="H73" s="326" t="s">
        <v>1474</v>
      </c>
      <c r="I73" s="116" t="s">
        <v>719</v>
      </c>
      <c r="J73" s="116" t="str">
        <f>VLOOKUP(I73,Presupuesto!$B$11:$C$566,2,0)</f>
        <v>SERVICIOS DE CAPACITACION.</v>
      </c>
      <c r="K73" s="327" t="s">
        <v>1386</v>
      </c>
      <c r="L73" s="116" t="s">
        <v>412</v>
      </c>
    </row>
    <row r="74" spans="3:12" ht="15.75" thickBot="1" x14ac:dyDescent="0.3">
      <c r="C74" s="99" t="s">
        <v>48</v>
      </c>
      <c r="D74" s="1368"/>
      <c r="E74" s="201">
        <v>0</v>
      </c>
      <c r="F74" s="100">
        <v>0</v>
      </c>
      <c r="G74" s="97">
        <f t="shared" si="5"/>
        <v>0</v>
      </c>
      <c r="H74" s="326"/>
      <c r="I74" s="98" t="s">
        <v>737</v>
      </c>
      <c r="J74" s="98" t="str">
        <f>VLOOKUP(I74,Presupuesto!$B$11:$C$566,2,0)</f>
        <v>SERVICIOS DE IMPRENTA PUBLIC.Y REPRODUCCION</v>
      </c>
      <c r="K74" s="327" t="s">
        <v>1386</v>
      </c>
      <c r="L74" s="98" t="s">
        <v>430</v>
      </c>
    </row>
    <row r="75" spans="3:12" ht="15.75" thickBot="1" x14ac:dyDescent="0.3">
      <c r="C75" s="99" t="s">
        <v>49</v>
      </c>
      <c r="D75" s="1368"/>
      <c r="E75" s="201">
        <v>160</v>
      </c>
      <c r="F75" s="100">
        <v>200</v>
      </c>
      <c r="G75" s="97">
        <f>E75*F75</f>
        <v>32000</v>
      </c>
      <c r="H75" s="326" t="s">
        <v>1474</v>
      </c>
      <c r="I75" s="98" t="s">
        <v>812</v>
      </c>
      <c r="J75" s="98" t="str">
        <f>VLOOKUP(I75,Presupuesto!$B$11:$C$566,2,0)</f>
        <v>ALIMENTOS B EBIDAS PARA PERSONAS</v>
      </c>
      <c r="K75" s="327" t="s">
        <v>1386</v>
      </c>
      <c r="L75" s="98" t="s">
        <v>414</v>
      </c>
    </row>
    <row r="76" spans="3:12" ht="15.75" thickBot="1" x14ac:dyDescent="0.3">
      <c r="C76" s="99" t="s">
        <v>50</v>
      </c>
      <c r="D76" s="1368"/>
      <c r="E76" s="151">
        <v>0</v>
      </c>
      <c r="F76" s="118">
        <v>10000</v>
      </c>
      <c r="G76" s="97">
        <f t="shared" si="5"/>
        <v>0</v>
      </c>
      <c r="H76" s="326" t="s">
        <v>1474</v>
      </c>
      <c r="I76" s="316" t="s">
        <v>323</v>
      </c>
      <c r="J76" s="98" t="str">
        <f>VLOOKUP(I76,Presupuesto!$B$11:$C$566,2,0)</f>
        <v>PASAJES NACIONALES (26110-00)</v>
      </c>
      <c r="K76" s="327" t="s">
        <v>1386</v>
      </c>
      <c r="L76" s="98" t="s">
        <v>430</v>
      </c>
    </row>
    <row r="77" spans="3:12" ht="15.75" thickBot="1" x14ac:dyDescent="0.3">
      <c r="C77" s="99" t="s">
        <v>437</v>
      </c>
      <c r="D77" s="1368"/>
      <c r="E77" s="151">
        <v>48</v>
      </c>
      <c r="F77" s="118">
        <v>250</v>
      </c>
      <c r="G77" s="97">
        <f t="shared" si="5"/>
        <v>12000</v>
      </c>
      <c r="H77" s="326" t="s">
        <v>1474</v>
      </c>
      <c r="I77" s="98" t="s">
        <v>841</v>
      </c>
      <c r="J77" s="98" t="str">
        <f>VLOOKUP(I77,Presupuesto!$B$11:$C$566,2,0)</f>
        <v>PRODUCTOS PAPEL Y CARTON</v>
      </c>
      <c r="K77" s="327" t="s">
        <v>1386</v>
      </c>
      <c r="L77" s="98" t="s">
        <v>430</v>
      </c>
    </row>
    <row r="78" spans="3:12" ht="15.75" thickBot="1" x14ac:dyDescent="0.3">
      <c r="C78" s="99" t="s">
        <v>51</v>
      </c>
      <c r="D78" s="1368"/>
      <c r="E78" s="201">
        <f>(D73*25)/500</f>
        <v>8</v>
      </c>
      <c r="F78" s="100">
        <v>0</v>
      </c>
      <c r="G78" s="97">
        <f t="shared" si="5"/>
        <v>0</v>
      </c>
      <c r="H78" s="326"/>
      <c r="I78" s="98" t="s">
        <v>841</v>
      </c>
      <c r="J78" s="98" t="str">
        <f>VLOOKUP(I78,Presupuesto!$B$11:$C$566,2,0)</f>
        <v>PRODUCTOS PAPEL Y CARTON</v>
      </c>
      <c r="K78" s="327" t="s">
        <v>1386</v>
      </c>
      <c r="L78" s="98" t="s">
        <v>430</v>
      </c>
    </row>
    <row r="79" spans="3:12" ht="15.75" thickBot="1" x14ac:dyDescent="0.3">
      <c r="C79" s="99" t="s">
        <v>139</v>
      </c>
      <c r="D79" s="1368"/>
      <c r="E79" s="201">
        <v>0</v>
      </c>
      <c r="F79" s="100">
        <v>0</v>
      </c>
      <c r="G79" s="97">
        <f t="shared" si="5"/>
        <v>0</v>
      </c>
      <c r="H79" s="326"/>
      <c r="I79" s="98" t="s">
        <v>962</v>
      </c>
      <c r="J79" s="98" t="str">
        <f>VLOOKUP(I79,Presupuesto!$B$11:$C$566,2,0)</f>
        <v>UTILES DE ESCRITORIO, OFICINA Y ENSE¥ANZA</v>
      </c>
      <c r="K79" s="327" t="s">
        <v>1386</v>
      </c>
      <c r="L79" s="98" t="s">
        <v>430</v>
      </c>
    </row>
    <row r="80" spans="3:12" ht="15.75" thickBot="1" x14ac:dyDescent="0.3">
      <c r="C80" s="99" t="s">
        <v>34</v>
      </c>
      <c r="D80" s="1368"/>
      <c r="E80" s="201">
        <v>0</v>
      </c>
      <c r="F80" s="100">
        <v>0</v>
      </c>
      <c r="G80" s="97">
        <f t="shared" si="5"/>
        <v>0</v>
      </c>
      <c r="H80" s="326"/>
      <c r="I80" s="98" t="s">
        <v>962</v>
      </c>
      <c r="J80" s="98" t="str">
        <f>VLOOKUP(I80,Presupuesto!$B$11:$C$566,2,0)</f>
        <v>UTILES DE ESCRITORIO, OFICINA Y ENSE¥ANZA</v>
      </c>
      <c r="K80" s="327" t="s">
        <v>1386</v>
      </c>
      <c r="L80" s="98" t="s">
        <v>430</v>
      </c>
    </row>
    <row r="81" spans="3:12" ht="15.75" thickBot="1" x14ac:dyDescent="0.3">
      <c r="C81" s="109" t="s">
        <v>52</v>
      </c>
      <c r="D81" s="1368"/>
      <c r="E81" s="213">
        <v>0</v>
      </c>
      <c r="F81" s="119">
        <v>0</v>
      </c>
      <c r="G81" s="97">
        <f t="shared" si="5"/>
        <v>0</v>
      </c>
      <c r="H81" s="326"/>
      <c r="I81" s="98" t="s">
        <v>962</v>
      </c>
      <c r="J81" s="98" t="str">
        <f>VLOOKUP(I81,Presupuesto!$B$11:$C$566,2,0)</f>
        <v>UTILES DE ESCRITORIO, OFICINA Y ENSE¥ANZA</v>
      </c>
      <c r="K81" s="327" t="s">
        <v>1386</v>
      </c>
      <c r="L81" s="98" t="s">
        <v>430</v>
      </c>
    </row>
    <row r="82" spans="3:12" ht="15.75" thickBot="1" x14ac:dyDescent="0.3">
      <c r="C82" s="217" t="s">
        <v>450</v>
      </c>
      <c r="D82" s="218">
        <v>0</v>
      </c>
      <c r="E82" s="328">
        <v>0</v>
      </c>
      <c r="F82" s="104">
        <v>3000</v>
      </c>
      <c r="G82" s="105">
        <f>D82*E82*F82</f>
        <v>0</v>
      </c>
      <c r="H82" s="329" t="s">
        <v>1474</v>
      </c>
      <c r="I82" s="330" t="s">
        <v>769</v>
      </c>
      <c r="J82" s="106" t="str">
        <f>VLOOKUP(I82,Presupuesto!$B$11:$C$566,2,0)</f>
        <v>PASAJES NACIONALES</v>
      </c>
      <c r="K82" s="327" t="s">
        <v>1386</v>
      </c>
      <c r="L82" s="331" t="s">
        <v>430</v>
      </c>
    </row>
    <row r="84" spans="3:12" ht="15.75" thickBot="1" x14ac:dyDescent="0.3"/>
    <row r="85" spans="3:12" ht="15.75" thickBot="1" x14ac:dyDescent="0.3">
      <c r="C85" s="29" t="s">
        <v>43</v>
      </c>
      <c r="D85" s="1085">
        <f>SUM(G92:G101)</f>
        <v>48000</v>
      </c>
      <c r="E85" s="93"/>
      <c r="F85" s="93"/>
      <c r="G85" s="93"/>
      <c r="H85" s="74"/>
      <c r="I85" s="74"/>
      <c r="J85" s="74"/>
      <c r="K85" s="112"/>
    </row>
    <row r="86" spans="3:12" x14ac:dyDescent="0.25">
      <c r="C86" s="70"/>
      <c r="D86" s="31"/>
      <c r="E86" s="93"/>
      <c r="F86" s="93"/>
      <c r="G86" s="93"/>
      <c r="H86" s="74"/>
      <c r="I86" s="74"/>
      <c r="J86" s="74"/>
      <c r="K86" s="112"/>
    </row>
    <row r="87" spans="3:12" x14ac:dyDescent="0.25">
      <c r="C87" s="70"/>
      <c r="D87" s="31"/>
      <c r="E87" s="93"/>
      <c r="F87" s="93"/>
      <c r="G87" s="93"/>
      <c r="H87" s="74"/>
      <c r="I87" s="74"/>
      <c r="J87" s="74"/>
      <c r="K87" s="112"/>
    </row>
    <row r="88" spans="3:12" ht="15.75" x14ac:dyDescent="0.25">
      <c r="C88" s="206" t="s">
        <v>409</v>
      </c>
      <c r="D88" s="375" t="s">
        <v>1538</v>
      </c>
      <c r="E88" s="93" t="str">
        <f>'Estudiantes y Graduados'!D9</f>
        <v xml:space="preserve"> Diagnóstico sobre riesgo académico e indice de excelencia a académica.</v>
      </c>
      <c r="F88" s="93"/>
      <c r="G88" s="93"/>
      <c r="H88" s="74"/>
      <c r="I88" s="74"/>
      <c r="J88" s="74"/>
      <c r="K88" s="112"/>
    </row>
    <row r="89" spans="3:12" ht="18.75" x14ac:dyDescent="0.25">
      <c r="C89" s="209" t="str">
        <f>IFERROR(VLOOKUP(D88,'Desarrollo e Innov. Curricular'!$E:$F,2,FALSE),IFERROR(VLOOKUP(D88,'Investigación Científica'!$E:$F,2,FALSE),IFERROR(VLOOKUP(D88,'Vinculación Univ. Sociedad'!$E:$F,2,FALSE),IFERROR(VLOOKUP(D88,'Docencia y Profesorado Universi'!$E:$F,2,FALSE),IFERROR(VLOOKUP(D88,'Estudiantes y Graduados'!$E:$F,2,FALSE),IFERROR(VLOOKUP(D88,'Gestion Administrativa'!$E:$F,2,FALSE),IFERROR(VLOOKUP(D88,'Gestión Académica'!$E:$F,2,FALSE),IFERROR(VLOOKUP(D88,'Aseguramiento de la Calidad'!$E:$F,2,FALSE),IFERROR(VLOOKUP(D88,'Gestión del Conocimiento'!$E:$F,2,FALSE),IFERROR(VLOOKUP(D88,'Gobernabilidad y Procesos...'!$E:$F,2,FALSE),IFERROR(VLOOKUP(D88,'Gestión del Talento Humano'!$E:$F,2,FALSE),IFERROR(VLOOKUP(D88,'Internacionalización de la E.S.'!$E:$F,2,FALSE),IFERROR(VLOOKUP(D88,'Cultura de Innovación Insti...'!$E:$F,2,FALSE),VLOOKUP(D88,'Lo Esencial de la Reforma Univ.'!$E:$F,2,0))))))))))))))</f>
        <v>1.Realizacion de Talleres para establecer diagnostico e indice de excelencia academica.</v>
      </c>
      <c r="D89" s="31"/>
      <c r="E89" s="93"/>
      <c r="F89" s="93"/>
      <c r="G89" s="93"/>
      <c r="H89" s="74"/>
      <c r="I89" s="74"/>
      <c r="J89" s="74"/>
      <c r="K89" s="112"/>
    </row>
    <row r="90" spans="3:12" ht="15.75" thickBot="1" x14ac:dyDescent="0.3">
      <c r="C90" s="70"/>
      <c r="D90" s="31"/>
      <c r="E90" s="93"/>
      <c r="F90" s="93"/>
      <c r="G90" s="93"/>
      <c r="H90" s="74"/>
      <c r="I90" s="74"/>
      <c r="J90" s="74"/>
      <c r="K90" s="112"/>
    </row>
    <row r="91" spans="3:12" ht="30.75" thickBot="1" x14ac:dyDescent="0.3">
      <c r="C91" s="126" t="s">
        <v>44</v>
      </c>
      <c r="D91" s="129" t="s">
        <v>45</v>
      </c>
      <c r="E91" s="128" t="s">
        <v>55</v>
      </c>
      <c r="F91" s="128" t="s">
        <v>57</v>
      </c>
      <c r="G91" s="127" t="s">
        <v>27</v>
      </c>
      <c r="H91" s="133" t="s">
        <v>147</v>
      </c>
      <c r="I91" s="128" t="s">
        <v>46</v>
      </c>
      <c r="J91" s="128" t="s">
        <v>148</v>
      </c>
      <c r="K91" s="128" t="s">
        <v>428</v>
      </c>
      <c r="L91" s="128" t="s">
        <v>429</v>
      </c>
    </row>
    <row r="92" spans="3:12" ht="15.75" thickBot="1" x14ac:dyDescent="0.3">
      <c r="C92" s="323" t="s">
        <v>47</v>
      </c>
      <c r="D92" s="1367">
        <v>60</v>
      </c>
      <c r="E92" s="324">
        <v>0</v>
      </c>
      <c r="F92" s="115">
        <v>30000</v>
      </c>
      <c r="G92" s="325">
        <f>E92*F92</f>
        <v>0</v>
      </c>
      <c r="H92" s="326" t="s">
        <v>1474</v>
      </c>
      <c r="I92" s="116" t="s">
        <v>719</v>
      </c>
      <c r="J92" s="116" t="str">
        <f>VLOOKUP(I92,Presupuesto!$B$11:$C$566,2,0)</f>
        <v>SERVICIOS DE CAPACITACION.</v>
      </c>
      <c r="K92" s="327" t="s">
        <v>1388</v>
      </c>
      <c r="L92" s="116" t="s">
        <v>412</v>
      </c>
    </row>
    <row r="93" spans="3:12" ht="15.75" thickBot="1" x14ac:dyDescent="0.3">
      <c r="C93" s="99" t="s">
        <v>48</v>
      </c>
      <c r="D93" s="1368"/>
      <c r="E93" s="201">
        <v>0</v>
      </c>
      <c r="F93" s="100">
        <v>0</v>
      </c>
      <c r="G93" s="97">
        <f>E93*F93</f>
        <v>0</v>
      </c>
      <c r="H93" s="326"/>
      <c r="I93" s="98" t="s">
        <v>737</v>
      </c>
      <c r="J93" s="98" t="str">
        <f>VLOOKUP(I93,Presupuesto!$B$11:$C$566,2,0)</f>
        <v>SERVICIOS DE IMPRENTA PUBLIC.Y REPRODUCCION</v>
      </c>
      <c r="K93" s="327" t="s">
        <v>1388</v>
      </c>
      <c r="L93" s="98" t="s">
        <v>430</v>
      </c>
    </row>
    <row r="94" spans="3:12" ht="15.75" thickBot="1" x14ac:dyDescent="0.3">
      <c r="C94" s="99" t="s">
        <v>49</v>
      </c>
      <c r="D94" s="1368"/>
      <c r="E94" s="201">
        <v>240</v>
      </c>
      <c r="F94" s="100">
        <v>200</v>
      </c>
      <c r="G94" s="97">
        <f>E94*F94</f>
        <v>48000</v>
      </c>
      <c r="H94" s="326" t="s">
        <v>1474</v>
      </c>
      <c r="I94" s="98" t="s">
        <v>812</v>
      </c>
      <c r="J94" s="98" t="str">
        <f>VLOOKUP(I94,Presupuesto!$B$11:$C$566,2,0)</f>
        <v>ALIMENTOS B EBIDAS PARA PERSONAS</v>
      </c>
      <c r="K94" s="327" t="s">
        <v>1388</v>
      </c>
      <c r="L94" s="98" t="s">
        <v>414</v>
      </c>
    </row>
    <row r="95" spans="3:12" ht="15.75" thickBot="1" x14ac:dyDescent="0.3">
      <c r="C95" s="99" t="s">
        <v>50</v>
      </c>
      <c r="D95" s="1368"/>
      <c r="E95" s="151">
        <v>0</v>
      </c>
      <c r="F95" s="118">
        <v>10000</v>
      </c>
      <c r="G95" s="97">
        <f t="shared" ref="G95:G100" si="6">E95*F95</f>
        <v>0</v>
      </c>
      <c r="H95" s="326"/>
      <c r="I95" s="316" t="s">
        <v>323</v>
      </c>
      <c r="J95" s="98" t="str">
        <f>VLOOKUP(I95,Presupuesto!$B$11:$C$566,2,0)</f>
        <v>PASAJES NACIONALES (26110-00)</v>
      </c>
      <c r="K95" s="327" t="s">
        <v>1388</v>
      </c>
      <c r="L95" s="98" t="s">
        <v>430</v>
      </c>
    </row>
    <row r="96" spans="3:12" ht="15.75" thickBot="1" x14ac:dyDescent="0.3">
      <c r="C96" s="99" t="s">
        <v>437</v>
      </c>
      <c r="D96" s="1368"/>
      <c r="E96" s="151">
        <v>0</v>
      </c>
      <c r="F96" s="118">
        <v>250</v>
      </c>
      <c r="G96" s="97">
        <f t="shared" si="6"/>
        <v>0</v>
      </c>
      <c r="H96" s="326"/>
      <c r="I96" s="98" t="s">
        <v>841</v>
      </c>
      <c r="J96" s="98" t="str">
        <f>VLOOKUP(I96,Presupuesto!$B$11:$C$566,2,0)</f>
        <v>PRODUCTOS PAPEL Y CARTON</v>
      </c>
      <c r="K96" s="327" t="s">
        <v>1388</v>
      </c>
      <c r="L96" s="98" t="s">
        <v>430</v>
      </c>
    </row>
    <row r="97" spans="3:12" ht="15.75" thickBot="1" x14ac:dyDescent="0.3">
      <c r="C97" s="99" t="s">
        <v>51</v>
      </c>
      <c r="D97" s="1368"/>
      <c r="E97" s="201">
        <f>(D92*25)/500</f>
        <v>3</v>
      </c>
      <c r="F97" s="100">
        <v>0</v>
      </c>
      <c r="G97" s="97">
        <f t="shared" si="6"/>
        <v>0</v>
      </c>
      <c r="H97" s="326"/>
      <c r="I97" s="98" t="s">
        <v>841</v>
      </c>
      <c r="J97" s="98" t="str">
        <f>VLOOKUP(I97,Presupuesto!$B$11:$C$566,2,0)</f>
        <v>PRODUCTOS PAPEL Y CARTON</v>
      </c>
      <c r="K97" s="327" t="s">
        <v>1388</v>
      </c>
      <c r="L97" s="98" t="s">
        <v>430</v>
      </c>
    </row>
    <row r="98" spans="3:12" ht="15.75" thickBot="1" x14ac:dyDescent="0.3">
      <c r="C98" s="99" t="s">
        <v>139</v>
      </c>
      <c r="D98" s="1368"/>
      <c r="E98" s="201">
        <v>0</v>
      </c>
      <c r="F98" s="100">
        <v>0</v>
      </c>
      <c r="G98" s="97">
        <f t="shared" si="6"/>
        <v>0</v>
      </c>
      <c r="H98" s="326"/>
      <c r="I98" s="98" t="s">
        <v>962</v>
      </c>
      <c r="J98" s="98" t="str">
        <f>VLOOKUP(I98,Presupuesto!$B$11:$C$566,2,0)</f>
        <v>UTILES DE ESCRITORIO, OFICINA Y ENSE¥ANZA</v>
      </c>
      <c r="K98" s="327" t="s">
        <v>1388</v>
      </c>
      <c r="L98" s="98" t="s">
        <v>430</v>
      </c>
    </row>
    <row r="99" spans="3:12" ht="15.75" thickBot="1" x14ac:dyDescent="0.3">
      <c r="C99" s="99" t="s">
        <v>34</v>
      </c>
      <c r="D99" s="1368"/>
      <c r="E99" s="201">
        <v>0</v>
      </c>
      <c r="F99" s="100">
        <v>0</v>
      </c>
      <c r="G99" s="97">
        <f t="shared" si="6"/>
        <v>0</v>
      </c>
      <c r="H99" s="326"/>
      <c r="I99" s="98" t="s">
        <v>962</v>
      </c>
      <c r="J99" s="98" t="str">
        <f>VLOOKUP(I99,Presupuesto!$B$11:$C$566,2,0)</f>
        <v>UTILES DE ESCRITORIO, OFICINA Y ENSE¥ANZA</v>
      </c>
      <c r="K99" s="327" t="s">
        <v>1388</v>
      </c>
      <c r="L99" s="98" t="s">
        <v>430</v>
      </c>
    </row>
    <row r="100" spans="3:12" ht="15.75" thickBot="1" x14ac:dyDescent="0.3">
      <c r="C100" s="109" t="s">
        <v>52</v>
      </c>
      <c r="D100" s="1368"/>
      <c r="E100" s="213">
        <v>0</v>
      </c>
      <c r="F100" s="119">
        <v>0</v>
      </c>
      <c r="G100" s="97">
        <f t="shared" si="6"/>
        <v>0</v>
      </c>
      <c r="H100" s="326"/>
      <c r="I100" s="98" t="s">
        <v>962</v>
      </c>
      <c r="J100" s="98" t="str">
        <f>VLOOKUP(I100,Presupuesto!$B$11:$C$566,2,0)</f>
        <v>UTILES DE ESCRITORIO, OFICINA Y ENSE¥ANZA</v>
      </c>
      <c r="K100" s="327" t="s">
        <v>1388</v>
      </c>
      <c r="L100" s="98" t="s">
        <v>430</v>
      </c>
    </row>
    <row r="101" spans="3:12" ht="15.75" thickBot="1" x14ac:dyDescent="0.3">
      <c r="C101" s="217" t="s">
        <v>450</v>
      </c>
      <c r="D101" s="218">
        <v>0</v>
      </c>
      <c r="E101" s="328">
        <v>0</v>
      </c>
      <c r="F101" s="104">
        <v>3000</v>
      </c>
      <c r="G101" s="105">
        <f>D101*E101*F101</f>
        <v>0</v>
      </c>
      <c r="H101" s="329" t="s">
        <v>1474</v>
      </c>
      <c r="I101" s="330" t="s">
        <v>769</v>
      </c>
      <c r="J101" s="106" t="str">
        <f>VLOOKUP(I101,Presupuesto!$B$11:$C$566,2,0)</f>
        <v>PASAJES NACIONALES</v>
      </c>
      <c r="K101" s="327" t="s">
        <v>1388</v>
      </c>
      <c r="L101" s="331" t="s">
        <v>430</v>
      </c>
    </row>
    <row r="102" spans="3:12" ht="15.75" thickBot="1" x14ac:dyDescent="0.3"/>
    <row r="103" spans="3:12" ht="15.75" thickBot="1" x14ac:dyDescent="0.3">
      <c r="C103" s="29" t="s">
        <v>43</v>
      </c>
      <c r="D103" s="1085">
        <f>SUM(G110:G119)</f>
        <v>48000</v>
      </c>
      <c r="E103" s="93"/>
      <c r="F103" s="93"/>
      <c r="G103" s="93"/>
      <c r="H103" s="74"/>
      <c r="I103" s="74"/>
      <c r="J103" s="74"/>
      <c r="K103" s="112"/>
    </row>
    <row r="104" spans="3:12" x14ac:dyDescent="0.25">
      <c r="C104" s="70"/>
      <c r="D104" s="31"/>
      <c r="E104" s="93"/>
      <c r="F104" s="93"/>
      <c r="G104" s="93"/>
      <c r="H104" s="74"/>
      <c r="I104" s="74"/>
      <c r="J104" s="74"/>
      <c r="K104" s="112"/>
    </row>
    <row r="105" spans="3:12" x14ac:dyDescent="0.25">
      <c r="C105" s="70"/>
      <c r="D105" s="31"/>
      <c r="E105" s="93"/>
      <c r="F105" s="93"/>
      <c r="G105" s="93"/>
      <c r="H105" s="74"/>
      <c r="I105" s="74"/>
      <c r="J105" s="74"/>
      <c r="K105" s="112"/>
    </row>
    <row r="106" spans="3:12" ht="15.75" x14ac:dyDescent="0.25">
      <c r="C106" s="206" t="s">
        <v>409</v>
      </c>
      <c r="D106" s="375" t="s">
        <v>1543</v>
      </c>
      <c r="E106" s="93" t="str">
        <f>'Estudiantes y Graduados'!D10</f>
        <v>índices de Oferta y Demanda de matricula por carrera</v>
      </c>
      <c r="F106" s="93"/>
      <c r="G106" s="93"/>
      <c r="H106" s="74"/>
      <c r="I106" s="74"/>
      <c r="J106" s="74"/>
      <c r="K106" s="112"/>
    </row>
    <row r="107" spans="3:12" ht="18.75" x14ac:dyDescent="0.25">
      <c r="C107" s="209" t="str">
        <f>IFERROR(VLOOKUP(D106,'Desarrollo e Innov. Curricular'!$E:$F,2,FALSE),IFERROR(VLOOKUP(D106,'Investigación Científica'!$E:$F,2,FALSE),IFERROR(VLOOKUP(D106,'Vinculación Univ. Sociedad'!$E:$F,2,FALSE),IFERROR(VLOOKUP(D106,'Docencia y Profesorado Universi'!$E:$F,2,FALSE),IFERROR(VLOOKUP(D106,'Estudiantes y Graduados'!$E:$F,2,FALSE),IFERROR(VLOOKUP(D106,'Gestion Administrativa'!$E:$F,2,FALSE),IFERROR(VLOOKUP(D106,'Gestión Académica'!$E:$F,2,FALSE),IFERROR(VLOOKUP(D106,'Aseguramiento de la Calidad'!$E:$F,2,FALSE),IFERROR(VLOOKUP(D106,'Gestión del Conocimiento'!$E:$F,2,FALSE),IFERROR(VLOOKUP(D106,'Gobernabilidad y Procesos...'!$E:$F,2,FALSE),IFERROR(VLOOKUP(D106,'Gestión del Talento Humano'!$E:$F,2,FALSE),IFERROR(VLOOKUP(D106,'Internacionalización de la E.S.'!$E:$F,2,FALSE),IFERROR(VLOOKUP(D106,'Cultura de Innovación Insti...'!$E:$F,2,FALSE),VLOOKUP(D106,'Lo Esencial de la Reforma Univ.'!$E:$F,2,0))))))))))))))</f>
        <v>2. Realizacion de talleres para estudios de oferta y demanda de matricula por carrera</v>
      </c>
      <c r="D107" s="31"/>
      <c r="E107" s="93"/>
      <c r="F107" s="93"/>
      <c r="G107" s="93"/>
      <c r="H107" s="74"/>
      <c r="I107" s="74"/>
      <c r="J107" s="74"/>
      <c r="K107" s="112"/>
    </row>
    <row r="108" spans="3:12" ht="15.75" thickBot="1" x14ac:dyDescent="0.3">
      <c r="C108" s="70"/>
      <c r="D108" s="31"/>
      <c r="E108" s="93"/>
      <c r="F108" s="93"/>
      <c r="G108" s="93"/>
      <c r="H108" s="74"/>
      <c r="I108" s="74"/>
      <c r="J108" s="74"/>
      <c r="K108" s="112"/>
    </row>
    <row r="109" spans="3:12" ht="30.75" thickBot="1" x14ac:dyDescent="0.3">
      <c r="C109" s="126" t="s">
        <v>44</v>
      </c>
      <c r="D109" s="129" t="s">
        <v>45</v>
      </c>
      <c r="E109" s="128" t="s">
        <v>55</v>
      </c>
      <c r="F109" s="128" t="s">
        <v>57</v>
      </c>
      <c r="G109" s="127" t="s">
        <v>27</v>
      </c>
      <c r="H109" s="133" t="s">
        <v>147</v>
      </c>
      <c r="I109" s="128" t="s">
        <v>46</v>
      </c>
      <c r="J109" s="128" t="s">
        <v>148</v>
      </c>
      <c r="K109" s="128" t="s">
        <v>428</v>
      </c>
      <c r="L109" s="128" t="s">
        <v>429</v>
      </c>
    </row>
    <row r="110" spans="3:12" ht="15.75" thickBot="1" x14ac:dyDescent="0.3">
      <c r="C110" s="323" t="s">
        <v>47</v>
      </c>
      <c r="D110" s="1367">
        <v>30</v>
      </c>
      <c r="E110" s="324">
        <v>0</v>
      </c>
      <c r="F110" s="115">
        <v>30000</v>
      </c>
      <c r="G110" s="325">
        <f>E110*F110</f>
        <v>0</v>
      </c>
      <c r="H110" s="326"/>
      <c r="I110" s="116" t="s">
        <v>719</v>
      </c>
      <c r="J110" s="116" t="str">
        <f>VLOOKUP(I110,Presupuesto!$B$11:$C$566,2,0)</f>
        <v>SERVICIOS DE CAPACITACION.</v>
      </c>
      <c r="K110" s="327" t="s">
        <v>1388</v>
      </c>
      <c r="L110" s="116" t="s">
        <v>412</v>
      </c>
    </row>
    <row r="111" spans="3:12" ht="15.75" thickBot="1" x14ac:dyDescent="0.3">
      <c r="C111" s="99" t="s">
        <v>48</v>
      </c>
      <c r="D111" s="1368"/>
      <c r="E111" s="201">
        <v>0</v>
      </c>
      <c r="F111" s="100">
        <v>0</v>
      </c>
      <c r="G111" s="97">
        <f>E111*F111</f>
        <v>0</v>
      </c>
      <c r="H111" s="326"/>
      <c r="I111" s="98" t="s">
        <v>737</v>
      </c>
      <c r="J111" s="98" t="str">
        <f>VLOOKUP(I111,Presupuesto!$B$11:$C$566,2,0)</f>
        <v>SERVICIOS DE IMPRENTA PUBLIC.Y REPRODUCCION</v>
      </c>
      <c r="K111" s="327" t="s">
        <v>1388</v>
      </c>
      <c r="L111" s="98" t="s">
        <v>430</v>
      </c>
    </row>
    <row r="112" spans="3:12" ht="15.75" thickBot="1" x14ac:dyDescent="0.3">
      <c r="C112" s="99" t="s">
        <v>49</v>
      </c>
      <c r="D112" s="1368"/>
      <c r="E112" s="201">
        <v>240</v>
      </c>
      <c r="F112" s="100">
        <v>200</v>
      </c>
      <c r="G112" s="97">
        <f>E112*F112</f>
        <v>48000</v>
      </c>
      <c r="H112" s="326" t="s">
        <v>1474</v>
      </c>
      <c r="I112" s="98" t="s">
        <v>812</v>
      </c>
      <c r="J112" s="98" t="str">
        <f>VLOOKUP(I112,Presupuesto!$B$11:$C$566,2,0)</f>
        <v>ALIMENTOS B EBIDAS PARA PERSONAS</v>
      </c>
      <c r="K112" s="327" t="s">
        <v>1388</v>
      </c>
      <c r="L112" s="98" t="s">
        <v>414</v>
      </c>
    </row>
    <row r="113" spans="3:12" ht="15.75" thickBot="1" x14ac:dyDescent="0.3">
      <c r="C113" s="99" t="s">
        <v>50</v>
      </c>
      <c r="D113" s="1368"/>
      <c r="E113" s="151">
        <v>0</v>
      </c>
      <c r="F113" s="118">
        <v>10000</v>
      </c>
      <c r="G113" s="97">
        <f t="shared" ref="G113:G118" si="7">E113*F113</f>
        <v>0</v>
      </c>
      <c r="H113" s="326"/>
      <c r="I113" s="316" t="s">
        <v>323</v>
      </c>
      <c r="J113" s="98" t="str">
        <f>VLOOKUP(I113,Presupuesto!$B$11:$C$566,2,0)</f>
        <v>PASAJES NACIONALES (26110-00)</v>
      </c>
      <c r="K113" s="327" t="s">
        <v>1388</v>
      </c>
      <c r="L113" s="98" t="s">
        <v>430</v>
      </c>
    </row>
    <row r="114" spans="3:12" ht="15.75" thickBot="1" x14ac:dyDescent="0.3">
      <c r="C114" s="99" t="s">
        <v>437</v>
      </c>
      <c r="D114" s="1368"/>
      <c r="E114" s="151">
        <v>0</v>
      </c>
      <c r="F114" s="118">
        <v>250</v>
      </c>
      <c r="G114" s="97">
        <f t="shared" si="7"/>
        <v>0</v>
      </c>
      <c r="H114" s="326"/>
      <c r="I114" s="98" t="s">
        <v>841</v>
      </c>
      <c r="J114" s="98" t="str">
        <f>VLOOKUP(I114,Presupuesto!$B$11:$C$566,2,0)</f>
        <v>PRODUCTOS PAPEL Y CARTON</v>
      </c>
      <c r="K114" s="327" t="s">
        <v>1388</v>
      </c>
      <c r="L114" s="98" t="s">
        <v>430</v>
      </c>
    </row>
    <row r="115" spans="3:12" ht="15.75" thickBot="1" x14ac:dyDescent="0.3">
      <c r="C115" s="99" t="s">
        <v>51</v>
      </c>
      <c r="D115" s="1368"/>
      <c r="E115" s="201">
        <f>(D110*25)/500</f>
        <v>1.5</v>
      </c>
      <c r="F115" s="100">
        <v>0</v>
      </c>
      <c r="G115" s="97">
        <f t="shared" si="7"/>
        <v>0</v>
      </c>
      <c r="H115" s="326"/>
      <c r="I115" s="98" t="s">
        <v>841</v>
      </c>
      <c r="J115" s="98" t="str">
        <f>VLOOKUP(I115,Presupuesto!$B$11:$C$566,2,0)</f>
        <v>PRODUCTOS PAPEL Y CARTON</v>
      </c>
      <c r="K115" s="327" t="s">
        <v>1388</v>
      </c>
      <c r="L115" s="98" t="s">
        <v>430</v>
      </c>
    </row>
    <row r="116" spans="3:12" ht="15.75" thickBot="1" x14ac:dyDescent="0.3">
      <c r="C116" s="99" t="s">
        <v>139</v>
      </c>
      <c r="D116" s="1368"/>
      <c r="E116" s="201">
        <v>0</v>
      </c>
      <c r="F116" s="100">
        <v>0</v>
      </c>
      <c r="G116" s="97">
        <f t="shared" si="7"/>
        <v>0</v>
      </c>
      <c r="H116" s="326"/>
      <c r="I116" s="98" t="s">
        <v>962</v>
      </c>
      <c r="J116" s="98" t="str">
        <f>VLOOKUP(I116,Presupuesto!$B$11:$C$566,2,0)</f>
        <v>UTILES DE ESCRITORIO, OFICINA Y ENSE¥ANZA</v>
      </c>
      <c r="K116" s="327" t="s">
        <v>1388</v>
      </c>
      <c r="L116" s="98" t="s">
        <v>430</v>
      </c>
    </row>
    <row r="117" spans="3:12" ht="15.75" thickBot="1" x14ac:dyDescent="0.3">
      <c r="C117" s="99" t="s">
        <v>34</v>
      </c>
      <c r="D117" s="1368"/>
      <c r="E117" s="201">
        <v>0</v>
      </c>
      <c r="F117" s="100">
        <v>0</v>
      </c>
      <c r="G117" s="97">
        <f t="shared" si="7"/>
        <v>0</v>
      </c>
      <c r="H117" s="326"/>
      <c r="I117" s="98" t="s">
        <v>962</v>
      </c>
      <c r="J117" s="98" t="str">
        <f>VLOOKUP(I117,Presupuesto!$B$11:$C$566,2,0)</f>
        <v>UTILES DE ESCRITORIO, OFICINA Y ENSE¥ANZA</v>
      </c>
      <c r="K117" s="327" t="s">
        <v>1388</v>
      </c>
      <c r="L117" s="98" t="s">
        <v>430</v>
      </c>
    </row>
    <row r="118" spans="3:12" ht="15.75" thickBot="1" x14ac:dyDescent="0.3">
      <c r="C118" s="109" t="s">
        <v>52</v>
      </c>
      <c r="D118" s="1368"/>
      <c r="E118" s="213">
        <v>0</v>
      </c>
      <c r="F118" s="119">
        <v>0</v>
      </c>
      <c r="G118" s="97">
        <f t="shared" si="7"/>
        <v>0</v>
      </c>
      <c r="H118" s="326"/>
      <c r="I118" s="98" t="s">
        <v>962</v>
      </c>
      <c r="J118" s="98" t="str">
        <f>VLOOKUP(I118,Presupuesto!$B$11:$C$566,2,0)</f>
        <v>UTILES DE ESCRITORIO, OFICINA Y ENSE¥ANZA</v>
      </c>
      <c r="K118" s="327" t="s">
        <v>1388</v>
      </c>
      <c r="L118" s="98" t="s">
        <v>430</v>
      </c>
    </row>
    <row r="119" spans="3:12" ht="15.75" thickBot="1" x14ac:dyDescent="0.3">
      <c r="C119" s="217" t="s">
        <v>450</v>
      </c>
      <c r="D119" s="218">
        <v>0</v>
      </c>
      <c r="E119" s="328">
        <v>0</v>
      </c>
      <c r="F119" s="104">
        <v>3000</v>
      </c>
      <c r="G119" s="105">
        <f>D119*E119*F119</f>
        <v>0</v>
      </c>
      <c r="H119" s="326" t="s">
        <v>1474</v>
      </c>
      <c r="I119" s="330" t="s">
        <v>769</v>
      </c>
      <c r="J119" s="106" t="str">
        <f>VLOOKUP(I119,Presupuesto!$B$11:$C$566,2,0)</f>
        <v>PASAJES NACIONALES</v>
      </c>
      <c r="K119" s="327" t="s">
        <v>1388</v>
      </c>
      <c r="L119" s="331" t="s">
        <v>430</v>
      </c>
    </row>
    <row r="120" spans="3:12" ht="15.75" thickBot="1" x14ac:dyDescent="0.3"/>
    <row r="121" spans="3:12" ht="15.75" thickBot="1" x14ac:dyDescent="0.3">
      <c r="C121" s="29" t="s">
        <v>43</v>
      </c>
      <c r="D121" s="30">
        <f>SUM(G128:G137)</f>
        <v>48000</v>
      </c>
      <c r="E121" s="93"/>
      <c r="F121" s="93"/>
      <c r="G121" s="93"/>
      <c r="H121" s="74"/>
      <c r="I121" s="74"/>
      <c r="J121" s="74"/>
      <c r="K121" s="112"/>
    </row>
    <row r="122" spans="3:12" x14ac:dyDescent="0.25">
      <c r="C122" s="70"/>
      <c r="D122" s="31"/>
      <c r="E122" s="93"/>
      <c r="F122" s="93"/>
      <c r="G122" s="93"/>
      <c r="H122" s="74"/>
      <c r="I122" s="74"/>
      <c r="J122" s="74"/>
      <c r="K122" s="112"/>
    </row>
    <row r="123" spans="3:12" x14ac:dyDescent="0.25">
      <c r="C123" s="70"/>
      <c r="D123" s="31"/>
      <c r="E123" s="93"/>
      <c r="F123" s="93"/>
      <c r="G123" s="93"/>
      <c r="H123" s="74"/>
      <c r="I123" s="74"/>
      <c r="J123" s="74"/>
      <c r="K123" s="112"/>
    </row>
    <row r="124" spans="3:12" ht="15.75" x14ac:dyDescent="0.25">
      <c r="C124" s="206" t="s">
        <v>409</v>
      </c>
      <c r="D124" s="375" t="s">
        <v>1544</v>
      </c>
      <c r="E124" s="93" t="str">
        <f>'Estudiantes y Graduados'!D11</f>
        <v xml:space="preserve"> indicadores académicos (Indice de deserción, aprobación y repitencia Tiempo de estadia en la carrera y eficiencia terminal)</v>
      </c>
      <c r="F124" s="93"/>
      <c r="G124" s="93"/>
      <c r="H124" s="74"/>
      <c r="I124" s="74"/>
      <c r="J124" s="74"/>
      <c r="K124" s="112"/>
    </row>
    <row r="125" spans="3:12" ht="18.75" x14ac:dyDescent="0.25">
      <c r="C125" s="209" t="str">
        <f>IFERROR(VLOOKUP(D124,'Desarrollo e Innov. Curricular'!$E:$F,2,FALSE),IFERROR(VLOOKUP(D124,'Investigación Científica'!$E:$F,2,FALSE),IFERROR(VLOOKUP(D124,'Vinculación Univ. Sociedad'!$E:$F,2,FALSE),IFERROR(VLOOKUP(D124,'Docencia y Profesorado Universi'!$E:$F,2,FALSE),IFERROR(VLOOKUP(D124,'Estudiantes y Graduados'!$E:$F,2,FALSE),IFERROR(VLOOKUP(D124,'Gestion Administrativa'!$E:$F,2,FALSE),IFERROR(VLOOKUP(D124,'Gestión Académica'!$E:$F,2,FALSE),IFERROR(VLOOKUP(D124,'Aseguramiento de la Calidad'!$E:$F,2,FALSE),IFERROR(VLOOKUP(D124,'Gestión del Conocimiento'!$E:$F,2,FALSE),IFERROR(VLOOKUP(D124,'Gobernabilidad y Procesos...'!$E:$F,2,FALSE),IFERROR(VLOOKUP(D124,'Gestión del Talento Humano'!$E:$F,2,FALSE),IFERROR(VLOOKUP(D124,'Internacionalización de la E.S.'!$E:$F,2,FALSE),IFERROR(VLOOKUP(D124,'Cultura de Innovación Insti...'!$E:$F,2,FALSE),VLOOKUP(D124,'Lo Esencial de la Reforma Univ.'!$E:$F,2,0))))))))))))))</f>
        <v>3.Talleres para realizar estudios sobre indicadores academicos</v>
      </c>
      <c r="D125" s="31"/>
      <c r="E125" s="93"/>
      <c r="F125" s="93"/>
      <c r="G125" s="93"/>
      <c r="H125" s="74"/>
      <c r="I125" s="74"/>
      <c r="J125" s="74"/>
      <c r="K125" s="112"/>
    </row>
    <row r="126" spans="3:12" ht="15.75" thickBot="1" x14ac:dyDescent="0.3">
      <c r="C126" s="70"/>
      <c r="D126" s="31"/>
      <c r="E126" s="93"/>
      <c r="F126" s="93"/>
      <c r="G126" s="93"/>
      <c r="H126" s="74"/>
      <c r="I126" s="74"/>
      <c r="J126" s="74"/>
      <c r="K126" s="112"/>
    </row>
    <row r="127" spans="3:12" ht="30.75" thickBot="1" x14ac:dyDescent="0.3">
      <c r="C127" s="126" t="s">
        <v>44</v>
      </c>
      <c r="D127" s="129" t="s">
        <v>45</v>
      </c>
      <c r="E127" s="128" t="s">
        <v>55</v>
      </c>
      <c r="F127" s="128" t="s">
        <v>57</v>
      </c>
      <c r="G127" s="127" t="s">
        <v>27</v>
      </c>
      <c r="H127" s="133" t="s">
        <v>147</v>
      </c>
      <c r="I127" s="128" t="s">
        <v>46</v>
      </c>
      <c r="J127" s="128" t="s">
        <v>148</v>
      </c>
      <c r="K127" s="128" t="s">
        <v>428</v>
      </c>
      <c r="L127" s="128" t="s">
        <v>429</v>
      </c>
    </row>
    <row r="128" spans="3:12" ht="15.75" thickBot="1" x14ac:dyDescent="0.3">
      <c r="C128" s="323" t="s">
        <v>47</v>
      </c>
      <c r="D128" s="1367">
        <v>30</v>
      </c>
      <c r="E128" s="324">
        <v>0</v>
      </c>
      <c r="F128" s="115">
        <v>30000</v>
      </c>
      <c r="G128" s="325">
        <f>E128*F128</f>
        <v>0</v>
      </c>
      <c r="H128" s="326" t="s">
        <v>1474</v>
      </c>
      <c r="I128" s="116" t="s">
        <v>719</v>
      </c>
      <c r="J128" s="116" t="str">
        <f>VLOOKUP(I128,Presupuesto!$B$11:$C$566,2,0)</f>
        <v>SERVICIOS DE CAPACITACION.</v>
      </c>
      <c r="K128" s="327" t="s">
        <v>1388</v>
      </c>
      <c r="L128" s="116" t="s">
        <v>412</v>
      </c>
    </row>
    <row r="129" spans="3:12" ht="15.75" thickBot="1" x14ac:dyDescent="0.3">
      <c r="C129" s="99" t="s">
        <v>48</v>
      </c>
      <c r="D129" s="1368"/>
      <c r="E129" s="201">
        <v>0</v>
      </c>
      <c r="F129" s="100">
        <v>0</v>
      </c>
      <c r="G129" s="97">
        <f>E129*F129</f>
        <v>0</v>
      </c>
      <c r="H129" s="326" t="s">
        <v>1474</v>
      </c>
      <c r="I129" s="98" t="s">
        <v>737</v>
      </c>
      <c r="J129" s="98" t="str">
        <f>VLOOKUP(I129,Presupuesto!$B$11:$C$566,2,0)</f>
        <v>SERVICIOS DE IMPRENTA PUBLIC.Y REPRODUCCION</v>
      </c>
      <c r="K129" s="327" t="s">
        <v>1388</v>
      </c>
      <c r="L129" s="98" t="s">
        <v>430</v>
      </c>
    </row>
    <row r="130" spans="3:12" ht="15.75" thickBot="1" x14ac:dyDescent="0.3">
      <c r="C130" s="99" t="s">
        <v>49</v>
      </c>
      <c r="D130" s="1368"/>
      <c r="E130" s="201">
        <v>240</v>
      </c>
      <c r="F130" s="100">
        <v>200</v>
      </c>
      <c r="G130" s="97">
        <f>E130*F130</f>
        <v>48000</v>
      </c>
      <c r="H130" s="326" t="s">
        <v>1474</v>
      </c>
      <c r="I130" s="98" t="s">
        <v>812</v>
      </c>
      <c r="J130" s="98" t="str">
        <f>VLOOKUP(I130,Presupuesto!$B$11:$C$566,2,0)</f>
        <v>ALIMENTOS B EBIDAS PARA PERSONAS</v>
      </c>
      <c r="K130" s="327" t="s">
        <v>1388</v>
      </c>
      <c r="L130" s="98" t="s">
        <v>414</v>
      </c>
    </row>
    <row r="131" spans="3:12" ht="15.75" thickBot="1" x14ac:dyDescent="0.3">
      <c r="C131" s="99" t="s">
        <v>50</v>
      </c>
      <c r="D131" s="1368"/>
      <c r="E131" s="151">
        <v>0</v>
      </c>
      <c r="F131" s="118">
        <v>10000</v>
      </c>
      <c r="G131" s="97">
        <f t="shared" ref="G131:G136" si="8">E131*F131</f>
        <v>0</v>
      </c>
      <c r="H131" s="326" t="s">
        <v>1474</v>
      </c>
      <c r="I131" s="316" t="s">
        <v>323</v>
      </c>
      <c r="J131" s="98" t="str">
        <f>VLOOKUP(I131,Presupuesto!$B$11:$C$566,2,0)</f>
        <v>PASAJES NACIONALES (26110-00)</v>
      </c>
      <c r="K131" s="327" t="s">
        <v>1388</v>
      </c>
      <c r="L131" s="98" t="s">
        <v>430</v>
      </c>
    </row>
    <row r="132" spans="3:12" ht="15.75" thickBot="1" x14ac:dyDescent="0.3">
      <c r="C132" s="99" t="s">
        <v>437</v>
      </c>
      <c r="D132" s="1368"/>
      <c r="E132" s="151">
        <v>0</v>
      </c>
      <c r="F132" s="118">
        <v>250</v>
      </c>
      <c r="G132" s="97">
        <f t="shared" si="8"/>
        <v>0</v>
      </c>
      <c r="H132" s="326" t="s">
        <v>1474</v>
      </c>
      <c r="I132" s="98" t="s">
        <v>841</v>
      </c>
      <c r="J132" s="98" t="str">
        <f>VLOOKUP(I132,Presupuesto!$B$11:$C$566,2,0)</f>
        <v>PRODUCTOS PAPEL Y CARTON</v>
      </c>
      <c r="K132" s="327" t="s">
        <v>1388</v>
      </c>
      <c r="L132" s="98" t="s">
        <v>430</v>
      </c>
    </row>
    <row r="133" spans="3:12" ht="15.75" thickBot="1" x14ac:dyDescent="0.3">
      <c r="C133" s="99" t="s">
        <v>51</v>
      </c>
      <c r="D133" s="1368"/>
      <c r="E133" s="201">
        <f>(D128*25)/500</f>
        <v>1.5</v>
      </c>
      <c r="F133" s="100">
        <v>0</v>
      </c>
      <c r="G133" s="97">
        <f t="shared" si="8"/>
        <v>0</v>
      </c>
      <c r="H133" s="326" t="s">
        <v>1474</v>
      </c>
      <c r="I133" s="98" t="s">
        <v>841</v>
      </c>
      <c r="J133" s="98" t="str">
        <f>VLOOKUP(I133,Presupuesto!$B$11:$C$566,2,0)</f>
        <v>PRODUCTOS PAPEL Y CARTON</v>
      </c>
      <c r="K133" s="327" t="s">
        <v>1388</v>
      </c>
      <c r="L133" s="98" t="s">
        <v>430</v>
      </c>
    </row>
    <row r="134" spans="3:12" ht="15.75" thickBot="1" x14ac:dyDescent="0.3">
      <c r="C134" s="99" t="s">
        <v>139</v>
      </c>
      <c r="D134" s="1368"/>
      <c r="E134" s="201">
        <v>0</v>
      </c>
      <c r="F134" s="100">
        <v>0</v>
      </c>
      <c r="G134" s="97">
        <f t="shared" si="8"/>
        <v>0</v>
      </c>
      <c r="H134" s="326" t="s">
        <v>1474</v>
      </c>
      <c r="I134" s="98" t="s">
        <v>962</v>
      </c>
      <c r="J134" s="98" t="str">
        <f>VLOOKUP(I134,Presupuesto!$B$11:$C$566,2,0)</f>
        <v>UTILES DE ESCRITORIO, OFICINA Y ENSE¥ANZA</v>
      </c>
      <c r="K134" s="327" t="s">
        <v>1388</v>
      </c>
      <c r="L134" s="98" t="s">
        <v>430</v>
      </c>
    </row>
    <row r="135" spans="3:12" ht="15.75" thickBot="1" x14ac:dyDescent="0.3">
      <c r="C135" s="99" t="s">
        <v>34</v>
      </c>
      <c r="D135" s="1368"/>
      <c r="E135" s="201">
        <v>0</v>
      </c>
      <c r="F135" s="100">
        <v>0</v>
      </c>
      <c r="G135" s="97">
        <f t="shared" si="8"/>
        <v>0</v>
      </c>
      <c r="H135" s="326" t="s">
        <v>1474</v>
      </c>
      <c r="I135" s="98" t="s">
        <v>962</v>
      </c>
      <c r="J135" s="98" t="str">
        <f>VLOOKUP(I135,Presupuesto!$B$11:$C$566,2,0)</f>
        <v>UTILES DE ESCRITORIO, OFICINA Y ENSE¥ANZA</v>
      </c>
      <c r="K135" s="327" t="s">
        <v>1388</v>
      </c>
      <c r="L135" s="98" t="s">
        <v>430</v>
      </c>
    </row>
    <row r="136" spans="3:12" ht="15.75" thickBot="1" x14ac:dyDescent="0.3">
      <c r="C136" s="109" t="s">
        <v>52</v>
      </c>
      <c r="D136" s="1368"/>
      <c r="E136" s="213">
        <v>0</v>
      </c>
      <c r="F136" s="119">
        <v>0</v>
      </c>
      <c r="G136" s="97">
        <f t="shared" si="8"/>
        <v>0</v>
      </c>
      <c r="H136" s="326" t="s">
        <v>1474</v>
      </c>
      <c r="I136" s="98" t="s">
        <v>962</v>
      </c>
      <c r="J136" s="98" t="str">
        <f>VLOOKUP(I136,Presupuesto!$B$11:$C$566,2,0)</f>
        <v>UTILES DE ESCRITORIO, OFICINA Y ENSE¥ANZA</v>
      </c>
      <c r="K136" s="327" t="s">
        <v>1388</v>
      </c>
      <c r="L136" s="98" t="s">
        <v>430</v>
      </c>
    </row>
    <row r="137" spans="3:12" ht="15.75" thickBot="1" x14ac:dyDescent="0.3">
      <c r="C137" s="217" t="s">
        <v>450</v>
      </c>
      <c r="D137" s="218">
        <v>0</v>
      </c>
      <c r="E137" s="328">
        <v>0</v>
      </c>
      <c r="F137" s="104">
        <v>3000</v>
      </c>
      <c r="G137" s="105">
        <f>D137*E137*F137</f>
        <v>0</v>
      </c>
      <c r="H137" s="329" t="s">
        <v>1474</v>
      </c>
      <c r="I137" s="330" t="s">
        <v>769</v>
      </c>
      <c r="J137" s="106" t="str">
        <f>VLOOKUP(I137,Presupuesto!$B$11:$C$566,2,0)</f>
        <v>PASAJES NACIONALES</v>
      </c>
      <c r="K137" s="327" t="s">
        <v>1388</v>
      </c>
      <c r="L137" s="331" t="s">
        <v>430</v>
      </c>
    </row>
    <row r="138" spans="3:12" ht="15.75" thickBot="1" x14ac:dyDescent="0.3"/>
    <row r="139" spans="3:12" ht="15.75" thickBot="1" x14ac:dyDescent="0.3">
      <c r="C139" s="29" t="s">
        <v>43</v>
      </c>
      <c r="D139" s="1085">
        <f>SUM(G146:G155)</f>
        <v>480000</v>
      </c>
      <c r="E139" s="93"/>
      <c r="F139" s="93"/>
      <c r="G139" s="93"/>
      <c r="H139" s="74"/>
      <c r="I139" s="74"/>
      <c r="J139" s="74"/>
      <c r="K139" s="112"/>
    </row>
    <row r="140" spans="3:12" x14ac:dyDescent="0.25">
      <c r="C140" s="70"/>
      <c r="D140" s="31"/>
      <c r="E140" s="93"/>
      <c r="F140" s="93"/>
      <c r="G140" s="93"/>
      <c r="H140" s="74"/>
      <c r="I140" s="74"/>
      <c r="J140" s="74"/>
      <c r="K140" s="112"/>
    </row>
    <row r="141" spans="3:12" x14ac:dyDescent="0.25">
      <c r="C141" s="70"/>
      <c r="D141" s="31"/>
      <c r="E141" s="93"/>
      <c r="F141" s="93"/>
      <c r="G141" s="93"/>
      <c r="H141" s="74"/>
      <c r="I141" s="74"/>
      <c r="J141" s="74"/>
      <c r="K141" s="112"/>
    </row>
    <row r="142" spans="3:12" ht="15.75" x14ac:dyDescent="0.25">
      <c r="C142" s="206" t="s">
        <v>409</v>
      </c>
      <c r="D142" s="375" t="s">
        <v>1574</v>
      </c>
      <c r="E142" s="93" t="str">
        <f>'Estudiantes y Graduados'!D12</f>
        <v>Reducción  del riesgo académico  en un 30%</v>
      </c>
      <c r="F142" s="93"/>
      <c r="G142" s="93"/>
      <c r="H142" s="74"/>
      <c r="I142" s="74"/>
      <c r="J142" s="74"/>
      <c r="K142" s="112"/>
    </row>
    <row r="143" spans="3:12" ht="18.75" x14ac:dyDescent="0.25">
      <c r="C143" s="209" t="str">
        <f>IFERROR(VLOOKUP(D142,'Desarrollo e Innov. Curricular'!$E:$F,2,FALSE),IFERROR(VLOOKUP(D142,'Investigación Científica'!$E:$F,2,FALSE),IFERROR(VLOOKUP(D142,'Vinculación Univ. Sociedad'!$E:$F,2,FALSE),IFERROR(VLOOKUP(D142,'Docencia y Profesorado Universi'!$E:$F,2,FALSE),IFERROR(VLOOKUP(D142,'Estudiantes y Graduados'!$E:$F,2,FALSE),IFERROR(VLOOKUP(D142,'Gestion Administrativa'!$E:$F,2,FALSE),IFERROR(VLOOKUP(D142,'Gestión Académica'!$E:$F,2,FALSE),IFERROR(VLOOKUP(D142,'Aseguramiento de la Calidad'!$E:$F,2,FALSE),IFERROR(VLOOKUP(D142,'Gestión del Conocimiento'!$E:$F,2,FALSE),IFERROR(VLOOKUP(D142,'Gobernabilidad y Procesos...'!$E:$F,2,FALSE),IFERROR(VLOOKUP(D142,'Gestión del Talento Humano'!$E:$F,2,FALSE),IFERROR(VLOOKUP(D142,'Internacionalización de la E.S.'!$E:$F,2,FALSE),IFERROR(VLOOKUP(D142,'Cultura de Innovación Insti...'!$E:$F,2,FALSE),VLOOKUP(D142,'Lo Esencial de la Reforma Univ.'!$E:$F,2,0))))))))))))))</f>
        <v xml:space="preserve">4. Desarrollar Programas  de Voluntariado  a traves de talleres que incluyan tutoria  a los estudiantes que quieran mejorar su rendimiento académico. </v>
      </c>
      <c r="D143" s="31"/>
      <c r="E143" s="93"/>
      <c r="F143" s="93"/>
      <c r="G143" s="93"/>
      <c r="H143" s="74"/>
      <c r="I143" s="74"/>
      <c r="J143" s="74"/>
      <c r="K143" s="112"/>
    </row>
    <row r="144" spans="3:12" ht="15.75" thickBot="1" x14ac:dyDescent="0.3">
      <c r="C144" s="70"/>
      <c r="D144" s="31"/>
      <c r="E144" s="93"/>
      <c r="F144" s="93"/>
      <c r="G144" s="93"/>
      <c r="H144" s="74"/>
      <c r="I144" s="74"/>
      <c r="J144" s="74"/>
      <c r="K144" s="112"/>
    </row>
    <row r="145" spans="3:12" ht="30.75" thickBot="1" x14ac:dyDescent="0.3">
      <c r="C145" s="126" t="s">
        <v>44</v>
      </c>
      <c r="D145" s="129" t="s">
        <v>45</v>
      </c>
      <c r="E145" s="128" t="s">
        <v>55</v>
      </c>
      <c r="F145" s="128" t="s">
        <v>57</v>
      </c>
      <c r="G145" s="127" t="s">
        <v>27</v>
      </c>
      <c r="H145" s="133" t="s">
        <v>147</v>
      </c>
      <c r="I145" s="128" t="s">
        <v>46</v>
      </c>
      <c r="J145" s="128" t="s">
        <v>148</v>
      </c>
      <c r="K145" s="128" t="s">
        <v>428</v>
      </c>
      <c r="L145" s="128" t="s">
        <v>429</v>
      </c>
    </row>
    <row r="146" spans="3:12" ht="15.75" thickBot="1" x14ac:dyDescent="0.3">
      <c r="C146" s="323" t="s">
        <v>47</v>
      </c>
      <c r="D146" s="1367">
        <v>100</v>
      </c>
      <c r="E146" s="324">
        <v>0</v>
      </c>
      <c r="F146" s="115">
        <v>30000</v>
      </c>
      <c r="G146" s="325">
        <f>E146*F146</f>
        <v>0</v>
      </c>
      <c r="H146" s="326"/>
      <c r="I146" s="116" t="s">
        <v>719</v>
      </c>
      <c r="J146" s="116" t="str">
        <f>VLOOKUP(I146,Presupuesto!$B$11:$C$566,2,0)</f>
        <v>SERVICIOS DE CAPACITACION.</v>
      </c>
      <c r="K146" s="327" t="s">
        <v>1388</v>
      </c>
      <c r="L146" s="116" t="s">
        <v>412</v>
      </c>
    </row>
    <row r="147" spans="3:12" ht="15.75" thickBot="1" x14ac:dyDescent="0.3">
      <c r="C147" s="99" t="s">
        <v>48</v>
      </c>
      <c r="D147" s="1368"/>
      <c r="E147" s="201">
        <v>0</v>
      </c>
      <c r="F147" s="100">
        <v>0</v>
      </c>
      <c r="G147" s="97">
        <f>E147*F147</f>
        <v>0</v>
      </c>
      <c r="H147" s="326"/>
      <c r="I147" s="98" t="s">
        <v>737</v>
      </c>
      <c r="J147" s="98" t="str">
        <f>VLOOKUP(I147,Presupuesto!$B$11:$C$566,2,0)</f>
        <v>SERVICIOS DE IMPRENTA PUBLIC.Y REPRODUCCION</v>
      </c>
      <c r="K147" s="327" t="s">
        <v>1388</v>
      </c>
      <c r="L147" s="98" t="s">
        <v>430</v>
      </c>
    </row>
    <row r="148" spans="3:12" ht="15.75" thickBot="1" x14ac:dyDescent="0.3">
      <c r="C148" s="99" t="s">
        <v>49</v>
      </c>
      <c r="D148" s="1368"/>
      <c r="E148" s="201">
        <v>2400</v>
      </c>
      <c r="F148" s="100">
        <v>200</v>
      </c>
      <c r="G148" s="97">
        <f>E148*F148</f>
        <v>480000</v>
      </c>
      <c r="H148" s="326" t="s">
        <v>1474</v>
      </c>
      <c r="I148" s="98" t="s">
        <v>812</v>
      </c>
      <c r="J148" s="98" t="str">
        <f>VLOOKUP(I148,Presupuesto!$B$11:$C$566,2,0)</f>
        <v>ALIMENTOS B EBIDAS PARA PERSONAS</v>
      </c>
      <c r="K148" s="327" t="s">
        <v>1388</v>
      </c>
      <c r="L148" s="98" t="s">
        <v>414</v>
      </c>
    </row>
    <row r="149" spans="3:12" ht="15.75" thickBot="1" x14ac:dyDescent="0.3">
      <c r="C149" s="99" t="s">
        <v>50</v>
      </c>
      <c r="D149" s="1368"/>
      <c r="E149" s="151">
        <v>0</v>
      </c>
      <c r="F149" s="118">
        <v>10000</v>
      </c>
      <c r="G149" s="97">
        <f t="shared" ref="G149:G154" si="9">E149*F149</f>
        <v>0</v>
      </c>
      <c r="H149" s="326"/>
      <c r="I149" s="316" t="s">
        <v>323</v>
      </c>
      <c r="J149" s="98" t="str">
        <f>VLOOKUP(I149,Presupuesto!$B$11:$C$566,2,0)</f>
        <v>PASAJES NACIONALES (26110-00)</v>
      </c>
      <c r="K149" s="327" t="s">
        <v>1388</v>
      </c>
      <c r="L149" s="98" t="s">
        <v>430</v>
      </c>
    </row>
    <row r="150" spans="3:12" ht="15.75" thickBot="1" x14ac:dyDescent="0.3">
      <c r="C150" s="99" t="s">
        <v>437</v>
      </c>
      <c r="D150" s="1368"/>
      <c r="E150" s="151">
        <v>0</v>
      </c>
      <c r="F150" s="118">
        <v>250</v>
      </c>
      <c r="G150" s="97">
        <f t="shared" si="9"/>
        <v>0</v>
      </c>
      <c r="H150" s="326"/>
      <c r="I150" s="98" t="s">
        <v>841</v>
      </c>
      <c r="J150" s="98" t="str">
        <f>VLOOKUP(I150,Presupuesto!$B$11:$C$566,2,0)</f>
        <v>PRODUCTOS PAPEL Y CARTON</v>
      </c>
      <c r="K150" s="327" t="s">
        <v>1388</v>
      </c>
      <c r="L150" s="98" t="s">
        <v>430</v>
      </c>
    </row>
    <row r="151" spans="3:12" ht="15.75" thickBot="1" x14ac:dyDescent="0.3">
      <c r="C151" s="99" t="s">
        <v>51</v>
      </c>
      <c r="D151" s="1368"/>
      <c r="E151" s="201">
        <f>(D146*25)/500</f>
        <v>5</v>
      </c>
      <c r="F151" s="100">
        <v>0</v>
      </c>
      <c r="G151" s="97">
        <f t="shared" si="9"/>
        <v>0</v>
      </c>
      <c r="H151" s="326"/>
      <c r="I151" s="98" t="s">
        <v>841</v>
      </c>
      <c r="J151" s="98" t="str">
        <f>VLOOKUP(I151,Presupuesto!$B$11:$C$566,2,0)</f>
        <v>PRODUCTOS PAPEL Y CARTON</v>
      </c>
      <c r="K151" s="327" t="s">
        <v>1388</v>
      </c>
      <c r="L151" s="98" t="s">
        <v>430</v>
      </c>
    </row>
    <row r="152" spans="3:12" ht="15.75" thickBot="1" x14ac:dyDescent="0.3">
      <c r="C152" s="99" t="s">
        <v>139</v>
      </c>
      <c r="D152" s="1368"/>
      <c r="E152" s="201">
        <v>0</v>
      </c>
      <c r="F152" s="100">
        <v>0</v>
      </c>
      <c r="G152" s="97">
        <f t="shared" si="9"/>
        <v>0</v>
      </c>
      <c r="H152" s="326"/>
      <c r="I152" s="98" t="s">
        <v>962</v>
      </c>
      <c r="J152" s="98" t="str">
        <f>VLOOKUP(I152,Presupuesto!$B$11:$C$566,2,0)</f>
        <v>UTILES DE ESCRITORIO, OFICINA Y ENSE¥ANZA</v>
      </c>
      <c r="K152" s="327" t="s">
        <v>1388</v>
      </c>
      <c r="L152" s="98" t="s">
        <v>430</v>
      </c>
    </row>
    <row r="153" spans="3:12" ht="15.75" thickBot="1" x14ac:dyDescent="0.3">
      <c r="C153" s="99" t="s">
        <v>34</v>
      </c>
      <c r="D153" s="1368"/>
      <c r="E153" s="201">
        <v>0</v>
      </c>
      <c r="F153" s="100">
        <v>0</v>
      </c>
      <c r="G153" s="97">
        <f t="shared" si="9"/>
        <v>0</v>
      </c>
      <c r="H153" s="326"/>
      <c r="I153" s="98" t="s">
        <v>962</v>
      </c>
      <c r="J153" s="98" t="str">
        <f>VLOOKUP(I153,Presupuesto!$B$11:$C$566,2,0)</f>
        <v>UTILES DE ESCRITORIO, OFICINA Y ENSE¥ANZA</v>
      </c>
      <c r="K153" s="327" t="s">
        <v>1388</v>
      </c>
      <c r="L153" s="98" t="s">
        <v>430</v>
      </c>
    </row>
    <row r="154" spans="3:12" ht="15.75" thickBot="1" x14ac:dyDescent="0.3">
      <c r="C154" s="109" t="s">
        <v>52</v>
      </c>
      <c r="D154" s="1368"/>
      <c r="E154" s="213">
        <v>0</v>
      </c>
      <c r="F154" s="119">
        <v>0</v>
      </c>
      <c r="G154" s="97">
        <f t="shared" si="9"/>
        <v>0</v>
      </c>
      <c r="H154" s="326"/>
      <c r="I154" s="98" t="s">
        <v>962</v>
      </c>
      <c r="J154" s="98" t="str">
        <f>VLOOKUP(I154,Presupuesto!$B$11:$C$566,2,0)</f>
        <v>UTILES DE ESCRITORIO, OFICINA Y ENSE¥ANZA</v>
      </c>
      <c r="K154" s="327" t="s">
        <v>1388</v>
      </c>
      <c r="L154" s="98" t="s">
        <v>430</v>
      </c>
    </row>
    <row r="155" spans="3:12" ht="15.75" thickBot="1" x14ac:dyDescent="0.3">
      <c r="C155" s="217" t="s">
        <v>450</v>
      </c>
      <c r="D155" s="218">
        <v>0</v>
      </c>
      <c r="E155" s="328">
        <v>0</v>
      </c>
      <c r="F155" s="104">
        <v>3000</v>
      </c>
      <c r="G155" s="105">
        <f>D155*E155*F155</f>
        <v>0</v>
      </c>
      <c r="H155" s="326" t="s">
        <v>1474</v>
      </c>
      <c r="I155" s="330" t="s">
        <v>769</v>
      </c>
      <c r="J155" s="106" t="str">
        <f>VLOOKUP(I155,Presupuesto!$B$11:$C$566,2,0)</f>
        <v>PASAJES NACIONALES</v>
      </c>
      <c r="K155" s="327" t="s">
        <v>1388</v>
      </c>
      <c r="L155" s="331" t="s">
        <v>430</v>
      </c>
    </row>
    <row r="156" spans="3:12" ht="15.75" thickBot="1" x14ac:dyDescent="0.3"/>
    <row r="157" spans="3:12" ht="15.75" thickBot="1" x14ac:dyDescent="0.3">
      <c r="C157" s="29" t="s">
        <v>43</v>
      </c>
      <c r="D157" s="1085">
        <f>SUM(G164:G173)</f>
        <v>400000</v>
      </c>
      <c r="E157" s="93"/>
      <c r="F157" s="93"/>
      <c r="G157" s="93"/>
      <c r="H157" s="74"/>
      <c r="I157" s="74"/>
      <c r="J157" s="74"/>
      <c r="K157" s="112"/>
    </row>
    <row r="158" spans="3:12" x14ac:dyDescent="0.25">
      <c r="C158" s="70"/>
      <c r="D158" s="31"/>
      <c r="E158" s="93"/>
      <c r="F158" s="93"/>
      <c r="G158" s="93"/>
      <c r="H158" s="74"/>
      <c r="I158" s="74"/>
      <c r="J158" s="74"/>
      <c r="K158" s="112"/>
    </row>
    <row r="159" spans="3:12" x14ac:dyDescent="0.25">
      <c r="C159" s="70"/>
      <c r="D159" s="31"/>
      <c r="E159" s="93"/>
      <c r="F159" s="93"/>
      <c r="G159" s="93"/>
      <c r="H159" s="74"/>
      <c r="I159" s="74"/>
      <c r="J159" s="74"/>
      <c r="K159" s="112"/>
    </row>
    <row r="160" spans="3:12" ht="15.75" x14ac:dyDescent="0.25">
      <c r="C160" s="206" t="s">
        <v>409</v>
      </c>
      <c r="D160" s="375" t="s">
        <v>1547</v>
      </c>
      <c r="E160" s="93" t="e">
        <f>'Estudiantes y Graduados'!C41:C42</f>
        <v>#VALUE!</v>
      </c>
      <c r="F160" s="93"/>
      <c r="G160" s="93"/>
      <c r="H160" s="74"/>
      <c r="I160" s="74"/>
      <c r="J160" s="74"/>
      <c r="K160" s="112"/>
    </row>
    <row r="161" spans="3:12" ht="18.75" x14ac:dyDescent="0.25">
      <c r="C161" s="209" t="str">
        <f>IFERROR(VLOOKUP(D160,'Desarrollo e Innov. Curricular'!$E:$F,2,FALSE),IFERROR(VLOOKUP(D160,'Investigación Científica'!$E:$F,2,FALSE),IFERROR(VLOOKUP(D160,'Vinculación Univ. Sociedad'!$E:$F,2,FALSE),IFERROR(VLOOKUP(D160,'Docencia y Profesorado Universi'!$E:$F,2,FALSE),IFERROR(VLOOKUP(D160,'Estudiantes y Graduados'!$E:$F,2,FALSE),IFERROR(VLOOKUP(D160,'Gestion Administrativa'!$E:$F,2,FALSE),IFERROR(VLOOKUP(D160,'Gestión Académica'!$E:$F,2,FALSE),IFERROR(VLOOKUP(D160,'Aseguramiento de la Calidad'!$E:$F,2,FALSE),IFERROR(VLOOKUP(D160,'Gestión del Conocimiento'!$E:$F,2,FALSE),IFERROR(VLOOKUP(D160,'Gobernabilidad y Procesos...'!$E:$F,2,FALSE),IFERROR(VLOOKUP(D160,'Gestión del Talento Humano'!$E:$F,2,FALSE),IFERROR(VLOOKUP(D160,'Internacionalización de la E.S.'!$E:$F,2,FALSE),IFERROR(VLOOKUP(D160,'Cultura de Innovación Insti...'!$E:$F,2,FALSE),VLOOKUP(D160,'Lo Esencial de la Reforma Univ.'!$E:$F,2,0))))))))))))))</f>
        <v xml:space="preserve">1. Construcción del perfil del programa según cada area de conocimiento </v>
      </c>
      <c r="D161" s="31"/>
      <c r="E161" s="93"/>
      <c r="F161" s="93"/>
      <c r="G161" s="93"/>
      <c r="H161" s="74"/>
      <c r="I161" s="74"/>
      <c r="J161" s="74"/>
      <c r="K161" s="112"/>
    </row>
    <row r="162" spans="3:12" ht="15.75" thickBot="1" x14ac:dyDescent="0.3">
      <c r="C162" s="70"/>
      <c r="D162" s="31"/>
      <c r="E162" s="93"/>
      <c r="F162" s="93"/>
      <c r="G162" s="93"/>
      <c r="H162" s="74"/>
      <c r="I162" s="74"/>
      <c r="J162" s="74"/>
      <c r="K162" s="112"/>
    </row>
    <row r="163" spans="3:12" ht="30.75" thickBot="1" x14ac:dyDescent="0.3">
      <c r="C163" s="126" t="s">
        <v>44</v>
      </c>
      <c r="D163" s="129" t="s">
        <v>45</v>
      </c>
      <c r="E163" s="128" t="s">
        <v>55</v>
      </c>
      <c r="F163" s="128" t="s">
        <v>57</v>
      </c>
      <c r="G163" s="127" t="s">
        <v>27</v>
      </c>
      <c r="H163" s="133" t="s">
        <v>147</v>
      </c>
      <c r="I163" s="128" t="s">
        <v>46</v>
      </c>
      <c r="J163" s="128" t="s">
        <v>148</v>
      </c>
      <c r="K163" s="128" t="s">
        <v>428</v>
      </c>
      <c r="L163" s="128" t="s">
        <v>429</v>
      </c>
    </row>
    <row r="164" spans="3:12" ht="15.75" thickBot="1" x14ac:dyDescent="0.3">
      <c r="C164" s="323" t="s">
        <v>47</v>
      </c>
      <c r="D164" s="1367">
        <v>200</v>
      </c>
      <c r="E164" s="324">
        <v>0</v>
      </c>
      <c r="F164" s="115">
        <v>30000</v>
      </c>
      <c r="G164" s="325">
        <f>E164*F164</f>
        <v>0</v>
      </c>
      <c r="H164" s="326"/>
      <c r="I164" s="116" t="s">
        <v>719</v>
      </c>
      <c r="J164" s="116" t="str">
        <f>VLOOKUP(I164,Presupuesto!$B$11:$C$566,2,0)</f>
        <v>SERVICIOS DE CAPACITACION.</v>
      </c>
      <c r="K164" s="327" t="s">
        <v>1388</v>
      </c>
      <c r="L164" s="116" t="s">
        <v>412</v>
      </c>
    </row>
    <row r="165" spans="3:12" ht="15.75" thickBot="1" x14ac:dyDescent="0.3">
      <c r="C165" s="99" t="s">
        <v>48</v>
      </c>
      <c r="D165" s="1368"/>
      <c r="E165" s="201">
        <v>0</v>
      </c>
      <c r="F165" s="100">
        <v>0</v>
      </c>
      <c r="G165" s="97">
        <f>E165*F165</f>
        <v>0</v>
      </c>
      <c r="H165" s="326"/>
      <c r="I165" s="98" t="s">
        <v>737</v>
      </c>
      <c r="J165" s="98" t="str">
        <f>VLOOKUP(I165,Presupuesto!$B$11:$C$566,2,0)</f>
        <v>SERVICIOS DE IMPRENTA PUBLIC.Y REPRODUCCION</v>
      </c>
      <c r="K165" s="327" t="s">
        <v>1388</v>
      </c>
      <c r="L165" s="98" t="s">
        <v>430</v>
      </c>
    </row>
    <row r="166" spans="3:12" ht="15.75" thickBot="1" x14ac:dyDescent="0.3">
      <c r="C166" s="99" t="s">
        <v>49</v>
      </c>
      <c r="D166" s="1368"/>
      <c r="E166" s="201">
        <v>2000</v>
      </c>
      <c r="F166" s="100">
        <v>200</v>
      </c>
      <c r="G166" s="97">
        <f>E166*F166</f>
        <v>400000</v>
      </c>
      <c r="H166" s="326" t="s">
        <v>1474</v>
      </c>
      <c r="I166" s="98" t="s">
        <v>812</v>
      </c>
      <c r="J166" s="98" t="str">
        <f>VLOOKUP(I166,Presupuesto!$B$11:$C$566,2,0)</f>
        <v>ALIMENTOS B EBIDAS PARA PERSONAS</v>
      </c>
      <c r="K166" s="327" t="s">
        <v>1388</v>
      </c>
      <c r="L166" s="98" t="s">
        <v>414</v>
      </c>
    </row>
    <row r="167" spans="3:12" ht="15.75" thickBot="1" x14ac:dyDescent="0.3">
      <c r="C167" s="99" t="s">
        <v>50</v>
      </c>
      <c r="D167" s="1368"/>
      <c r="E167" s="151">
        <v>0</v>
      </c>
      <c r="F167" s="118">
        <v>10000</v>
      </c>
      <c r="G167" s="97">
        <f t="shared" ref="G167:G172" si="10">E167*F167</f>
        <v>0</v>
      </c>
      <c r="H167" s="326"/>
      <c r="I167" s="316" t="s">
        <v>323</v>
      </c>
      <c r="J167" s="98" t="str">
        <f>VLOOKUP(I167,Presupuesto!$B$11:$C$566,2,0)</f>
        <v>PASAJES NACIONALES (26110-00)</v>
      </c>
      <c r="K167" s="327" t="s">
        <v>1388</v>
      </c>
      <c r="L167" s="98" t="s">
        <v>430</v>
      </c>
    </row>
    <row r="168" spans="3:12" ht="15.75" thickBot="1" x14ac:dyDescent="0.3">
      <c r="C168" s="99" t="s">
        <v>437</v>
      </c>
      <c r="D168" s="1368"/>
      <c r="E168" s="151">
        <v>0</v>
      </c>
      <c r="F168" s="118">
        <v>250</v>
      </c>
      <c r="G168" s="97">
        <f t="shared" si="10"/>
        <v>0</v>
      </c>
      <c r="H168" s="326"/>
      <c r="I168" s="98" t="s">
        <v>841</v>
      </c>
      <c r="J168" s="98" t="str">
        <f>VLOOKUP(I168,Presupuesto!$B$11:$C$566,2,0)</f>
        <v>PRODUCTOS PAPEL Y CARTON</v>
      </c>
      <c r="K168" s="327" t="s">
        <v>1388</v>
      </c>
      <c r="L168" s="98" t="s">
        <v>430</v>
      </c>
    </row>
    <row r="169" spans="3:12" ht="15.75" thickBot="1" x14ac:dyDescent="0.3">
      <c r="C169" s="99" t="s">
        <v>51</v>
      </c>
      <c r="D169" s="1368"/>
      <c r="E169" s="201">
        <f>(D164*25)/500</f>
        <v>10</v>
      </c>
      <c r="F169" s="100">
        <v>0</v>
      </c>
      <c r="G169" s="97">
        <f t="shared" si="10"/>
        <v>0</v>
      </c>
      <c r="H169" s="326"/>
      <c r="I169" s="98" t="s">
        <v>841</v>
      </c>
      <c r="J169" s="98" t="str">
        <f>VLOOKUP(I169,Presupuesto!$B$11:$C$566,2,0)</f>
        <v>PRODUCTOS PAPEL Y CARTON</v>
      </c>
      <c r="K169" s="327" t="s">
        <v>1388</v>
      </c>
      <c r="L169" s="98" t="s">
        <v>430</v>
      </c>
    </row>
    <row r="170" spans="3:12" ht="15.75" thickBot="1" x14ac:dyDescent="0.3">
      <c r="C170" s="99" t="s">
        <v>139</v>
      </c>
      <c r="D170" s="1368"/>
      <c r="E170" s="201">
        <v>0</v>
      </c>
      <c r="F170" s="100">
        <v>0</v>
      </c>
      <c r="G170" s="97">
        <f t="shared" si="10"/>
        <v>0</v>
      </c>
      <c r="H170" s="326"/>
      <c r="I170" s="98" t="s">
        <v>962</v>
      </c>
      <c r="J170" s="98" t="str">
        <f>VLOOKUP(I170,Presupuesto!$B$11:$C$566,2,0)</f>
        <v>UTILES DE ESCRITORIO, OFICINA Y ENSE¥ANZA</v>
      </c>
      <c r="K170" s="327" t="s">
        <v>1388</v>
      </c>
      <c r="L170" s="98" t="s">
        <v>430</v>
      </c>
    </row>
    <row r="171" spans="3:12" ht="15.75" thickBot="1" x14ac:dyDescent="0.3">
      <c r="C171" s="99" t="s">
        <v>34</v>
      </c>
      <c r="D171" s="1368"/>
      <c r="E171" s="201">
        <v>0</v>
      </c>
      <c r="F171" s="100">
        <v>0</v>
      </c>
      <c r="G171" s="97">
        <f t="shared" si="10"/>
        <v>0</v>
      </c>
      <c r="H171" s="326"/>
      <c r="I171" s="98" t="s">
        <v>962</v>
      </c>
      <c r="J171" s="98" t="str">
        <f>VLOOKUP(I171,Presupuesto!$B$11:$C$566,2,0)</f>
        <v>UTILES DE ESCRITORIO, OFICINA Y ENSE¥ANZA</v>
      </c>
      <c r="K171" s="327" t="s">
        <v>1388</v>
      </c>
      <c r="L171" s="98" t="s">
        <v>430</v>
      </c>
    </row>
    <row r="172" spans="3:12" ht="15.75" thickBot="1" x14ac:dyDescent="0.3">
      <c r="C172" s="109" t="s">
        <v>52</v>
      </c>
      <c r="D172" s="1368"/>
      <c r="E172" s="213">
        <v>0</v>
      </c>
      <c r="F172" s="119">
        <v>0</v>
      </c>
      <c r="G172" s="97">
        <f t="shared" si="10"/>
        <v>0</v>
      </c>
      <c r="H172" s="326"/>
      <c r="I172" s="98" t="s">
        <v>962</v>
      </c>
      <c r="J172" s="98" t="str">
        <f>VLOOKUP(I172,Presupuesto!$B$11:$C$566,2,0)</f>
        <v>UTILES DE ESCRITORIO, OFICINA Y ENSE¥ANZA</v>
      </c>
      <c r="K172" s="327" t="s">
        <v>1388</v>
      </c>
      <c r="L172" s="98" t="s">
        <v>430</v>
      </c>
    </row>
    <row r="173" spans="3:12" ht="15.75" thickBot="1" x14ac:dyDescent="0.3">
      <c r="C173" s="217" t="s">
        <v>450</v>
      </c>
      <c r="D173" s="218">
        <v>0</v>
      </c>
      <c r="E173" s="328">
        <v>0</v>
      </c>
      <c r="F173" s="104">
        <v>3000</v>
      </c>
      <c r="G173" s="105">
        <f>D173*E173*F173</f>
        <v>0</v>
      </c>
      <c r="H173" s="329" t="s">
        <v>1474</v>
      </c>
      <c r="I173" s="330" t="s">
        <v>769</v>
      </c>
      <c r="J173" s="106" t="str">
        <f>VLOOKUP(I173,Presupuesto!$B$11:$C$566,2,0)</f>
        <v>PASAJES NACIONALES</v>
      </c>
      <c r="K173" s="327" t="s">
        <v>1388</v>
      </c>
      <c r="L173" s="331" t="s">
        <v>430</v>
      </c>
    </row>
    <row r="174" spans="3:12" ht="15.75" thickBot="1" x14ac:dyDescent="0.3"/>
    <row r="175" spans="3:12" ht="15.75" thickBot="1" x14ac:dyDescent="0.3">
      <c r="C175" s="29" t="s">
        <v>43</v>
      </c>
      <c r="D175" s="1085">
        <f>SUM(G182:G191)</f>
        <v>400000</v>
      </c>
      <c r="E175" s="93"/>
      <c r="F175" s="93"/>
      <c r="G175" s="93"/>
      <c r="H175" s="74"/>
      <c r="I175" s="74"/>
      <c r="J175" s="74"/>
      <c r="K175" s="112"/>
    </row>
    <row r="176" spans="3:12" x14ac:dyDescent="0.25">
      <c r="C176" s="70"/>
      <c r="D176" s="31"/>
      <c r="E176" s="93"/>
      <c r="F176" s="93"/>
      <c r="G176" s="93"/>
      <c r="H176" s="74"/>
      <c r="I176" s="74"/>
      <c r="J176" s="74"/>
      <c r="K176" s="112"/>
    </row>
    <row r="177" spans="3:12" x14ac:dyDescent="0.25">
      <c r="C177" s="70"/>
      <c r="D177" s="31"/>
      <c r="E177" s="93"/>
      <c r="F177" s="93"/>
      <c r="G177" s="93"/>
      <c r="H177" s="74"/>
      <c r="I177" s="74"/>
      <c r="J177" s="74"/>
      <c r="K177" s="112"/>
    </row>
    <row r="178" spans="3:12" ht="15.75" x14ac:dyDescent="0.25">
      <c r="C178" s="206" t="s">
        <v>409</v>
      </c>
      <c r="D178" s="375" t="s">
        <v>1564</v>
      </c>
      <c r="E178" s="93" t="e">
        <f>'Estudiantes y Graduados'!D41:D42</f>
        <v>#VALUE!</v>
      </c>
      <c r="F178" s="93"/>
      <c r="G178" s="93"/>
      <c r="H178" s="74"/>
      <c r="I178" s="74"/>
      <c r="J178" s="74"/>
      <c r="K178" s="112"/>
    </row>
    <row r="179" spans="3:12" ht="18.75" x14ac:dyDescent="0.25">
      <c r="C179" s="209" t="str">
        <f>IFERROR(VLOOKUP(D178,'Desarrollo e Innov. Curricular'!$E:$F,2,FALSE),IFERROR(VLOOKUP(D178,'Investigación Científica'!$E:$F,2,FALSE),IFERROR(VLOOKUP(D178,'Vinculación Univ. Sociedad'!$E:$F,2,FALSE),IFERROR(VLOOKUP(D178,'Docencia y Profesorado Universi'!$E:$F,2,FALSE),IFERROR(VLOOKUP(D178,'Estudiantes y Graduados'!$E:$F,2,FALSE),IFERROR(VLOOKUP(D178,'Gestion Administrativa'!$E:$F,2,FALSE),IFERROR(VLOOKUP(D178,'Gestión Académica'!$E:$F,2,FALSE),IFERROR(VLOOKUP(D178,'Aseguramiento de la Calidad'!$E:$F,2,FALSE),IFERROR(VLOOKUP(D178,'Gestión del Conocimiento'!$E:$F,2,FALSE),IFERROR(VLOOKUP(D178,'Gobernabilidad y Procesos...'!$E:$F,2,FALSE),IFERROR(VLOOKUP(D178,'Gestión del Talento Humano'!$E:$F,2,FALSE),IFERROR(VLOOKUP(D178,'Internacionalización de la E.S.'!$E:$F,2,FALSE),IFERROR(VLOOKUP(D178,'Cultura de Innovación Insti...'!$E:$F,2,FALSE),VLOOKUP(D178,'Lo Esencial de la Reforma Univ.'!$E:$F,2,0))))))))))))))</f>
        <v xml:space="preserve">2. Elaboración de estrategias por area de conocimiento  para la incorporación de los graduados al programa </v>
      </c>
      <c r="D179" s="31"/>
      <c r="E179" s="93"/>
      <c r="F179" s="93"/>
      <c r="G179" s="93"/>
      <c r="H179" s="74"/>
      <c r="I179" s="74"/>
      <c r="J179" s="74"/>
      <c r="K179" s="112"/>
    </row>
    <row r="180" spans="3:12" ht="15.75" thickBot="1" x14ac:dyDescent="0.3">
      <c r="C180" s="70"/>
      <c r="D180" s="31"/>
      <c r="E180" s="93"/>
      <c r="F180" s="93"/>
      <c r="G180" s="93"/>
      <c r="H180" s="74"/>
      <c r="I180" s="74"/>
      <c r="J180" s="74"/>
      <c r="K180" s="112"/>
    </row>
    <row r="181" spans="3:12" ht="30.75" thickBot="1" x14ac:dyDescent="0.3">
      <c r="C181" s="126" t="s">
        <v>44</v>
      </c>
      <c r="D181" s="129" t="s">
        <v>45</v>
      </c>
      <c r="E181" s="128" t="s">
        <v>55</v>
      </c>
      <c r="F181" s="128" t="s">
        <v>57</v>
      </c>
      <c r="G181" s="127" t="s">
        <v>27</v>
      </c>
      <c r="H181" s="133" t="s">
        <v>147</v>
      </c>
      <c r="I181" s="128" t="s">
        <v>46</v>
      </c>
      <c r="J181" s="128" t="s">
        <v>148</v>
      </c>
      <c r="K181" s="128" t="s">
        <v>428</v>
      </c>
      <c r="L181" s="128" t="s">
        <v>429</v>
      </c>
    </row>
    <row r="182" spans="3:12" ht="15.75" thickBot="1" x14ac:dyDescent="0.3">
      <c r="C182" s="323" t="s">
        <v>47</v>
      </c>
      <c r="D182" s="1367">
        <v>200</v>
      </c>
      <c r="E182" s="324">
        <v>0</v>
      </c>
      <c r="F182" s="115">
        <v>30000</v>
      </c>
      <c r="G182" s="325">
        <f>E182*F182</f>
        <v>0</v>
      </c>
      <c r="H182" s="326"/>
      <c r="I182" s="116" t="s">
        <v>719</v>
      </c>
      <c r="J182" s="116" t="str">
        <f>VLOOKUP(I182,Presupuesto!$B$11:$C$566,2,0)</f>
        <v>SERVICIOS DE CAPACITACION.</v>
      </c>
      <c r="K182" s="327" t="s">
        <v>1388</v>
      </c>
      <c r="L182" s="116" t="s">
        <v>412</v>
      </c>
    </row>
    <row r="183" spans="3:12" ht="15.75" thickBot="1" x14ac:dyDescent="0.3">
      <c r="C183" s="99" t="s">
        <v>48</v>
      </c>
      <c r="D183" s="1368"/>
      <c r="E183" s="201">
        <v>0</v>
      </c>
      <c r="F183" s="100">
        <v>0</v>
      </c>
      <c r="G183" s="97">
        <f>E183*F183</f>
        <v>0</v>
      </c>
      <c r="H183" s="326"/>
      <c r="I183" s="98" t="s">
        <v>737</v>
      </c>
      <c r="J183" s="98" t="str">
        <f>VLOOKUP(I183,Presupuesto!$B$11:$C$566,2,0)</f>
        <v>SERVICIOS DE IMPRENTA PUBLIC.Y REPRODUCCION</v>
      </c>
      <c r="K183" s="327" t="s">
        <v>1388</v>
      </c>
      <c r="L183" s="98" t="s">
        <v>430</v>
      </c>
    </row>
    <row r="184" spans="3:12" ht="15.75" thickBot="1" x14ac:dyDescent="0.3">
      <c r="C184" s="99" t="s">
        <v>49</v>
      </c>
      <c r="D184" s="1368"/>
      <c r="E184" s="201">
        <v>2000</v>
      </c>
      <c r="F184" s="100">
        <v>200</v>
      </c>
      <c r="G184" s="97">
        <f>E184*F184</f>
        <v>400000</v>
      </c>
      <c r="H184" s="326" t="s">
        <v>1474</v>
      </c>
      <c r="I184" s="98" t="s">
        <v>812</v>
      </c>
      <c r="J184" s="98" t="str">
        <f>VLOOKUP(I184,Presupuesto!$B$11:$C$566,2,0)</f>
        <v>ALIMENTOS B EBIDAS PARA PERSONAS</v>
      </c>
      <c r="K184" s="327" t="s">
        <v>1388</v>
      </c>
      <c r="L184" s="98" t="s">
        <v>414</v>
      </c>
    </row>
    <row r="185" spans="3:12" ht="15.75" thickBot="1" x14ac:dyDescent="0.3">
      <c r="C185" s="99" t="s">
        <v>50</v>
      </c>
      <c r="D185" s="1368"/>
      <c r="E185" s="151"/>
      <c r="F185" s="118">
        <v>10000</v>
      </c>
      <c r="G185" s="97">
        <f t="shared" ref="G185:G190" si="11">E185*F185</f>
        <v>0</v>
      </c>
      <c r="H185" s="326"/>
      <c r="I185" s="316" t="s">
        <v>323</v>
      </c>
      <c r="J185" s="98" t="str">
        <f>VLOOKUP(I185,Presupuesto!$B$11:$C$566,2,0)</f>
        <v>PASAJES NACIONALES (26110-00)</v>
      </c>
      <c r="K185" s="327" t="s">
        <v>1388</v>
      </c>
      <c r="L185" s="98" t="s">
        <v>430</v>
      </c>
    </row>
    <row r="186" spans="3:12" ht="15.75" thickBot="1" x14ac:dyDescent="0.3">
      <c r="C186" s="99" t="s">
        <v>437</v>
      </c>
      <c r="D186" s="1368"/>
      <c r="E186" s="151">
        <v>0</v>
      </c>
      <c r="F186" s="118">
        <v>250</v>
      </c>
      <c r="G186" s="97">
        <f t="shared" si="11"/>
        <v>0</v>
      </c>
      <c r="H186" s="326"/>
      <c r="I186" s="98" t="s">
        <v>841</v>
      </c>
      <c r="J186" s="98" t="str">
        <f>VLOOKUP(I186,Presupuesto!$B$11:$C$566,2,0)</f>
        <v>PRODUCTOS PAPEL Y CARTON</v>
      </c>
      <c r="K186" s="327" t="s">
        <v>1388</v>
      </c>
      <c r="L186" s="98" t="s">
        <v>430</v>
      </c>
    </row>
    <row r="187" spans="3:12" ht="15.75" thickBot="1" x14ac:dyDescent="0.3">
      <c r="C187" s="99" t="s">
        <v>51</v>
      </c>
      <c r="D187" s="1368"/>
      <c r="E187" s="201">
        <f>(D182*25)/500</f>
        <v>10</v>
      </c>
      <c r="F187" s="100">
        <v>0</v>
      </c>
      <c r="G187" s="97">
        <f t="shared" si="11"/>
        <v>0</v>
      </c>
      <c r="H187" s="326"/>
      <c r="I187" s="98" t="s">
        <v>841</v>
      </c>
      <c r="J187" s="98" t="str">
        <f>VLOOKUP(I187,Presupuesto!$B$11:$C$566,2,0)</f>
        <v>PRODUCTOS PAPEL Y CARTON</v>
      </c>
      <c r="K187" s="327" t="s">
        <v>1388</v>
      </c>
      <c r="L187" s="98" t="s">
        <v>430</v>
      </c>
    </row>
    <row r="188" spans="3:12" ht="15.75" thickBot="1" x14ac:dyDescent="0.3">
      <c r="C188" s="99" t="s">
        <v>139</v>
      </c>
      <c r="D188" s="1368"/>
      <c r="E188" s="201">
        <v>0</v>
      </c>
      <c r="F188" s="100">
        <v>0</v>
      </c>
      <c r="G188" s="97">
        <f t="shared" si="11"/>
        <v>0</v>
      </c>
      <c r="H188" s="326"/>
      <c r="I188" s="98" t="s">
        <v>962</v>
      </c>
      <c r="J188" s="98" t="str">
        <f>VLOOKUP(I188,Presupuesto!$B$11:$C$566,2,0)</f>
        <v>UTILES DE ESCRITORIO, OFICINA Y ENSE¥ANZA</v>
      </c>
      <c r="K188" s="327" t="s">
        <v>1388</v>
      </c>
      <c r="L188" s="98" t="s">
        <v>430</v>
      </c>
    </row>
    <row r="189" spans="3:12" ht="15.75" thickBot="1" x14ac:dyDescent="0.3">
      <c r="C189" s="99" t="s">
        <v>34</v>
      </c>
      <c r="D189" s="1368"/>
      <c r="E189" s="201">
        <v>0</v>
      </c>
      <c r="F189" s="100">
        <v>0</v>
      </c>
      <c r="G189" s="97">
        <f t="shared" si="11"/>
        <v>0</v>
      </c>
      <c r="H189" s="326"/>
      <c r="I189" s="98" t="s">
        <v>962</v>
      </c>
      <c r="J189" s="98" t="str">
        <f>VLOOKUP(I189,Presupuesto!$B$11:$C$566,2,0)</f>
        <v>UTILES DE ESCRITORIO, OFICINA Y ENSE¥ANZA</v>
      </c>
      <c r="K189" s="327" t="s">
        <v>1388</v>
      </c>
      <c r="L189" s="98" t="s">
        <v>430</v>
      </c>
    </row>
    <row r="190" spans="3:12" ht="15.75" thickBot="1" x14ac:dyDescent="0.3">
      <c r="C190" s="109" t="s">
        <v>52</v>
      </c>
      <c r="D190" s="1368"/>
      <c r="E190" s="213">
        <v>0</v>
      </c>
      <c r="F190" s="119">
        <v>0</v>
      </c>
      <c r="G190" s="97">
        <f t="shared" si="11"/>
        <v>0</v>
      </c>
      <c r="H190" s="326"/>
      <c r="I190" s="98" t="s">
        <v>962</v>
      </c>
      <c r="J190" s="98" t="str">
        <f>VLOOKUP(I190,Presupuesto!$B$11:$C$566,2,0)</f>
        <v>UTILES DE ESCRITORIO, OFICINA Y ENSE¥ANZA</v>
      </c>
      <c r="K190" s="327" t="s">
        <v>1388</v>
      </c>
      <c r="L190" s="98" t="s">
        <v>430</v>
      </c>
    </row>
    <row r="191" spans="3:12" ht="15.75" thickBot="1" x14ac:dyDescent="0.3">
      <c r="C191" s="217" t="s">
        <v>450</v>
      </c>
      <c r="D191" s="218">
        <v>0</v>
      </c>
      <c r="E191" s="328">
        <v>0</v>
      </c>
      <c r="F191" s="104">
        <v>3000</v>
      </c>
      <c r="G191" s="105">
        <f>D191*E191*F191</f>
        <v>0</v>
      </c>
      <c r="H191" s="329" t="s">
        <v>1474</v>
      </c>
      <c r="I191" s="330" t="s">
        <v>769</v>
      </c>
      <c r="J191" s="106" t="str">
        <f>VLOOKUP(I191,Presupuesto!$B$11:$C$566,2,0)</f>
        <v>PASAJES NACIONALES</v>
      </c>
      <c r="K191" s="327" t="s">
        <v>1388</v>
      </c>
      <c r="L191" s="331" t="s">
        <v>430</v>
      </c>
    </row>
    <row r="192" spans="3:12" ht="15.75" thickBot="1" x14ac:dyDescent="0.3"/>
    <row r="193" spans="3:12" ht="15.75" thickBot="1" x14ac:dyDescent="0.3">
      <c r="C193" s="29" t="s">
        <v>43</v>
      </c>
      <c r="D193" s="1085">
        <f>SUM(G200:G209)</f>
        <v>40000</v>
      </c>
      <c r="E193" s="93"/>
      <c r="F193" s="93"/>
      <c r="G193" s="93"/>
      <c r="H193" s="74"/>
      <c r="I193" s="74"/>
      <c r="J193" s="74"/>
      <c r="K193" s="112"/>
    </row>
    <row r="194" spans="3:12" x14ac:dyDescent="0.25">
      <c r="C194" s="70"/>
      <c r="D194" s="31"/>
      <c r="E194" s="93"/>
      <c r="F194" s="93"/>
      <c r="G194" s="93"/>
      <c r="H194" s="74"/>
      <c r="I194" s="74"/>
      <c r="J194" s="74"/>
      <c r="K194" s="112"/>
    </row>
    <row r="195" spans="3:12" x14ac:dyDescent="0.25">
      <c r="C195" s="70"/>
      <c r="D195" s="31"/>
      <c r="E195" s="93"/>
      <c r="F195" s="93"/>
      <c r="G195" s="93"/>
      <c r="H195" s="74"/>
      <c r="I195" s="74"/>
      <c r="J195" s="74"/>
      <c r="K195" s="112"/>
    </row>
    <row r="196" spans="3:12" ht="15.75" x14ac:dyDescent="0.25">
      <c r="C196" s="206" t="s">
        <v>409</v>
      </c>
      <c r="D196" s="375" t="s">
        <v>1580</v>
      </c>
      <c r="E196" s="93" t="str">
        <f>'Estudiantes y Graduados'!F44</f>
        <v xml:space="preserve">4.Diseño del programa de actualización académica según areas priorizadas </v>
      </c>
      <c r="F196" s="93"/>
      <c r="G196" s="93"/>
      <c r="H196" s="74"/>
      <c r="I196" s="74"/>
      <c r="J196" s="74"/>
      <c r="K196" s="112"/>
    </row>
    <row r="197" spans="3:12" ht="18.75" x14ac:dyDescent="0.25">
      <c r="C197" s="209" t="str">
        <f>IFERROR(VLOOKUP(D196,'Desarrollo e Innov. Curricular'!$E:$F,2,FALSE),IFERROR(VLOOKUP(D196,'Investigación Científica'!$E:$F,2,FALSE),IFERROR(VLOOKUP(D196,'Vinculación Univ. Sociedad'!$E:$F,2,FALSE),IFERROR(VLOOKUP(D196,'Docencia y Profesorado Universi'!$E:$F,2,FALSE),IFERROR(VLOOKUP(D196,'Estudiantes y Graduados'!$E:$F,2,FALSE),IFERROR(VLOOKUP(D196,'Gestion Administrativa'!$E:$F,2,FALSE),IFERROR(VLOOKUP(D196,'Gestión Académica'!$E:$F,2,FALSE),IFERROR(VLOOKUP(D196,'Aseguramiento de la Calidad'!$E:$F,2,FALSE),IFERROR(VLOOKUP(D196,'Gestión del Conocimiento'!$E:$F,2,FALSE),IFERROR(VLOOKUP(D196,'Gobernabilidad y Procesos...'!$E:$F,2,FALSE),IFERROR(VLOOKUP(D196,'Gestión del Talento Humano'!$E:$F,2,FALSE),IFERROR(VLOOKUP(D196,'Internacionalización de la E.S.'!$E:$F,2,FALSE),IFERROR(VLOOKUP(D196,'Cultura de Innovación Insti...'!$E:$F,2,FALSE),VLOOKUP(D196,'Lo Esencial de la Reforma Univ.'!$E:$F,2,0))))))))))))))</f>
        <v xml:space="preserve">4.Diseño del programa de actualización académica según areas priorizadas </v>
      </c>
      <c r="D197" s="31"/>
      <c r="E197" s="93"/>
      <c r="F197" s="93"/>
      <c r="G197" s="93"/>
      <c r="H197" s="74"/>
      <c r="I197" s="74"/>
      <c r="J197" s="74"/>
      <c r="K197" s="112"/>
    </row>
    <row r="198" spans="3:12" ht="15.75" thickBot="1" x14ac:dyDescent="0.3">
      <c r="C198" s="70"/>
      <c r="D198" s="31"/>
      <c r="E198" s="93"/>
      <c r="F198" s="93"/>
      <c r="G198" s="93"/>
      <c r="H198" s="74"/>
      <c r="I198" s="74"/>
      <c r="J198" s="74"/>
      <c r="K198" s="112"/>
    </row>
    <row r="199" spans="3:12" ht="30.75" thickBot="1" x14ac:dyDescent="0.3">
      <c r="C199" s="126" t="s">
        <v>44</v>
      </c>
      <c r="D199" s="129" t="s">
        <v>45</v>
      </c>
      <c r="E199" s="128" t="s">
        <v>55</v>
      </c>
      <c r="F199" s="128" t="s">
        <v>57</v>
      </c>
      <c r="G199" s="127" t="s">
        <v>27</v>
      </c>
      <c r="H199" s="133" t="s">
        <v>147</v>
      </c>
      <c r="I199" s="128" t="s">
        <v>46</v>
      </c>
      <c r="J199" s="128" t="s">
        <v>148</v>
      </c>
      <c r="K199" s="128" t="s">
        <v>428</v>
      </c>
      <c r="L199" s="128" t="s">
        <v>429</v>
      </c>
    </row>
    <row r="200" spans="3:12" ht="15.75" thickBot="1" x14ac:dyDescent="0.3">
      <c r="C200" s="323" t="s">
        <v>47</v>
      </c>
      <c r="D200" s="1367">
        <v>20</v>
      </c>
      <c r="E200" s="324">
        <v>0</v>
      </c>
      <c r="F200" s="115">
        <v>30000</v>
      </c>
      <c r="G200" s="325">
        <f>E200*F200</f>
        <v>0</v>
      </c>
      <c r="H200" s="326"/>
      <c r="I200" s="116" t="s">
        <v>719</v>
      </c>
      <c r="J200" s="116" t="str">
        <f>VLOOKUP(I200,Presupuesto!$B$11:$C$566,2,0)</f>
        <v>SERVICIOS DE CAPACITACION.</v>
      </c>
      <c r="K200" s="327" t="s">
        <v>1388</v>
      </c>
      <c r="L200" s="116" t="s">
        <v>412</v>
      </c>
    </row>
    <row r="201" spans="3:12" ht="15.75" thickBot="1" x14ac:dyDescent="0.3">
      <c r="C201" s="99" t="s">
        <v>48</v>
      </c>
      <c r="D201" s="1368"/>
      <c r="E201" s="201">
        <v>0</v>
      </c>
      <c r="F201" s="100">
        <v>0</v>
      </c>
      <c r="G201" s="97">
        <f>E201*F201</f>
        <v>0</v>
      </c>
      <c r="H201" s="326"/>
      <c r="I201" s="98" t="s">
        <v>737</v>
      </c>
      <c r="J201" s="98" t="str">
        <f>VLOOKUP(I201,Presupuesto!$B$11:$C$566,2,0)</f>
        <v>SERVICIOS DE IMPRENTA PUBLIC.Y REPRODUCCION</v>
      </c>
      <c r="K201" s="327" t="s">
        <v>1388</v>
      </c>
      <c r="L201" s="98" t="s">
        <v>430</v>
      </c>
    </row>
    <row r="202" spans="3:12" ht="15.75" thickBot="1" x14ac:dyDescent="0.3">
      <c r="C202" s="99" t="s">
        <v>49</v>
      </c>
      <c r="D202" s="1368"/>
      <c r="E202" s="201">
        <v>200</v>
      </c>
      <c r="F202" s="100">
        <v>200</v>
      </c>
      <c r="G202" s="97">
        <f>E202*F202</f>
        <v>40000</v>
      </c>
      <c r="H202" s="326" t="s">
        <v>1474</v>
      </c>
      <c r="I202" s="98" t="s">
        <v>812</v>
      </c>
      <c r="J202" s="98" t="str">
        <f>VLOOKUP(I202,Presupuesto!$B$11:$C$566,2,0)</f>
        <v>ALIMENTOS B EBIDAS PARA PERSONAS</v>
      </c>
      <c r="K202" s="327" t="s">
        <v>1388</v>
      </c>
      <c r="L202" s="98" t="s">
        <v>414</v>
      </c>
    </row>
    <row r="203" spans="3:12" ht="15.75" thickBot="1" x14ac:dyDescent="0.3">
      <c r="C203" s="99" t="s">
        <v>50</v>
      </c>
      <c r="D203" s="1368"/>
      <c r="E203" s="151"/>
      <c r="F203" s="118">
        <v>10000</v>
      </c>
      <c r="G203" s="97">
        <f t="shared" ref="G203:G208" si="12">E203*F203</f>
        <v>0</v>
      </c>
      <c r="H203" s="326"/>
      <c r="I203" s="316" t="s">
        <v>323</v>
      </c>
      <c r="J203" s="98" t="str">
        <f>VLOOKUP(I203,Presupuesto!$B$11:$C$566,2,0)</f>
        <v>PASAJES NACIONALES (26110-00)</v>
      </c>
      <c r="K203" s="327" t="s">
        <v>1388</v>
      </c>
      <c r="L203" s="98" t="s">
        <v>430</v>
      </c>
    </row>
    <row r="204" spans="3:12" ht="15.75" thickBot="1" x14ac:dyDescent="0.3">
      <c r="C204" s="99" t="s">
        <v>437</v>
      </c>
      <c r="D204" s="1368"/>
      <c r="E204" s="151">
        <v>0</v>
      </c>
      <c r="F204" s="118">
        <v>250</v>
      </c>
      <c r="G204" s="97">
        <f t="shared" si="12"/>
        <v>0</v>
      </c>
      <c r="H204" s="326"/>
      <c r="I204" s="98" t="s">
        <v>841</v>
      </c>
      <c r="J204" s="98" t="str">
        <f>VLOOKUP(I204,Presupuesto!$B$11:$C$566,2,0)</f>
        <v>PRODUCTOS PAPEL Y CARTON</v>
      </c>
      <c r="K204" s="327" t="s">
        <v>1388</v>
      </c>
      <c r="L204" s="98" t="s">
        <v>430</v>
      </c>
    </row>
    <row r="205" spans="3:12" ht="15.75" thickBot="1" x14ac:dyDescent="0.3">
      <c r="C205" s="99" t="s">
        <v>51</v>
      </c>
      <c r="D205" s="1368"/>
      <c r="E205" s="201">
        <f>(D200*25)/500</f>
        <v>1</v>
      </c>
      <c r="F205" s="100">
        <v>0</v>
      </c>
      <c r="G205" s="97">
        <f t="shared" si="12"/>
        <v>0</v>
      </c>
      <c r="H205" s="326"/>
      <c r="I205" s="98" t="s">
        <v>841</v>
      </c>
      <c r="J205" s="98" t="str">
        <f>VLOOKUP(I205,Presupuesto!$B$11:$C$566,2,0)</f>
        <v>PRODUCTOS PAPEL Y CARTON</v>
      </c>
      <c r="K205" s="327" t="s">
        <v>1388</v>
      </c>
      <c r="L205" s="98" t="s">
        <v>430</v>
      </c>
    </row>
    <row r="206" spans="3:12" ht="15.75" thickBot="1" x14ac:dyDescent="0.3">
      <c r="C206" s="99" t="s">
        <v>139</v>
      </c>
      <c r="D206" s="1368"/>
      <c r="E206" s="201">
        <v>0</v>
      </c>
      <c r="F206" s="100">
        <v>0</v>
      </c>
      <c r="G206" s="97">
        <f t="shared" si="12"/>
        <v>0</v>
      </c>
      <c r="H206" s="326"/>
      <c r="I206" s="98" t="s">
        <v>962</v>
      </c>
      <c r="J206" s="98" t="str">
        <f>VLOOKUP(I206,Presupuesto!$B$11:$C$566,2,0)</f>
        <v>UTILES DE ESCRITORIO, OFICINA Y ENSE¥ANZA</v>
      </c>
      <c r="K206" s="327" t="s">
        <v>1388</v>
      </c>
      <c r="L206" s="98" t="s">
        <v>430</v>
      </c>
    </row>
    <row r="207" spans="3:12" ht="15.75" thickBot="1" x14ac:dyDescent="0.3">
      <c r="C207" s="99" t="s">
        <v>34</v>
      </c>
      <c r="D207" s="1368"/>
      <c r="E207" s="201">
        <v>0</v>
      </c>
      <c r="F207" s="100">
        <v>0</v>
      </c>
      <c r="G207" s="97">
        <f t="shared" si="12"/>
        <v>0</v>
      </c>
      <c r="H207" s="326"/>
      <c r="I207" s="98" t="s">
        <v>962</v>
      </c>
      <c r="J207" s="98" t="str">
        <f>VLOOKUP(I207,Presupuesto!$B$11:$C$566,2,0)</f>
        <v>UTILES DE ESCRITORIO, OFICINA Y ENSE¥ANZA</v>
      </c>
      <c r="K207" s="327" t="s">
        <v>1388</v>
      </c>
      <c r="L207" s="98" t="s">
        <v>430</v>
      </c>
    </row>
    <row r="208" spans="3:12" ht="15.75" thickBot="1" x14ac:dyDescent="0.3">
      <c r="C208" s="109" t="s">
        <v>52</v>
      </c>
      <c r="D208" s="1368"/>
      <c r="E208" s="213">
        <v>0</v>
      </c>
      <c r="F208" s="119">
        <v>0</v>
      </c>
      <c r="G208" s="97">
        <f t="shared" si="12"/>
        <v>0</v>
      </c>
      <c r="H208" s="326"/>
      <c r="I208" s="98" t="s">
        <v>962</v>
      </c>
      <c r="J208" s="98" t="str">
        <f>VLOOKUP(I208,Presupuesto!$B$11:$C$566,2,0)</f>
        <v>UTILES DE ESCRITORIO, OFICINA Y ENSE¥ANZA</v>
      </c>
      <c r="K208" s="327" t="s">
        <v>1388</v>
      </c>
      <c r="L208" s="98" t="s">
        <v>430</v>
      </c>
    </row>
    <row r="209" spans="3:12" ht="15.75" thickBot="1" x14ac:dyDescent="0.3">
      <c r="C209" s="217" t="s">
        <v>450</v>
      </c>
      <c r="D209" s="218">
        <v>0</v>
      </c>
      <c r="E209" s="328">
        <v>0</v>
      </c>
      <c r="F209" s="104">
        <v>3000</v>
      </c>
      <c r="G209" s="105">
        <f>D209*E209*F209</f>
        <v>0</v>
      </c>
      <c r="H209" s="329" t="s">
        <v>1474</v>
      </c>
      <c r="I209" s="330" t="s">
        <v>769</v>
      </c>
      <c r="J209" s="106" t="str">
        <f>VLOOKUP(I209,Presupuesto!$B$11:$C$566,2,0)</f>
        <v>PASAJES NACIONALES</v>
      </c>
      <c r="K209" s="327" t="s">
        <v>1388</v>
      </c>
      <c r="L209" s="331" t="s">
        <v>430</v>
      </c>
    </row>
    <row r="210" spans="3:12" ht="15.75" thickBot="1" x14ac:dyDescent="0.3"/>
    <row r="211" spans="3:12" ht="15.75" thickBot="1" x14ac:dyDescent="0.3">
      <c r="C211" s="29" t="s">
        <v>43</v>
      </c>
      <c r="D211" s="1085">
        <f>SUM(G218:G227)</f>
        <v>15000</v>
      </c>
      <c r="E211" s="93"/>
      <c r="F211" s="93"/>
      <c r="G211" s="93"/>
      <c r="H211" s="74"/>
      <c r="I211" s="74"/>
      <c r="J211" s="74"/>
      <c r="K211" s="112"/>
    </row>
    <row r="212" spans="3:12" x14ac:dyDescent="0.25">
      <c r="C212" s="70"/>
      <c r="D212" s="31"/>
      <c r="E212" s="93"/>
      <c r="F212" s="93"/>
      <c r="G212" s="93"/>
      <c r="H212" s="74"/>
      <c r="I212" s="74"/>
      <c r="J212" s="74"/>
      <c r="K212" s="112"/>
    </row>
    <row r="213" spans="3:12" x14ac:dyDescent="0.25">
      <c r="C213" s="70"/>
      <c r="D213" s="31"/>
      <c r="E213" s="93"/>
      <c r="F213" s="93"/>
      <c r="G213" s="93"/>
      <c r="H213" s="74"/>
      <c r="I213" s="74"/>
      <c r="J213" s="74"/>
      <c r="K213" s="112"/>
    </row>
    <row r="214" spans="3:12" ht="15.75" x14ac:dyDescent="0.25">
      <c r="C214" s="206" t="s">
        <v>409</v>
      </c>
      <c r="D214" s="375" t="s">
        <v>1647</v>
      </c>
      <c r="E214" s="93" t="str">
        <f>'Lo Esencial de la Reforma Univ.'!D6</f>
        <v xml:space="preserve">1) Número de campos de a ciencia y/o facultades que tranvesalizan el eje de ética y bioética.                                                                                                                                               </v>
      </c>
      <c r="F214" s="93"/>
      <c r="G214" s="93"/>
      <c r="H214" s="74"/>
      <c r="I214" s="74"/>
      <c r="J214" s="74"/>
      <c r="K214" s="112"/>
    </row>
    <row r="215" spans="3:12" ht="18.75" x14ac:dyDescent="0.25">
      <c r="C215" s="209" t="str">
        <f>IFERROR(VLOOKUP(D214,'Desarrollo e Innov. Curricular'!$E:$F,2,FALSE),IFERROR(VLOOKUP(D214,'Investigación Científica'!$E:$F,2,FALSE),IFERROR(VLOOKUP(D214,'Vinculación Univ. Sociedad'!$E:$F,2,FALSE),IFERROR(VLOOKUP(D214,'Docencia y Profesorado Universi'!$E:$F,2,FALSE),IFERROR(VLOOKUP(D214,'Estudiantes y Graduados'!$E:$F,2,FALSE),IFERROR(VLOOKUP(D214,'Gestion Administrativa'!$E:$F,2,FALSE),IFERROR(VLOOKUP(D214,'Gestión Académica'!$E:$F,2,FALSE),IFERROR(VLOOKUP(D214,'Aseguramiento de la Calidad'!$E:$F,2,FALSE),IFERROR(VLOOKUP(D214,'Gestión del Conocimiento'!$E:$F,2,FALSE),IFERROR(VLOOKUP(D214,'Gobernabilidad y Procesos...'!$E:$F,2,FALSE),IFERROR(VLOOKUP(D214,'Gestión del Talento Humano'!$E:$F,2,FALSE),IFERROR(VLOOKUP(D214,'Internacionalización de la E.S.'!$E:$F,2,FALSE),IFERROR(VLOOKUP(D214,'Cultura de Innovación Insti...'!$E:$F,2,FALSE),VLOOKUP(D214,'Lo Esencial de la Reforma Univ.'!$E:$F,2,0))))))))))))))</f>
        <v xml:space="preserve">1) Socialización de los lineamientos metodológicos.  en el eje de ética                                                                                                                                                                                                                                     </v>
      </c>
      <c r="D215" s="31"/>
      <c r="E215" s="93"/>
      <c r="F215" s="93"/>
      <c r="G215" s="93"/>
      <c r="H215" s="74"/>
      <c r="I215" s="74"/>
      <c r="J215" s="74"/>
      <c r="K215" s="112"/>
    </row>
    <row r="216" spans="3:12" ht="15.75" thickBot="1" x14ac:dyDescent="0.3">
      <c r="C216" s="70"/>
      <c r="D216" s="31"/>
      <c r="E216" s="93"/>
      <c r="F216" s="93"/>
      <c r="G216" s="93"/>
      <c r="H216" s="74"/>
      <c r="I216" s="74"/>
      <c r="J216" s="74"/>
      <c r="K216" s="112"/>
    </row>
    <row r="217" spans="3:12" ht="30.75" thickBot="1" x14ac:dyDescent="0.3">
      <c r="C217" s="126" t="s">
        <v>44</v>
      </c>
      <c r="D217" s="129" t="s">
        <v>45</v>
      </c>
      <c r="E217" s="128" t="s">
        <v>55</v>
      </c>
      <c r="F217" s="128" t="s">
        <v>57</v>
      </c>
      <c r="G217" s="127" t="s">
        <v>27</v>
      </c>
      <c r="H217" s="133" t="s">
        <v>147</v>
      </c>
      <c r="I217" s="128" t="s">
        <v>46</v>
      </c>
      <c r="J217" s="128" t="s">
        <v>148</v>
      </c>
      <c r="K217" s="128" t="s">
        <v>428</v>
      </c>
      <c r="L217" s="128" t="s">
        <v>429</v>
      </c>
    </row>
    <row r="218" spans="3:12" ht="15.75" thickBot="1" x14ac:dyDescent="0.3">
      <c r="C218" s="323" t="s">
        <v>47</v>
      </c>
      <c r="D218" s="1367">
        <v>15</v>
      </c>
      <c r="E218" s="324">
        <v>0</v>
      </c>
      <c r="F218" s="115">
        <v>30000</v>
      </c>
      <c r="G218" s="325">
        <f>E218*F218</f>
        <v>0</v>
      </c>
      <c r="H218" s="326" t="s">
        <v>1474</v>
      </c>
      <c r="I218" s="116" t="s">
        <v>719</v>
      </c>
      <c r="J218" s="116" t="str">
        <f>VLOOKUP(I218,Presupuesto!$B$11:$C$566,2,0)</f>
        <v>SERVICIOS DE CAPACITACION.</v>
      </c>
      <c r="K218" s="327" t="s">
        <v>1389</v>
      </c>
      <c r="L218" s="116" t="s">
        <v>412</v>
      </c>
    </row>
    <row r="219" spans="3:12" ht="15.75" thickBot="1" x14ac:dyDescent="0.3">
      <c r="C219" s="99" t="s">
        <v>48</v>
      </c>
      <c r="D219" s="1368"/>
      <c r="E219" s="201">
        <v>0</v>
      </c>
      <c r="F219" s="100">
        <v>0</v>
      </c>
      <c r="G219" s="97">
        <f>E219*F219</f>
        <v>0</v>
      </c>
      <c r="H219" s="161"/>
      <c r="I219" s="98" t="s">
        <v>737</v>
      </c>
      <c r="J219" s="98" t="str">
        <f>VLOOKUP(I219,Presupuesto!$B$11:$C$566,2,0)</f>
        <v>SERVICIOS DE IMPRENTA PUBLIC.Y REPRODUCCION</v>
      </c>
      <c r="K219" s="327" t="s">
        <v>1389</v>
      </c>
      <c r="L219" s="98" t="s">
        <v>430</v>
      </c>
    </row>
    <row r="220" spans="3:12" ht="15.75" thickBot="1" x14ac:dyDescent="0.3">
      <c r="C220" s="99" t="s">
        <v>49</v>
      </c>
      <c r="D220" s="1368"/>
      <c r="E220" s="201">
        <v>150</v>
      </c>
      <c r="F220" s="100">
        <v>100</v>
      </c>
      <c r="G220" s="97">
        <f>E220*F220</f>
        <v>15000</v>
      </c>
      <c r="H220" s="326" t="s">
        <v>1474</v>
      </c>
      <c r="I220" s="98" t="s">
        <v>812</v>
      </c>
      <c r="J220" s="98" t="str">
        <f>VLOOKUP(I220,Presupuesto!$B$11:$C$566,2,0)</f>
        <v>ALIMENTOS B EBIDAS PARA PERSONAS</v>
      </c>
      <c r="K220" s="327" t="s">
        <v>1389</v>
      </c>
      <c r="L220" s="98" t="s">
        <v>414</v>
      </c>
    </row>
    <row r="221" spans="3:12" ht="15.75" thickBot="1" x14ac:dyDescent="0.3">
      <c r="C221" s="99" t="s">
        <v>50</v>
      </c>
      <c r="D221" s="1368"/>
      <c r="E221" s="151"/>
      <c r="F221" s="118">
        <v>10000</v>
      </c>
      <c r="G221" s="97">
        <f t="shared" ref="G221:G226" si="13">E221*F221</f>
        <v>0</v>
      </c>
      <c r="H221" s="161"/>
      <c r="I221" s="316" t="s">
        <v>323</v>
      </c>
      <c r="J221" s="98" t="str">
        <f>VLOOKUP(I221,Presupuesto!$B$11:$C$566,2,0)</f>
        <v>PASAJES NACIONALES (26110-00)</v>
      </c>
      <c r="K221" s="327" t="s">
        <v>1389</v>
      </c>
      <c r="L221" s="98" t="s">
        <v>430</v>
      </c>
    </row>
    <row r="222" spans="3:12" ht="15.75" thickBot="1" x14ac:dyDescent="0.3">
      <c r="C222" s="99" t="s">
        <v>437</v>
      </c>
      <c r="D222" s="1368"/>
      <c r="E222" s="151">
        <v>0</v>
      </c>
      <c r="F222" s="118">
        <v>250</v>
      </c>
      <c r="G222" s="97">
        <f t="shared" si="13"/>
        <v>0</v>
      </c>
      <c r="H222" s="161"/>
      <c r="I222" s="98" t="s">
        <v>841</v>
      </c>
      <c r="J222" s="98" t="str">
        <f>VLOOKUP(I222,Presupuesto!$B$11:$C$566,2,0)</f>
        <v>PRODUCTOS PAPEL Y CARTON</v>
      </c>
      <c r="K222" s="327" t="s">
        <v>1389</v>
      </c>
      <c r="L222" s="98" t="s">
        <v>430</v>
      </c>
    </row>
    <row r="223" spans="3:12" ht="15.75" thickBot="1" x14ac:dyDescent="0.3">
      <c r="C223" s="99" t="s">
        <v>51</v>
      </c>
      <c r="D223" s="1368"/>
      <c r="E223" s="201">
        <f>(D218*25)/500</f>
        <v>0.75</v>
      </c>
      <c r="F223" s="100">
        <v>0</v>
      </c>
      <c r="G223" s="97">
        <f t="shared" si="13"/>
        <v>0</v>
      </c>
      <c r="H223" s="161"/>
      <c r="I223" s="98" t="s">
        <v>841</v>
      </c>
      <c r="J223" s="98" t="str">
        <f>VLOOKUP(I223,Presupuesto!$B$11:$C$566,2,0)</f>
        <v>PRODUCTOS PAPEL Y CARTON</v>
      </c>
      <c r="K223" s="327" t="s">
        <v>1389</v>
      </c>
      <c r="L223" s="98" t="s">
        <v>430</v>
      </c>
    </row>
    <row r="224" spans="3:12" ht="15.75" thickBot="1" x14ac:dyDescent="0.3">
      <c r="C224" s="99" t="s">
        <v>139</v>
      </c>
      <c r="D224" s="1368"/>
      <c r="E224" s="201">
        <v>0</v>
      </c>
      <c r="F224" s="100">
        <v>0</v>
      </c>
      <c r="G224" s="97">
        <f t="shared" si="13"/>
        <v>0</v>
      </c>
      <c r="H224" s="161"/>
      <c r="I224" s="98" t="s">
        <v>962</v>
      </c>
      <c r="J224" s="98" t="str">
        <f>VLOOKUP(I224,Presupuesto!$B$11:$C$566,2,0)</f>
        <v>UTILES DE ESCRITORIO, OFICINA Y ENSE¥ANZA</v>
      </c>
      <c r="K224" s="327" t="s">
        <v>1389</v>
      </c>
      <c r="L224" s="98" t="s">
        <v>430</v>
      </c>
    </row>
    <row r="225" spans="3:12" ht="15.75" thickBot="1" x14ac:dyDescent="0.3">
      <c r="C225" s="99" t="s">
        <v>34</v>
      </c>
      <c r="D225" s="1368"/>
      <c r="E225" s="201">
        <v>0</v>
      </c>
      <c r="F225" s="100">
        <v>0</v>
      </c>
      <c r="G225" s="97">
        <f t="shared" si="13"/>
        <v>0</v>
      </c>
      <c r="H225" s="161"/>
      <c r="I225" s="98" t="s">
        <v>962</v>
      </c>
      <c r="J225" s="98" t="str">
        <f>VLOOKUP(I225,Presupuesto!$B$11:$C$566,2,0)</f>
        <v>UTILES DE ESCRITORIO, OFICINA Y ENSE¥ANZA</v>
      </c>
      <c r="K225" s="327" t="s">
        <v>1389</v>
      </c>
      <c r="L225" s="98" t="s">
        <v>430</v>
      </c>
    </row>
    <row r="226" spans="3:12" ht="15.75" thickBot="1" x14ac:dyDescent="0.3">
      <c r="C226" s="109" t="s">
        <v>52</v>
      </c>
      <c r="D226" s="1368"/>
      <c r="E226" s="213">
        <v>0</v>
      </c>
      <c r="F226" s="119">
        <v>0</v>
      </c>
      <c r="G226" s="97">
        <f t="shared" si="13"/>
        <v>0</v>
      </c>
      <c r="H226" s="161"/>
      <c r="I226" s="98" t="s">
        <v>962</v>
      </c>
      <c r="J226" s="98" t="str">
        <f>VLOOKUP(I226,Presupuesto!$B$11:$C$566,2,0)</f>
        <v>UTILES DE ESCRITORIO, OFICINA Y ENSE¥ANZA</v>
      </c>
      <c r="K226" s="327" t="s">
        <v>1389</v>
      </c>
      <c r="L226" s="98" t="s">
        <v>430</v>
      </c>
    </row>
    <row r="227" spans="3:12" ht="15.75" thickBot="1" x14ac:dyDescent="0.3">
      <c r="C227" s="217" t="s">
        <v>450</v>
      </c>
      <c r="D227" s="218">
        <v>0</v>
      </c>
      <c r="E227" s="328">
        <v>0</v>
      </c>
      <c r="F227" s="104">
        <v>3000</v>
      </c>
      <c r="G227" s="105">
        <f>D227*E227*F227</f>
        <v>0</v>
      </c>
      <c r="H227" s="329" t="s">
        <v>1474</v>
      </c>
      <c r="I227" s="330" t="s">
        <v>769</v>
      </c>
      <c r="J227" s="106" t="str">
        <f>VLOOKUP(I227,Presupuesto!$B$11:$C$566,2,0)</f>
        <v>PASAJES NACIONALES</v>
      </c>
      <c r="K227" s="327" t="s">
        <v>1389</v>
      </c>
      <c r="L227" s="331" t="s">
        <v>430</v>
      </c>
    </row>
    <row r="228" spans="3:12" ht="15.75" thickBot="1" x14ac:dyDescent="0.3"/>
    <row r="229" spans="3:12" ht="15.75" thickBot="1" x14ac:dyDescent="0.3">
      <c r="C229" s="29" t="s">
        <v>43</v>
      </c>
      <c r="D229" s="1085">
        <f>SUM(G236:G245)</f>
        <v>74400</v>
      </c>
      <c r="E229" s="93"/>
      <c r="F229" s="93"/>
      <c r="G229" s="93"/>
      <c r="H229" s="74"/>
      <c r="I229" s="74"/>
      <c r="J229" s="74"/>
      <c r="K229" s="112"/>
    </row>
    <row r="230" spans="3:12" x14ac:dyDescent="0.25">
      <c r="C230" s="70"/>
      <c r="D230" s="31"/>
      <c r="E230" s="93"/>
      <c r="F230" s="93"/>
      <c r="G230" s="93"/>
      <c r="H230" s="74"/>
      <c r="I230" s="74"/>
      <c r="J230" s="74"/>
      <c r="K230" s="112"/>
    </row>
    <row r="231" spans="3:12" x14ac:dyDescent="0.25">
      <c r="C231" s="70"/>
      <c r="D231" s="31"/>
      <c r="E231" s="93"/>
      <c r="F231" s="93"/>
      <c r="G231" s="93"/>
      <c r="H231" s="74"/>
      <c r="I231" s="74"/>
      <c r="J231" s="74"/>
      <c r="K231" s="112"/>
    </row>
    <row r="232" spans="3:12" ht="15.75" x14ac:dyDescent="0.25">
      <c r="C232" s="206" t="s">
        <v>409</v>
      </c>
      <c r="D232" s="375" t="s">
        <v>1648</v>
      </c>
      <c r="E232" s="93" t="str">
        <f>'Lo Esencial de la Reforma Univ.'!D7</f>
        <v xml:space="preserve">2) Número de carreras que tranversalizan el eje ética y bioética.                                                                                                                                                                                                               </v>
      </c>
      <c r="F232" s="93"/>
      <c r="G232" s="93"/>
      <c r="H232" s="74"/>
      <c r="I232" s="74"/>
      <c r="J232" s="74"/>
      <c r="K232" s="112"/>
    </row>
    <row r="233" spans="3:12" ht="18.75" x14ac:dyDescent="0.25">
      <c r="C233" s="209" t="str">
        <f>IFERROR(VLOOKUP(D232,'Desarrollo e Innov. Curricular'!$E:$F,2,FALSE),IFERROR(VLOOKUP(D232,'Investigación Científica'!$E:$F,2,FALSE),IFERROR(VLOOKUP(D232,'Vinculación Univ. Sociedad'!$E:$F,2,FALSE),IFERROR(VLOOKUP(D232,'Docencia y Profesorado Universi'!$E:$F,2,FALSE),IFERROR(VLOOKUP(D232,'Estudiantes y Graduados'!$E:$F,2,FALSE),IFERROR(VLOOKUP(D232,'Gestion Administrativa'!$E:$F,2,FALSE),IFERROR(VLOOKUP(D232,'Gestión Académica'!$E:$F,2,FALSE),IFERROR(VLOOKUP(D232,'Aseguramiento de la Calidad'!$E:$F,2,FALSE),IFERROR(VLOOKUP(D232,'Gestión del Conocimiento'!$E:$F,2,FALSE),IFERROR(VLOOKUP(D232,'Gobernabilidad y Procesos...'!$E:$F,2,FALSE),IFERROR(VLOOKUP(D232,'Gestión del Talento Humano'!$E:$F,2,FALSE),IFERROR(VLOOKUP(D232,'Internacionalización de la E.S.'!$E:$F,2,FALSE),IFERROR(VLOOKUP(D232,'Cultura de Innovación Insti...'!$E:$F,2,FALSE),VLOOKUP(D232,'Lo Esencial de la Reforma Univ.'!$E:$F,2,0))))))))))))))</f>
        <v>2) Jornadas de trabajo (conferencias, exposiciones, talleres, y otros) interdisciplinarias orientadas a la transversalización efectiva y profunda del eje de ética. Taller en pedagogia lo escencial.</v>
      </c>
      <c r="D233" s="31"/>
      <c r="E233" s="93"/>
      <c r="F233" s="93"/>
      <c r="G233" s="93"/>
      <c r="H233" s="74"/>
      <c r="I233" s="74"/>
      <c r="J233" s="74"/>
      <c r="K233" s="112"/>
    </row>
    <row r="234" spans="3:12" ht="15.75" thickBot="1" x14ac:dyDescent="0.3">
      <c r="C234" s="70"/>
      <c r="D234" s="31"/>
      <c r="E234" s="93"/>
      <c r="F234" s="93"/>
      <c r="G234" s="93"/>
      <c r="H234" s="74"/>
      <c r="I234" s="74"/>
      <c r="J234" s="74"/>
      <c r="K234" s="112"/>
    </row>
    <row r="235" spans="3:12" ht="30.75" thickBot="1" x14ac:dyDescent="0.3">
      <c r="C235" s="126" t="s">
        <v>44</v>
      </c>
      <c r="D235" s="129" t="s">
        <v>45</v>
      </c>
      <c r="E235" s="128" t="s">
        <v>55</v>
      </c>
      <c r="F235" s="128" t="s">
        <v>57</v>
      </c>
      <c r="G235" s="127" t="s">
        <v>27</v>
      </c>
      <c r="H235" s="133" t="s">
        <v>147</v>
      </c>
      <c r="I235" s="128" t="s">
        <v>46</v>
      </c>
      <c r="J235" s="128" t="s">
        <v>148</v>
      </c>
      <c r="K235" s="128" t="s">
        <v>428</v>
      </c>
      <c r="L235" s="128" t="s">
        <v>429</v>
      </c>
    </row>
    <row r="236" spans="3:12" ht="15.75" thickBot="1" x14ac:dyDescent="0.3">
      <c r="C236" s="323" t="s">
        <v>47</v>
      </c>
      <c r="D236" s="1367">
        <v>100</v>
      </c>
      <c r="E236" s="324">
        <v>1</v>
      </c>
      <c r="F236" s="115">
        <v>30000</v>
      </c>
      <c r="G236" s="325">
        <f>E236*F236</f>
        <v>30000</v>
      </c>
      <c r="H236" s="326" t="s">
        <v>1474</v>
      </c>
      <c r="I236" s="116" t="s">
        <v>719</v>
      </c>
      <c r="J236" s="116" t="str">
        <f>VLOOKUP(I236,Presupuesto!$B$11:$C$566,2,0)</f>
        <v>SERVICIOS DE CAPACITACION.</v>
      </c>
      <c r="K236" s="327" t="s">
        <v>1389</v>
      </c>
      <c r="L236" s="116" t="s">
        <v>412</v>
      </c>
    </row>
    <row r="237" spans="3:12" ht="15.75" thickBot="1" x14ac:dyDescent="0.3">
      <c r="C237" s="99" t="s">
        <v>48</v>
      </c>
      <c r="D237" s="1368"/>
      <c r="E237" s="201">
        <v>100</v>
      </c>
      <c r="F237" s="100">
        <v>50</v>
      </c>
      <c r="G237" s="97">
        <f>E237*F237</f>
        <v>5000</v>
      </c>
      <c r="H237" s="326" t="s">
        <v>1474</v>
      </c>
      <c r="I237" s="98" t="s">
        <v>737</v>
      </c>
      <c r="J237" s="98" t="str">
        <f>VLOOKUP(I237,Presupuesto!$B$11:$C$566,2,0)</f>
        <v>SERVICIOS DE IMPRENTA PUBLIC.Y REPRODUCCION</v>
      </c>
      <c r="K237" s="327" t="s">
        <v>1389</v>
      </c>
      <c r="L237" s="98" t="s">
        <v>430</v>
      </c>
    </row>
    <row r="238" spans="3:12" ht="15.75" thickBot="1" x14ac:dyDescent="0.3">
      <c r="C238" s="99" t="s">
        <v>49</v>
      </c>
      <c r="D238" s="1368"/>
      <c r="E238" s="201">
        <v>100</v>
      </c>
      <c r="F238" s="100">
        <v>100</v>
      </c>
      <c r="G238" s="97">
        <f>E238*F238</f>
        <v>10000</v>
      </c>
      <c r="H238" s="326" t="s">
        <v>1474</v>
      </c>
      <c r="I238" s="98" t="s">
        <v>812</v>
      </c>
      <c r="J238" s="98" t="str">
        <f>VLOOKUP(I238,Presupuesto!$B$11:$C$566,2,0)</f>
        <v>ALIMENTOS B EBIDAS PARA PERSONAS</v>
      </c>
      <c r="K238" s="327" t="s">
        <v>1389</v>
      </c>
      <c r="L238" s="98" t="s">
        <v>414</v>
      </c>
    </row>
    <row r="239" spans="3:12" ht="15.75" thickBot="1" x14ac:dyDescent="0.3">
      <c r="C239" s="99" t="s">
        <v>50</v>
      </c>
      <c r="D239" s="1368"/>
      <c r="E239" s="151"/>
      <c r="F239" s="118">
        <v>10000</v>
      </c>
      <c r="G239" s="97">
        <f t="shared" ref="G239:G244" si="14">E239*F239</f>
        <v>0</v>
      </c>
      <c r="H239" s="326"/>
      <c r="I239" s="316" t="s">
        <v>323</v>
      </c>
      <c r="J239" s="98" t="str">
        <f>VLOOKUP(I239,Presupuesto!$B$11:$C$566,2,0)</f>
        <v>PASAJES NACIONALES (26110-00)</v>
      </c>
      <c r="K239" s="327" t="s">
        <v>1389</v>
      </c>
      <c r="L239" s="98" t="s">
        <v>430</v>
      </c>
    </row>
    <row r="240" spans="3:12" ht="15.75" thickBot="1" x14ac:dyDescent="0.3">
      <c r="C240" s="99" t="s">
        <v>437</v>
      </c>
      <c r="D240" s="1368"/>
      <c r="E240" s="151">
        <v>100</v>
      </c>
      <c r="F240" s="118">
        <v>250</v>
      </c>
      <c r="G240" s="97">
        <f t="shared" si="14"/>
        <v>25000</v>
      </c>
      <c r="H240" s="326" t="s">
        <v>1474</v>
      </c>
      <c r="I240" s="98" t="s">
        <v>841</v>
      </c>
      <c r="J240" s="98" t="str">
        <f>VLOOKUP(I240,Presupuesto!$B$11:$C$566,2,0)</f>
        <v>PRODUCTOS PAPEL Y CARTON</v>
      </c>
      <c r="K240" s="327" t="s">
        <v>1389</v>
      </c>
      <c r="L240" s="98" t="s">
        <v>430</v>
      </c>
    </row>
    <row r="241" spans="3:12" ht="15.75" thickBot="1" x14ac:dyDescent="0.3">
      <c r="C241" s="99" t="s">
        <v>51</v>
      </c>
      <c r="D241" s="1368"/>
      <c r="E241" s="201">
        <v>100</v>
      </c>
      <c r="F241" s="100">
        <v>4</v>
      </c>
      <c r="G241" s="97">
        <f t="shared" si="14"/>
        <v>400</v>
      </c>
      <c r="H241" s="326" t="s">
        <v>1474</v>
      </c>
      <c r="I241" s="98" t="s">
        <v>841</v>
      </c>
      <c r="J241" s="98" t="str">
        <f>VLOOKUP(I241,Presupuesto!$B$11:$C$566,2,0)</f>
        <v>PRODUCTOS PAPEL Y CARTON</v>
      </c>
      <c r="K241" s="327" t="s">
        <v>1389</v>
      </c>
      <c r="L241" s="98" t="s">
        <v>430</v>
      </c>
    </row>
    <row r="242" spans="3:12" ht="15.75" thickBot="1" x14ac:dyDescent="0.3">
      <c r="C242" s="99" t="s">
        <v>139</v>
      </c>
      <c r="D242" s="1368"/>
      <c r="E242" s="201">
        <v>100</v>
      </c>
      <c r="F242" s="100">
        <v>40</v>
      </c>
      <c r="G242" s="97">
        <f t="shared" si="14"/>
        <v>4000</v>
      </c>
      <c r="H242" s="326" t="s">
        <v>1474</v>
      </c>
      <c r="I242" s="98" t="s">
        <v>962</v>
      </c>
      <c r="J242" s="98" t="str">
        <f>VLOOKUP(I242,Presupuesto!$B$11:$C$566,2,0)</f>
        <v>UTILES DE ESCRITORIO, OFICINA Y ENSE¥ANZA</v>
      </c>
      <c r="K242" s="327" t="s">
        <v>1389</v>
      </c>
      <c r="L242" s="98" t="s">
        <v>430</v>
      </c>
    </row>
    <row r="243" spans="3:12" ht="15.75" thickBot="1" x14ac:dyDescent="0.3">
      <c r="C243" s="99" t="s">
        <v>34</v>
      </c>
      <c r="D243" s="1368"/>
      <c r="E243" s="201">
        <v>0</v>
      </c>
      <c r="F243" s="100">
        <v>0</v>
      </c>
      <c r="G243" s="97">
        <f t="shared" si="14"/>
        <v>0</v>
      </c>
      <c r="H243" s="326"/>
      <c r="I243" s="98" t="s">
        <v>962</v>
      </c>
      <c r="J243" s="98" t="str">
        <f>VLOOKUP(I243,Presupuesto!$B$11:$C$566,2,0)</f>
        <v>UTILES DE ESCRITORIO, OFICINA Y ENSE¥ANZA</v>
      </c>
      <c r="K243" s="327" t="s">
        <v>1389</v>
      </c>
      <c r="L243" s="98" t="s">
        <v>430</v>
      </c>
    </row>
    <row r="244" spans="3:12" ht="15.75" thickBot="1" x14ac:dyDescent="0.3">
      <c r="C244" s="109" t="s">
        <v>52</v>
      </c>
      <c r="D244" s="1368"/>
      <c r="E244" s="213">
        <v>0</v>
      </c>
      <c r="F244" s="119">
        <v>0</v>
      </c>
      <c r="G244" s="97">
        <f t="shared" si="14"/>
        <v>0</v>
      </c>
      <c r="H244" s="326"/>
      <c r="I244" s="98" t="s">
        <v>962</v>
      </c>
      <c r="J244" s="98" t="str">
        <f>VLOOKUP(I244,Presupuesto!$B$11:$C$566,2,0)</f>
        <v>UTILES DE ESCRITORIO, OFICINA Y ENSE¥ANZA</v>
      </c>
      <c r="K244" s="327" t="s">
        <v>1389</v>
      </c>
      <c r="L244" s="98" t="s">
        <v>430</v>
      </c>
    </row>
    <row r="245" spans="3:12" ht="15.75" thickBot="1" x14ac:dyDescent="0.3">
      <c r="C245" s="217" t="s">
        <v>450</v>
      </c>
      <c r="D245" s="218">
        <v>0</v>
      </c>
      <c r="E245" s="328">
        <v>0</v>
      </c>
      <c r="F245" s="104">
        <v>3000</v>
      </c>
      <c r="G245" s="105">
        <f>D245*E245*F245</f>
        <v>0</v>
      </c>
      <c r="H245" s="326" t="s">
        <v>1474</v>
      </c>
      <c r="I245" s="330" t="s">
        <v>769</v>
      </c>
      <c r="J245" s="106" t="str">
        <f>VLOOKUP(I245,Presupuesto!$B$11:$C$566,2,0)</f>
        <v>PASAJES NACIONALES</v>
      </c>
      <c r="K245" s="327" t="s">
        <v>1389</v>
      </c>
      <c r="L245" s="331" t="s">
        <v>430</v>
      </c>
    </row>
    <row r="246" spans="3:12" ht="15.75" thickBot="1" x14ac:dyDescent="0.3"/>
    <row r="247" spans="3:12" ht="15.75" thickBot="1" x14ac:dyDescent="0.3">
      <c r="C247" s="29" t="s">
        <v>43</v>
      </c>
      <c r="D247" s="1085">
        <f>SUM(G254:G263)</f>
        <v>80000</v>
      </c>
      <c r="E247" s="93"/>
      <c r="F247" s="93"/>
      <c r="G247" s="93"/>
      <c r="H247" s="74"/>
      <c r="I247" s="74"/>
      <c r="J247" s="74"/>
      <c r="K247" s="112"/>
    </row>
    <row r="248" spans="3:12" x14ac:dyDescent="0.25">
      <c r="C248" s="70"/>
      <c r="D248" s="31"/>
      <c r="E248" s="93"/>
      <c r="F248" s="93"/>
      <c r="G248" s="93"/>
      <c r="H248" s="74"/>
      <c r="I248" s="74"/>
      <c r="J248" s="74"/>
      <c r="K248" s="112"/>
    </row>
    <row r="249" spans="3:12" x14ac:dyDescent="0.25">
      <c r="C249" s="70"/>
      <c r="D249" s="31"/>
      <c r="E249" s="93"/>
      <c r="F249" s="93"/>
      <c r="G249" s="93"/>
      <c r="H249" s="74"/>
      <c r="I249" s="74"/>
      <c r="J249" s="74"/>
      <c r="K249" s="112"/>
    </row>
    <row r="250" spans="3:12" ht="15.75" x14ac:dyDescent="0.25">
      <c r="C250" s="206" t="s">
        <v>409</v>
      </c>
      <c r="D250" s="375" t="s">
        <v>1730</v>
      </c>
      <c r="E250" s="93" t="str">
        <f>'Desarrollo e Innov. Curricular'!C31</f>
        <v xml:space="preserve">Todos los docentes capacitados carrera de ing. Industrial </v>
      </c>
      <c r="F250" s="93"/>
      <c r="G250" s="93"/>
      <c r="H250" s="74"/>
      <c r="I250" s="74"/>
      <c r="J250" s="74"/>
      <c r="K250" s="112"/>
    </row>
    <row r="251" spans="3:12" ht="18.75" x14ac:dyDescent="0.25">
      <c r="C251" s="209" t="str">
        <f>IFERROR(VLOOKUP(D250,'Desarrollo e Innov. Curricular'!$E:$F,2,FALSE),IFERROR(VLOOKUP(D250,'Investigación Científica'!$E:$F,2,FALSE),IFERROR(VLOOKUP(D250,'Vinculación Univ. Sociedad'!$E:$F,2,FALSE),IFERROR(VLOOKUP(D250,'Docencia y Profesorado Universi'!$E:$F,2,FALSE),IFERROR(VLOOKUP(D250,'Estudiantes y Graduados'!$E:$F,2,FALSE),IFERROR(VLOOKUP(D250,'Gestion Administrativa'!$E:$F,2,FALSE),IFERROR(VLOOKUP(D250,'Gestión Académica'!$E:$F,2,FALSE),IFERROR(VLOOKUP(D250,'Aseguramiento de la Calidad'!$E:$F,2,FALSE),IFERROR(VLOOKUP(D250,'Gestión del Conocimiento'!$E:$F,2,FALSE),IFERROR(VLOOKUP(D250,'Gobernabilidad y Procesos...'!$E:$F,2,FALSE),IFERROR(VLOOKUP(D250,'Gestión del Talento Humano'!$E:$F,2,FALSE),IFERROR(VLOOKUP(D250,'Internacionalización de la E.S.'!$E:$F,2,FALSE),IFERROR(VLOOKUP(D250,'Cultura de Innovación Insti...'!$E:$F,2,FALSE),VLOOKUP(D250,'Lo Esencial de la Reforma Univ.'!$E:$F,2,0))))))))))))))</f>
        <v>Capacitar a los docentes para la elaboración de silabo de conformidad a las necesidades encontradas en el diagnóstico.</v>
      </c>
      <c r="D251" s="31"/>
      <c r="E251" s="93"/>
      <c r="F251" s="93"/>
      <c r="G251" s="93"/>
      <c r="H251" s="74"/>
      <c r="I251" s="74"/>
      <c r="J251" s="74"/>
      <c r="K251" s="112"/>
    </row>
    <row r="252" spans="3:12" ht="15.75" thickBot="1" x14ac:dyDescent="0.3">
      <c r="C252" s="70"/>
      <c r="D252" s="31"/>
      <c r="E252" s="93"/>
      <c r="F252" s="93"/>
      <c r="G252" s="93"/>
      <c r="H252" s="74"/>
      <c r="I252" s="74"/>
      <c r="J252" s="74"/>
      <c r="K252" s="112"/>
    </row>
    <row r="253" spans="3:12" ht="30.75" thickBot="1" x14ac:dyDescent="0.3">
      <c r="C253" s="126" t="s">
        <v>44</v>
      </c>
      <c r="D253" s="129" t="s">
        <v>45</v>
      </c>
      <c r="E253" s="128" t="s">
        <v>55</v>
      </c>
      <c r="F253" s="128" t="s">
        <v>57</v>
      </c>
      <c r="G253" s="127" t="s">
        <v>27</v>
      </c>
      <c r="H253" s="133" t="s">
        <v>147</v>
      </c>
      <c r="I253" s="128" t="s">
        <v>46</v>
      </c>
      <c r="J253" s="128" t="s">
        <v>148</v>
      </c>
      <c r="K253" s="128" t="s">
        <v>428</v>
      </c>
      <c r="L253" s="128" t="s">
        <v>429</v>
      </c>
    </row>
    <row r="254" spans="3:12" ht="15.75" thickBot="1" x14ac:dyDescent="0.3">
      <c r="C254" s="323" t="s">
        <v>47</v>
      </c>
      <c r="D254" s="1367">
        <v>200</v>
      </c>
      <c r="E254" s="324">
        <v>0</v>
      </c>
      <c r="F254" s="115">
        <v>30000</v>
      </c>
      <c r="G254" s="325">
        <f>E254*F254</f>
        <v>0</v>
      </c>
      <c r="H254" s="326"/>
      <c r="I254" s="116" t="s">
        <v>719</v>
      </c>
      <c r="J254" s="116" t="str">
        <f>VLOOKUP(I254,Presupuesto!$B$11:$C$566,2,0)</f>
        <v>SERVICIOS DE CAPACITACION.</v>
      </c>
      <c r="K254" s="327" t="s">
        <v>1385</v>
      </c>
      <c r="L254" s="116" t="s">
        <v>412</v>
      </c>
    </row>
    <row r="255" spans="3:12" ht="15.75" thickBot="1" x14ac:dyDescent="0.3">
      <c r="C255" s="99" t="s">
        <v>48</v>
      </c>
      <c r="D255" s="1368"/>
      <c r="E255" s="201">
        <v>0</v>
      </c>
      <c r="F255" s="100">
        <v>50</v>
      </c>
      <c r="G255" s="97">
        <f>E255*F255</f>
        <v>0</v>
      </c>
      <c r="H255" s="326"/>
      <c r="I255" s="98" t="s">
        <v>737</v>
      </c>
      <c r="J255" s="98" t="str">
        <f>VLOOKUP(I255,Presupuesto!$B$11:$C$566,2,0)</f>
        <v>SERVICIOS DE IMPRENTA PUBLIC.Y REPRODUCCION</v>
      </c>
      <c r="K255" s="327" t="s">
        <v>1385</v>
      </c>
      <c r="L255" s="98" t="s">
        <v>430</v>
      </c>
    </row>
    <row r="256" spans="3:12" ht="15.75" thickBot="1" x14ac:dyDescent="0.3">
      <c r="C256" s="99" t="s">
        <v>49</v>
      </c>
      <c r="D256" s="1368"/>
      <c r="E256" s="201">
        <v>800</v>
      </c>
      <c r="F256" s="100">
        <v>100</v>
      </c>
      <c r="G256" s="97">
        <f>E256*F256</f>
        <v>80000</v>
      </c>
      <c r="H256" s="326" t="s">
        <v>1474</v>
      </c>
      <c r="I256" s="98" t="s">
        <v>812</v>
      </c>
      <c r="J256" s="98" t="str">
        <f>VLOOKUP(I256,Presupuesto!$B$11:$C$566,2,0)</f>
        <v>ALIMENTOS B EBIDAS PARA PERSONAS</v>
      </c>
      <c r="K256" s="327" t="s">
        <v>1385</v>
      </c>
      <c r="L256" s="98" t="s">
        <v>414</v>
      </c>
    </row>
    <row r="257" spans="3:12" ht="15.75" thickBot="1" x14ac:dyDescent="0.3">
      <c r="C257" s="99" t="s">
        <v>50</v>
      </c>
      <c r="D257" s="1368"/>
      <c r="E257" s="151"/>
      <c r="F257" s="118">
        <v>10000</v>
      </c>
      <c r="G257" s="97">
        <f t="shared" ref="G257:G262" si="15">E257*F257</f>
        <v>0</v>
      </c>
      <c r="H257" s="326"/>
      <c r="I257" s="316" t="s">
        <v>323</v>
      </c>
      <c r="J257" s="98" t="str">
        <f>VLOOKUP(I257,Presupuesto!$B$11:$C$566,2,0)</f>
        <v>PASAJES NACIONALES (26110-00)</v>
      </c>
      <c r="K257" s="327" t="s">
        <v>1385</v>
      </c>
      <c r="L257" s="98" t="s">
        <v>430</v>
      </c>
    </row>
    <row r="258" spans="3:12" ht="15.75" thickBot="1" x14ac:dyDescent="0.3">
      <c r="C258" s="99" t="s">
        <v>437</v>
      </c>
      <c r="D258" s="1368"/>
      <c r="E258" s="151">
        <v>0</v>
      </c>
      <c r="F258" s="118">
        <v>250</v>
      </c>
      <c r="G258" s="97">
        <f t="shared" si="15"/>
        <v>0</v>
      </c>
      <c r="H258" s="326"/>
      <c r="I258" s="98" t="s">
        <v>841</v>
      </c>
      <c r="J258" s="98" t="str">
        <f>VLOOKUP(I258,Presupuesto!$B$11:$C$566,2,0)</f>
        <v>PRODUCTOS PAPEL Y CARTON</v>
      </c>
      <c r="K258" s="327" t="s">
        <v>1385</v>
      </c>
      <c r="L258" s="98" t="s">
        <v>430</v>
      </c>
    </row>
    <row r="259" spans="3:12" ht="15.75" thickBot="1" x14ac:dyDescent="0.3">
      <c r="C259" s="99" t="s">
        <v>51</v>
      </c>
      <c r="D259" s="1368"/>
      <c r="E259" s="201">
        <v>0</v>
      </c>
      <c r="F259" s="100">
        <v>4</v>
      </c>
      <c r="G259" s="97">
        <f t="shared" si="15"/>
        <v>0</v>
      </c>
      <c r="H259" s="326"/>
      <c r="I259" s="98" t="s">
        <v>841</v>
      </c>
      <c r="J259" s="98" t="str">
        <f>VLOOKUP(I259,Presupuesto!$B$11:$C$566,2,0)</f>
        <v>PRODUCTOS PAPEL Y CARTON</v>
      </c>
      <c r="K259" s="327" t="s">
        <v>1385</v>
      </c>
      <c r="L259" s="98" t="s">
        <v>430</v>
      </c>
    </row>
    <row r="260" spans="3:12" ht="15.75" thickBot="1" x14ac:dyDescent="0.3">
      <c r="C260" s="99" t="s">
        <v>139</v>
      </c>
      <c r="D260" s="1368"/>
      <c r="E260" s="201">
        <v>0</v>
      </c>
      <c r="F260" s="100">
        <v>40</v>
      </c>
      <c r="G260" s="97">
        <f t="shared" si="15"/>
        <v>0</v>
      </c>
      <c r="H260" s="326"/>
      <c r="I260" s="98" t="s">
        <v>962</v>
      </c>
      <c r="J260" s="98" t="str">
        <f>VLOOKUP(I260,Presupuesto!$B$11:$C$566,2,0)</f>
        <v>UTILES DE ESCRITORIO, OFICINA Y ENSE¥ANZA</v>
      </c>
      <c r="K260" s="327" t="s">
        <v>1385</v>
      </c>
      <c r="L260" s="98" t="s">
        <v>430</v>
      </c>
    </row>
    <row r="261" spans="3:12" ht="15.75" thickBot="1" x14ac:dyDescent="0.3">
      <c r="C261" s="99" t="s">
        <v>34</v>
      </c>
      <c r="D261" s="1368"/>
      <c r="E261" s="201">
        <v>0</v>
      </c>
      <c r="F261" s="100">
        <v>0</v>
      </c>
      <c r="G261" s="97">
        <f t="shared" si="15"/>
        <v>0</v>
      </c>
      <c r="H261" s="326"/>
      <c r="I261" s="98" t="s">
        <v>962</v>
      </c>
      <c r="J261" s="98" t="str">
        <f>VLOOKUP(I261,Presupuesto!$B$11:$C$566,2,0)</f>
        <v>UTILES DE ESCRITORIO, OFICINA Y ENSE¥ANZA</v>
      </c>
      <c r="K261" s="327" t="s">
        <v>1385</v>
      </c>
      <c r="L261" s="98" t="s">
        <v>430</v>
      </c>
    </row>
    <row r="262" spans="3:12" ht="15.75" thickBot="1" x14ac:dyDescent="0.3">
      <c r="C262" s="109" t="s">
        <v>52</v>
      </c>
      <c r="D262" s="1368"/>
      <c r="E262" s="213">
        <v>0</v>
      </c>
      <c r="F262" s="119">
        <v>0</v>
      </c>
      <c r="G262" s="97">
        <f t="shared" si="15"/>
        <v>0</v>
      </c>
      <c r="H262" s="326"/>
      <c r="I262" s="98" t="s">
        <v>962</v>
      </c>
      <c r="J262" s="98" t="str">
        <f>VLOOKUP(I262,Presupuesto!$B$11:$C$566,2,0)</f>
        <v>UTILES DE ESCRITORIO, OFICINA Y ENSE¥ANZA</v>
      </c>
      <c r="K262" s="327" t="s">
        <v>1385</v>
      </c>
      <c r="L262" s="98" t="s">
        <v>430</v>
      </c>
    </row>
    <row r="263" spans="3:12" ht="15.75" thickBot="1" x14ac:dyDescent="0.3">
      <c r="C263" s="217" t="s">
        <v>450</v>
      </c>
      <c r="D263" s="218">
        <v>0</v>
      </c>
      <c r="E263" s="328">
        <v>0</v>
      </c>
      <c r="F263" s="104">
        <v>3000</v>
      </c>
      <c r="G263" s="105">
        <f>D263*E263*F263</f>
        <v>0</v>
      </c>
      <c r="H263" s="326" t="s">
        <v>1474</v>
      </c>
      <c r="I263" s="330" t="s">
        <v>769</v>
      </c>
      <c r="J263" s="106" t="str">
        <f>VLOOKUP(I263,Presupuesto!$B$11:$C$566,2,0)</f>
        <v>PASAJES NACIONALES</v>
      </c>
      <c r="K263" s="327" t="s">
        <v>1385</v>
      </c>
      <c r="L263" s="331" t="s">
        <v>430</v>
      </c>
    </row>
    <row r="264" spans="3:12" ht="15.75" thickBot="1" x14ac:dyDescent="0.3"/>
    <row r="265" spans="3:12" ht="15.75" thickBot="1" x14ac:dyDescent="0.3">
      <c r="C265" s="29" t="s">
        <v>43</v>
      </c>
      <c r="D265" s="1085">
        <f>SUM(G272:G281)</f>
        <v>145470</v>
      </c>
      <c r="E265" s="93"/>
      <c r="F265" s="93"/>
      <c r="G265" s="93"/>
      <c r="H265" s="74"/>
      <c r="I265" s="74"/>
      <c r="J265" s="74"/>
      <c r="K265" s="112"/>
    </row>
    <row r="266" spans="3:12" x14ac:dyDescent="0.25">
      <c r="C266" s="70"/>
      <c r="D266" s="31"/>
      <c r="E266" s="93"/>
      <c r="F266" s="93"/>
      <c r="G266" s="382"/>
      <c r="H266" s="74"/>
      <c r="I266" s="74"/>
      <c r="J266" s="74"/>
      <c r="K266" s="112"/>
    </row>
    <row r="267" spans="3:12" x14ac:dyDescent="0.25">
      <c r="C267" s="70"/>
      <c r="D267" s="31"/>
      <c r="E267" s="93"/>
      <c r="F267" s="93"/>
      <c r="G267" s="93"/>
      <c r="H267" s="74"/>
      <c r="I267" s="74"/>
      <c r="J267" s="74"/>
      <c r="K267" s="112"/>
    </row>
    <row r="268" spans="3:12" ht="15.75" x14ac:dyDescent="0.25">
      <c r="C268" s="206" t="s">
        <v>409</v>
      </c>
      <c r="D268" s="375" t="s">
        <v>1738</v>
      </c>
      <c r="E268" s="93"/>
      <c r="F268" s="93"/>
      <c r="G268" s="93"/>
      <c r="H268" s="74"/>
      <c r="I268" s="74"/>
      <c r="J268" s="74"/>
      <c r="K268" s="112"/>
    </row>
    <row r="269" spans="3:12" ht="15.75" x14ac:dyDescent="0.25">
      <c r="C269" s="639" t="s">
        <v>1731</v>
      </c>
      <c r="D269" s="31"/>
      <c r="E269" s="93"/>
      <c r="F269" s="93"/>
      <c r="G269" s="93"/>
      <c r="H269" s="74"/>
      <c r="I269" s="74"/>
      <c r="J269" s="74"/>
      <c r="K269" s="112"/>
    </row>
    <row r="270" spans="3:12" ht="15.75" thickBot="1" x14ac:dyDescent="0.3">
      <c r="C270" s="70"/>
      <c r="D270" s="31"/>
      <c r="E270" s="93"/>
      <c r="F270" s="93"/>
      <c r="G270" s="93"/>
      <c r="H270" s="74"/>
      <c r="I270" s="74"/>
      <c r="J270" s="74"/>
      <c r="K270" s="112"/>
    </row>
    <row r="271" spans="3:12" ht="30.75" thickBot="1" x14ac:dyDescent="0.3">
      <c r="C271" s="126" t="s">
        <v>44</v>
      </c>
      <c r="D271" s="129" t="s">
        <v>45</v>
      </c>
      <c r="E271" s="128" t="s">
        <v>55</v>
      </c>
      <c r="F271" s="128" t="s">
        <v>57</v>
      </c>
      <c r="G271" s="127" t="s">
        <v>27</v>
      </c>
      <c r="H271" s="133" t="s">
        <v>147</v>
      </c>
      <c r="I271" s="128" t="s">
        <v>46</v>
      </c>
      <c r="J271" s="128" t="s">
        <v>148</v>
      </c>
      <c r="K271" s="128" t="s">
        <v>428</v>
      </c>
      <c r="L271" s="128" t="s">
        <v>429</v>
      </c>
    </row>
    <row r="272" spans="3:12" ht="15.75" thickBot="1" x14ac:dyDescent="0.3">
      <c r="C272" s="323" t="s">
        <v>47</v>
      </c>
      <c r="D272" s="1367">
        <v>11</v>
      </c>
      <c r="E272" s="324">
        <v>2</v>
      </c>
      <c r="F272" s="115">
        <v>30000</v>
      </c>
      <c r="G272" s="325">
        <f>E272*F272</f>
        <v>60000</v>
      </c>
      <c r="H272" s="326" t="s">
        <v>1474</v>
      </c>
      <c r="I272" s="116" t="s">
        <v>719</v>
      </c>
      <c r="J272" s="116" t="str">
        <f>VLOOKUP(I272,Presupuesto!$B$11:$C$566,2,0)</f>
        <v>SERVICIOS DE CAPACITACION.</v>
      </c>
      <c r="K272" s="327" t="s">
        <v>1385</v>
      </c>
      <c r="L272" s="116" t="s">
        <v>412</v>
      </c>
    </row>
    <row r="273" spans="3:12" ht="15.75" thickBot="1" x14ac:dyDescent="0.3">
      <c r="C273" s="99" t="s">
        <v>48</v>
      </c>
      <c r="D273" s="1368"/>
      <c r="E273" s="201">
        <v>1</v>
      </c>
      <c r="F273" s="100">
        <v>70</v>
      </c>
      <c r="G273" s="97">
        <f>E273*F273</f>
        <v>70</v>
      </c>
      <c r="H273" s="326" t="s">
        <v>1474</v>
      </c>
      <c r="I273" s="98" t="s">
        <v>737</v>
      </c>
      <c r="J273" s="98" t="str">
        <f>VLOOKUP(I273,Presupuesto!$B$11:$C$566,2,0)</f>
        <v>SERVICIOS DE IMPRENTA PUBLIC.Y REPRODUCCION</v>
      </c>
      <c r="K273" s="327" t="s">
        <v>1385</v>
      </c>
      <c r="L273" s="98" t="s">
        <v>430</v>
      </c>
    </row>
    <row r="274" spans="3:12" ht="15.75" thickBot="1" x14ac:dyDescent="0.3">
      <c r="C274" s="99" t="s">
        <v>49</v>
      </c>
      <c r="D274" s="1368"/>
      <c r="E274" s="201">
        <v>110</v>
      </c>
      <c r="F274" s="100">
        <v>150</v>
      </c>
      <c r="G274" s="97">
        <f>E274*F274</f>
        <v>16500</v>
      </c>
      <c r="H274" s="326" t="s">
        <v>1474</v>
      </c>
      <c r="I274" s="98" t="s">
        <v>812</v>
      </c>
      <c r="J274" s="98" t="str">
        <f>VLOOKUP(I274,Presupuesto!$B$11:$C$566,2,0)</f>
        <v>ALIMENTOS B EBIDAS PARA PERSONAS</v>
      </c>
      <c r="K274" s="327" t="s">
        <v>1385</v>
      </c>
      <c r="L274" s="98" t="s">
        <v>414</v>
      </c>
    </row>
    <row r="275" spans="3:12" ht="15.75" thickBot="1" x14ac:dyDescent="0.3">
      <c r="C275" s="99" t="s">
        <v>50</v>
      </c>
      <c r="D275" s="1368"/>
      <c r="E275" s="151">
        <v>6</v>
      </c>
      <c r="F275" s="118">
        <v>6900</v>
      </c>
      <c r="G275" s="97">
        <f t="shared" ref="G275:G280" si="16">E275*F275</f>
        <v>41400</v>
      </c>
      <c r="H275" s="326" t="s">
        <v>1474</v>
      </c>
      <c r="I275" s="316" t="s">
        <v>769</v>
      </c>
      <c r="J275" s="98" t="str">
        <f>VLOOKUP(I275,Presupuesto!$B$11:$C$566,2,0)</f>
        <v>PASAJES NACIONALES</v>
      </c>
      <c r="K275" s="327" t="s">
        <v>1385</v>
      </c>
      <c r="L275" s="98" t="s">
        <v>430</v>
      </c>
    </row>
    <row r="276" spans="3:12" ht="15.75" thickBot="1" x14ac:dyDescent="0.3">
      <c r="C276" s="99" t="s">
        <v>437</v>
      </c>
      <c r="D276" s="1368"/>
      <c r="E276" s="151">
        <v>110</v>
      </c>
      <c r="F276" s="118">
        <v>250</v>
      </c>
      <c r="G276" s="97">
        <f t="shared" si="16"/>
        <v>27500</v>
      </c>
      <c r="H276" s="326" t="s">
        <v>1474</v>
      </c>
      <c r="I276" s="98" t="s">
        <v>841</v>
      </c>
      <c r="J276" s="98" t="str">
        <f>VLOOKUP(I276,Presupuesto!$B$11:$C$566,2,0)</f>
        <v>PRODUCTOS PAPEL Y CARTON</v>
      </c>
      <c r="K276" s="327" t="s">
        <v>1385</v>
      </c>
      <c r="L276" s="98" t="s">
        <v>430</v>
      </c>
    </row>
    <row r="277" spans="3:12" ht="15.75" thickBot="1" x14ac:dyDescent="0.3">
      <c r="C277" s="99" t="s">
        <v>51</v>
      </c>
      <c r="D277" s="1368"/>
      <c r="E277" s="201">
        <v>0</v>
      </c>
      <c r="F277" s="100">
        <v>4</v>
      </c>
      <c r="G277" s="97">
        <f t="shared" si="16"/>
        <v>0</v>
      </c>
      <c r="H277" s="326"/>
      <c r="I277" s="98" t="s">
        <v>841</v>
      </c>
      <c r="J277" s="98" t="str">
        <f>VLOOKUP(I277,Presupuesto!$B$11:$C$566,2,0)</f>
        <v>PRODUCTOS PAPEL Y CARTON</v>
      </c>
      <c r="K277" s="327" t="s">
        <v>1385</v>
      </c>
      <c r="L277" s="98" t="s">
        <v>430</v>
      </c>
    </row>
    <row r="278" spans="3:12" ht="15.75" thickBot="1" x14ac:dyDescent="0.3">
      <c r="C278" s="99" t="s">
        <v>139</v>
      </c>
      <c r="D278" s="1368"/>
      <c r="E278" s="201">
        <v>0</v>
      </c>
      <c r="F278" s="100">
        <v>40</v>
      </c>
      <c r="G278" s="97">
        <f t="shared" si="16"/>
        <v>0</v>
      </c>
      <c r="H278" s="326"/>
      <c r="I278" s="98" t="s">
        <v>962</v>
      </c>
      <c r="J278" s="98" t="str">
        <f>VLOOKUP(I278,Presupuesto!$B$11:$C$566,2,0)</f>
        <v>UTILES DE ESCRITORIO, OFICINA Y ENSE¥ANZA</v>
      </c>
      <c r="K278" s="327" t="s">
        <v>1385</v>
      </c>
      <c r="L278" s="98" t="s">
        <v>430</v>
      </c>
    </row>
    <row r="279" spans="3:12" ht="15.75" thickBot="1" x14ac:dyDescent="0.3">
      <c r="C279" s="99" t="s">
        <v>34</v>
      </c>
      <c r="D279" s="1368"/>
      <c r="E279" s="201">
        <v>0</v>
      </c>
      <c r="F279" s="100">
        <v>0</v>
      </c>
      <c r="G279" s="97">
        <f t="shared" si="16"/>
        <v>0</v>
      </c>
      <c r="H279" s="326"/>
      <c r="I279" s="98" t="s">
        <v>962</v>
      </c>
      <c r="J279" s="98" t="str">
        <f>VLOOKUP(I279,Presupuesto!$B$11:$C$566,2,0)</f>
        <v>UTILES DE ESCRITORIO, OFICINA Y ENSE¥ANZA</v>
      </c>
      <c r="K279" s="327" t="s">
        <v>1385</v>
      </c>
      <c r="L279" s="98" t="s">
        <v>430</v>
      </c>
    </row>
    <row r="280" spans="3:12" ht="15.75" thickBot="1" x14ac:dyDescent="0.3">
      <c r="C280" s="109" t="s">
        <v>52</v>
      </c>
      <c r="D280" s="1368"/>
      <c r="E280" s="213">
        <v>0</v>
      </c>
      <c r="F280" s="119">
        <v>0</v>
      </c>
      <c r="G280" s="97">
        <f t="shared" si="16"/>
        <v>0</v>
      </c>
      <c r="H280" s="326"/>
      <c r="I280" s="98" t="s">
        <v>962</v>
      </c>
      <c r="J280" s="98" t="str">
        <f>VLOOKUP(I280,Presupuesto!$B$11:$C$566,2,0)</f>
        <v>UTILES DE ESCRITORIO, OFICINA Y ENSE¥ANZA</v>
      </c>
      <c r="K280" s="327" t="s">
        <v>1385</v>
      </c>
      <c r="L280" s="98" t="s">
        <v>430</v>
      </c>
    </row>
    <row r="281" spans="3:12" ht="15.75" thickBot="1" x14ac:dyDescent="0.3">
      <c r="C281" s="217" t="s">
        <v>450</v>
      </c>
      <c r="D281" s="218">
        <v>0</v>
      </c>
      <c r="E281" s="328">
        <v>0</v>
      </c>
      <c r="F281" s="104">
        <v>3000</v>
      </c>
      <c r="G281" s="105">
        <f>D281*E281*F281</f>
        <v>0</v>
      </c>
      <c r="H281" s="326"/>
      <c r="I281" s="330" t="s">
        <v>769</v>
      </c>
      <c r="J281" s="106" t="str">
        <f>VLOOKUP(I281,Presupuesto!$B$11:$C$566,2,0)</f>
        <v>PASAJES NACIONALES</v>
      </c>
      <c r="K281" s="327" t="s">
        <v>1385</v>
      </c>
      <c r="L281" s="331" t="s">
        <v>430</v>
      </c>
    </row>
    <row r="282" spans="3:12" ht="15.75" thickBot="1" x14ac:dyDescent="0.3"/>
    <row r="283" spans="3:12" ht="15.75" thickBot="1" x14ac:dyDescent="0.3">
      <c r="C283" s="29" t="s">
        <v>43</v>
      </c>
      <c r="D283" s="1085">
        <f>SUM(G290:G299)</f>
        <v>92000</v>
      </c>
      <c r="E283" s="93"/>
      <c r="F283" s="93"/>
      <c r="G283" s="93"/>
      <c r="H283" s="74"/>
      <c r="I283" s="74"/>
      <c r="J283" s="74"/>
      <c r="K283" s="112"/>
    </row>
    <row r="284" spans="3:12" x14ac:dyDescent="0.25">
      <c r="C284" s="70"/>
      <c r="D284" s="31"/>
      <c r="E284" s="93"/>
      <c r="F284" s="93"/>
      <c r="G284" s="93"/>
      <c r="H284" s="74"/>
      <c r="I284" s="74"/>
      <c r="J284" s="74"/>
      <c r="K284" s="112"/>
    </row>
    <row r="285" spans="3:12" x14ac:dyDescent="0.25">
      <c r="C285" s="70"/>
      <c r="D285" s="31"/>
      <c r="E285" s="93"/>
      <c r="F285" s="93"/>
      <c r="G285" s="93"/>
      <c r="H285" s="74"/>
      <c r="I285" s="74"/>
      <c r="J285" s="74"/>
      <c r="K285" s="112"/>
    </row>
    <row r="286" spans="3:12" ht="15.75" x14ac:dyDescent="0.25">
      <c r="C286" s="206" t="s">
        <v>409</v>
      </c>
      <c r="D286" s="375" t="s">
        <v>1754</v>
      </c>
      <c r="E286" s="93"/>
      <c r="F286" s="93"/>
      <c r="G286" s="93"/>
      <c r="H286" s="74"/>
      <c r="I286" s="74"/>
      <c r="J286" s="74"/>
      <c r="K286" s="112"/>
    </row>
    <row r="287" spans="3:12" ht="45.75" customHeight="1" x14ac:dyDescent="0.25">
      <c r="C287" s="584" t="s">
        <v>2579</v>
      </c>
      <c r="D287" s="31"/>
      <c r="E287" s="93"/>
      <c r="F287" s="93"/>
      <c r="G287" s="93"/>
      <c r="H287" s="74"/>
      <c r="I287" s="74"/>
      <c r="J287" s="74"/>
      <c r="K287" s="112"/>
    </row>
    <row r="288" spans="3:12" ht="15.75" thickBot="1" x14ac:dyDescent="0.3">
      <c r="C288" s="70"/>
      <c r="D288" s="31"/>
      <c r="E288" s="93"/>
      <c r="F288" s="93"/>
      <c r="G288" s="93"/>
      <c r="H288" s="74"/>
      <c r="I288" s="74"/>
      <c r="J288" s="74"/>
      <c r="K288" s="112"/>
    </row>
    <row r="289" spans="3:12" ht="30.75" thickBot="1" x14ac:dyDescent="0.3">
      <c r="C289" s="126" t="s">
        <v>44</v>
      </c>
      <c r="D289" s="129" t="s">
        <v>45</v>
      </c>
      <c r="E289" s="128" t="s">
        <v>55</v>
      </c>
      <c r="F289" s="128" t="s">
        <v>57</v>
      </c>
      <c r="G289" s="127" t="s">
        <v>27</v>
      </c>
      <c r="H289" s="133" t="s">
        <v>147</v>
      </c>
      <c r="I289" s="128" t="s">
        <v>46</v>
      </c>
      <c r="J289" s="128" t="s">
        <v>148</v>
      </c>
      <c r="K289" s="128" t="s">
        <v>428</v>
      </c>
      <c r="L289" s="128" t="s">
        <v>429</v>
      </c>
    </row>
    <row r="290" spans="3:12" ht="15.75" thickBot="1" x14ac:dyDescent="0.3">
      <c r="C290" s="323" t="s">
        <v>47</v>
      </c>
      <c r="D290" s="1367">
        <v>32</v>
      </c>
      <c r="E290" s="324">
        <v>0</v>
      </c>
      <c r="F290" s="115">
        <v>30000</v>
      </c>
      <c r="G290" s="325">
        <f>E290*F290</f>
        <v>0</v>
      </c>
      <c r="H290" s="326"/>
      <c r="I290" s="116" t="s">
        <v>719</v>
      </c>
      <c r="J290" s="116" t="str">
        <f>VLOOKUP(I290,Presupuesto!$B$11:$C$566,2,0)</f>
        <v>SERVICIOS DE CAPACITACION.</v>
      </c>
      <c r="K290" s="327" t="s">
        <v>1387</v>
      </c>
      <c r="L290" s="116" t="s">
        <v>412</v>
      </c>
    </row>
    <row r="291" spans="3:12" ht="15.75" thickBot="1" x14ac:dyDescent="0.3">
      <c r="C291" s="99" t="s">
        <v>48</v>
      </c>
      <c r="D291" s="1368"/>
      <c r="E291" s="201">
        <v>0</v>
      </c>
      <c r="F291" s="100">
        <v>50</v>
      </c>
      <c r="G291" s="97">
        <f>E291*F291</f>
        <v>0</v>
      </c>
      <c r="H291" s="326"/>
      <c r="I291" s="98" t="s">
        <v>737</v>
      </c>
      <c r="J291" s="98" t="str">
        <f>VLOOKUP(I291,Presupuesto!$B$11:$C$566,2,0)</f>
        <v>SERVICIOS DE IMPRENTA PUBLIC.Y REPRODUCCION</v>
      </c>
      <c r="K291" s="327" t="s">
        <v>1387</v>
      </c>
      <c r="L291" s="98" t="s">
        <v>430</v>
      </c>
    </row>
    <row r="292" spans="3:12" ht="15.75" thickBot="1" x14ac:dyDescent="0.3">
      <c r="C292" s="99" t="s">
        <v>49</v>
      </c>
      <c r="D292" s="1368"/>
      <c r="E292" s="201">
        <v>270</v>
      </c>
      <c r="F292" s="100">
        <v>200</v>
      </c>
      <c r="G292" s="97">
        <f>E292*F292</f>
        <v>54000</v>
      </c>
      <c r="H292" s="326" t="s">
        <v>1474</v>
      </c>
      <c r="I292" s="98" t="s">
        <v>812</v>
      </c>
      <c r="J292" s="98" t="str">
        <f>VLOOKUP(I292,Presupuesto!$B$11:$C$566,2,0)</f>
        <v>ALIMENTOS B EBIDAS PARA PERSONAS</v>
      </c>
      <c r="K292" s="327" t="s">
        <v>1387</v>
      </c>
      <c r="L292" s="98" t="s">
        <v>414</v>
      </c>
    </row>
    <row r="293" spans="3:12" ht="15.75" thickBot="1" x14ac:dyDescent="0.3">
      <c r="C293" s="99" t="s">
        <v>50</v>
      </c>
      <c r="D293" s="1368"/>
      <c r="E293" s="151">
        <v>32</v>
      </c>
      <c r="F293" s="118">
        <v>1000</v>
      </c>
      <c r="G293" s="97">
        <f t="shared" ref="G293:G298" si="17">E293*F293</f>
        <v>32000</v>
      </c>
      <c r="H293" s="326" t="s">
        <v>1474</v>
      </c>
      <c r="I293" s="316" t="s">
        <v>769</v>
      </c>
      <c r="J293" s="98" t="str">
        <f>VLOOKUP(I293,Presupuesto!$B$11:$C$566,2,0)</f>
        <v>PASAJES NACIONALES</v>
      </c>
      <c r="K293" s="327" t="s">
        <v>1387</v>
      </c>
      <c r="L293" s="98" t="s">
        <v>430</v>
      </c>
    </row>
    <row r="294" spans="3:12" ht="15.75" thickBot="1" x14ac:dyDescent="0.3">
      <c r="C294" s="99" t="s">
        <v>437</v>
      </c>
      <c r="D294" s="1368"/>
      <c r="E294" s="151">
        <v>24</v>
      </c>
      <c r="F294" s="118">
        <v>250</v>
      </c>
      <c r="G294" s="97">
        <f t="shared" si="17"/>
        <v>6000</v>
      </c>
      <c r="H294" s="326" t="s">
        <v>1474</v>
      </c>
      <c r="I294" s="98" t="s">
        <v>841</v>
      </c>
      <c r="J294" s="98" t="str">
        <f>VLOOKUP(I294,Presupuesto!$B$11:$C$566,2,0)</f>
        <v>PRODUCTOS PAPEL Y CARTON</v>
      </c>
      <c r="K294" s="327" t="s">
        <v>1387</v>
      </c>
      <c r="L294" s="98" t="s">
        <v>430</v>
      </c>
    </row>
    <row r="295" spans="3:12" ht="15.75" thickBot="1" x14ac:dyDescent="0.3">
      <c r="C295" s="99" t="s">
        <v>51</v>
      </c>
      <c r="D295" s="1368"/>
      <c r="E295" s="201">
        <v>0</v>
      </c>
      <c r="F295" s="100">
        <v>4</v>
      </c>
      <c r="G295" s="97">
        <f t="shared" si="17"/>
        <v>0</v>
      </c>
      <c r="H295" s="326"/>
      <c r="I295" s="98" t="s">
        <v>841</v>
      </c>
      <c r="J295" s="98" t="str">
        <f>VLOOKUP(I295,Presupuesto!$B$11:$C$566,2,0)</f>
        <v>PRODUCTOS PAPEL Y CARTON</v>
      </c>
      <c r="K295" s="327" t="s">
        <v>1387</v>
      </c>
      <c r="L295" s="98" t="s">
        <v>430</v>
      </c>
    </row>
    <row r="296" spans="3:12" ht="15.75" thickBot="1" x14ac:dyDescent="0.3">
      <c r="C296" s="99" t="s">
        <v>139</v>
      </c>
      <c r="D296" s="1368"/>
      <c r="E296" s="201">
        <v>0</v>
      </c>
      <c r="F296" s="100">
        <v>40</v>
      </c>
      <c r="G296" s="97">
        <f t="shared" si="17"/>
        <v>0</v>
      </c>
      <c r="H296" s="326"/>
      <c r="I296" s="98" t="s">
        <v>962</v>
      </c>
      <c r="J296" s="98" t="str">
        <f>VLOOKUP(I296,Presupuesto!$B$11:$C$566,2,0)</f>
        <v>UTILES DE ESCRITORIO, OFICINA Y ENSE¥ANZA</v>
      </c>
      <c r="K296" s="327" t="s">
        <v>1387</v>
      </c>
      <c r="L296" s="98" t="s">
        <v>430</v>
      </c>
    </row>
    <row r="297" spans="3:12" ht="15.75" thickBot="1" x14ac:dyDescent="0.3">
      <c r="C297" s="99" t="s">
        <v>34</v>
      </c>
      <c r="D297" s="1368"/>
      <c r="E297" s="201">
        <v>0</v>
      </c>
      <c r="F297" s="100">
        <v>0</v>
      </c>
      <c r="G297" s="97">
        <f t="shared" si="17"/>
        <v>0</v>
      </c>
      <c r="H297" s="326"/>
      <c r="I297" s="98" t="s">
        <v>962</v>
      </c>
      <c r="J297" s="98" t="str">
        <f>VLOOKUP(I297,Presupuesto!$B$11:$C$566,2,0)</f>
        <v>UTILES DE ESCRITORIO, OFICINA Y ENSE¥ANZA</v>
      </c>
      <c r="K297" s="327" t="s">
        <v>1387</v>
      </c>
      <c r="L297" s="98" t="s">
        <v>430</v>
      </c>
    </row>
    <row r="298" spans="3:12" ht="15.75" thickBot="1" x14ac:dyDescent="0.3">
      <c r="C298" s="109" t="s">
        <v>52</v>
      </c>
      <c r="D298" s="1368"/>
      <c r="E298" s="213">
        <v>0</v>
      </c>
      <c r="F298" s="119">
        <v>0</v>
      </c>
      <c r="G298" s="97">
        <f t="shared" si="17"/>
        <v>0</v>
      </c>
      <c r="H298" s="326"/>
      <c r="I298" s="98" t="s">
        <v>962</v>
      </c>
      <c r="J298" s="98" t="str">
        <f>VLOOKUP(I298,Presupuesto!$B$11:$C$566,2,0)</f>
        <v>UTILES DE ESCRITORIO, OFICINA Y ENSE¥ANZA</v>
      </c>
      <c r="K298" s="327" t="s">
        <v>1387</v>
      </c>
      <c r="L298" s="98" t="s">
        <v>430</v>
      </c>
    </row>
    <row r="299" spans="3:12" ht="15.75" thickBot="1" x14ac:dyDescent="0.3">
      <c r="C299" s="217" t="s">
        <v>450</v>
      </c>
      <c r="D299" s="218">
        <v>0</v>
      </c>
      <c r="E299" s="328">
        <v>0</v>
      </c>
      <c r="F299" s="104">
        <v>3000</v>
      </c>
      <c r="G299" s="105">
        <f>D299*E299*F299</f>
        <v>0</v>
      </c>
      <c r="H299" s="326" t="s">
        <v>1474</v>
      </c>
      <c r="I299" s="330" t="s">
        <v>769</v>
      </c>
      <c r="J299" s="106" t="str">
        <f>VLOOKUP(I299,Presupuesto!$B$11:$C$566,2,0)</f>
        <v>PASAJES NACIONALES</v>
      </c>
      <c r="K299" s="327" t="s">
        <v>1387</v>
      </c>
      <c r="L299" s="331" t="s">
        <v>430</v>
      </c>
    </row>
    <row r="300" spans="3:12" ht="15.75" thickBot="1" x14ac:dyDescent="0.3"/>
    <row r="301" spans="3:12" ht="15.75" thickBot="1" x14ac:dyDescent="0.3">
      <c r="C301" s="29" t="s">
        <v>43</v>
      </c>
      <c r="D301" s="1085">
        <f>SUM(G308:G317)</f>
        <v>120000</v>
      </c>
      <c r="E301" s="93"/>
      <c r="F301" s="93"/>
      <c r="G301" s="93"/>
      <c r="H301" s="74"/>
      <c r="I301" s="74"/>
      <c r="J301" s="74"/>
      <c r="K301" s="112"/>
    </row>
    <row r="302" spans="3:12" x14ac:dyDescent="0.25">
      <c r="C302" s="70"/>
      <c r="D302" s="31"/>
      <c r="E302" s="93"/>
      <c r="F302" s="93"/>
      <c r="G302" s="93"/>
      <c r="H302" s="74"/>
      <c r="I302" s="74"/>
      <c r="J302" s="74"/>
      <c r="K302" s="112"/>
    </row>
    <row r="303" spans="3:12" x14ac:dyDescent="0.25">
      <c r="C303" s="70"/>
      <c r="D303" s="31"/>
      <c r="E303" s="93"/>
      <c r="F303" s="93"/>
      <c r="G303" s="93"/>
      <c r="H303" s="74"/>
      <c r="I303" s="74"/>
      <c r="J303" s="74"/>
      <c r="K303" s="112"/>
    </row>
    <row r="304" spans="3:12" ht="15.75" x14ac:dyDescent="0.25">
      <c r="C304" s="206" t="s">
        <v>409</v>
      </c>
      <c r="D304" s="375" t="s">
        <v>1776</v>
      </c>
      <c r="E304" s="93" t="str">
        <f>'Desarrollo e Innov. Curricular'!F33</f>
        <v>Elaboración  y ejecución un plan de de Supervisión de los Craed y una capacitación  permanente como asesor virtual y diseñador de asignaturas virtuales</v>
      </c>
      <c r="F304" s="93"/>
      <c r="G304" s="93"/>
      <c r="H304" s="74"/>
      <c r="I304" s="74"/>
      <c r="J304" s="74"/>
      <c r="K304" s="112"/>
    </row>
    <row r="305" spans="3:12" ht="18.75" x14ac:dyDescent="0.25">
      <c r="C305" s="209" t="str">
        <f>IFERROR(VLOOKUP(D304,'Desarrollo e Innov. Curricular'!$E:$F,2,FALSE),IFERROR(VLOOKUP(D304,'Investigación Científica'!$E:$F,2,FALSE),IFERROR(VLOOKUP(D304,'Vinculación Univ. Sociedad'!$E:$F,2,FALSE),IFERROR(VLOOKUP(D304,'Docencia y Profesorado Universi'!$E:$F,2,FALSE),IFERROR(VLOOKUP(D304,'Estudiantes y Graduados'!$E:$F,2,FALSE),IFERROR(VLOOKUP(D304,'Gestion Administrativa'!$E:$F,2,FALSE),IFERROR(VLOOKUP(D304,'Gestión Académica'!$E:$F,2,FALSE),IFERROR(VLOOKUP(D304,'Aseguramiento de la Calidad'!$E:$F,2,FALSE),IFERROR(VLOOKUP(D304,'Gestión del Conocimiento'!$E:$F,2,FALSE),IFERROR(VLOOKUP(D304,'Gobernabilidad y Procesos...'!$E:$F,2,FALSE),IFERROR(VLOOKUP(D304,'Gestión del Talento Humano'!$E:$F,2,FALSE),IFERROR(VLOOKUP(D304,'Internacionalización de la E.S.'!$E:$F,2,FALSE),IFERROR(VLOOKUP(D304,'Cultura de Innovación Insti...'!$E:$F,2,FALSE),VLOOKUP(D304,'Lo Esencial de la Reforma Univ.'!$E:$F,2,0))))))))))))))</f>
        <v xml:space="preserve">Elaboración e implantación de Talleres  sobre rediseño curricular.  Diagnóstico de necesidades del mercado local y regional y avances tecnológicos. Informe final, </v>
      </c>
      <c r="D305" s="31"/>
      <c r="E305" s="93"/>
      <c r="F305" s="93"/>
      <c r="G305" s="93"/>
      <c r="H305" s="74"/>
      <c r="I305" s="74"/>
      <c r="J305" s="74"/>
      <c r="K305" s="112"/>
    </row>
    <row r="306" spans="3:12" ht="15.75" thickBot="1" x14ac:dyDescent="0.3">
      <c r="C306" s="70"/>
      <c r="D306" s="31"/>
      <c r="E306" s="93"/>
      <c r="F306" s="93"/>
      <c r="G306" s="93"/>
      <c r="H306" s="74"/>
      <c r="I306" s="74"/>
      <c r="J306" s="74"/>
      <c r="K306" s="112"/>
    </row>
    <row r="307" spans="3:12" ht="30.75" thickBot="1" x14ac:dyDescent="0.3">
      <c r="C307" s="126" t="s">
        <v>44</v>
      </c>
      <c r="D307" s="129" t="s">
        <v>45</v>
      </c>
      <c r="E307" s="128" t="s">
        <v>55</v>
      </c>
      <c r="F307" s="128" t="s">
        <v>57</v>
      </c>
      <c r="G307" s="127" t="s">
        <v>27</v>
      </c>
      <c r="H307" s="133" t="s">
        <v>147</v>
      </c>
      <c r="I307" s="128" t="s">
        <v>46</v>
      </c>
      <c r="J307" s="128" t="s">
        <v>148</v>
      </c>
      <c r="K307" s="128" t="s">
        <v>428</v>
      </c>
      <c r="L307" s="128" t="s">
        <v>429</v>
      </c>
    </row>
    <row r="308" spans="3:12" ht="15.75" thickBot="1" x14ac:dyDescent="0.3">
      <c r="C308" s="323" t="s">
        <v>47</v>
      </c>
      <c r="D308" s="1367">
        <v>30</v>
      </c>
      <c r="E308" s="324">
        <v>0</v>
      </c>
      <c r="F308" s="115">
        <v>30000</v>
      </c>
      <c r="G308" s="325">
        <f>E308*F308</f>
        <v>0</v>
      </c>
      <c r="H308" s="326"/>
      <c r="I308" s="116" t="s">
        <v>719</v>
      </c>
      <c r="J308" s="116" t="str">
        <f>VLOOKUP(I308,Presupuesto!$B$11:$C$566,2,0)</f>
        <v>SERVICIOS DE CAPACITACION.</v>
      </c>
      <c r="K308" s="327" t="s">
        <v>1385</v>
      </c>
      <c r="L308" s="116" t="s">
        <v>412</v>
      </c>
    </row>
    <row r="309" spans="3:12" ht="15.75" thickBot="1" x14ac:dyDescent="0.3">
      <c r="C309" s="99" t="s">
        <v>48</v>
      </c>
      <c r="D309" s="1368"/>
      <c r="E309" s="201">
        <v>0</v>
      </c>
      <c r="F309" s="100">
        <v>50</v>
      </c>
      <c r="G309" s="97">
        <f>E309*F309</f>
        <v>0</v>
      </c>
      <c r="H309" s="326"/>
      <c r="I309" s="98" t="s">
        <v>737</v>
      </c>
      <c r="J309" s="98" t="str">
        <f>VLOOKUP(I309,Presupuesto!$B$11:$C$566,2,0)</f>
        <v>SERVICIOS DE IMPRENTA PUBLIC.Y REPRODUCCION</v>
      </c>
      <c r="K309" s="327" t="s">
        <v>1385</v>
      </c>
      <c r="L309" s="98" t="s">
        <v>430</v>
      </c>
    </row>
    <row r="310" spans="3:12" ht="15.75" thickBot="1" x14ac:dyDescent="0.3">
      <c r="C310" s="99" t="s">
        <v>49</v>
      </c>
      <c r="D310" s="1368"/>
      <c r="E310" s="201">
        <v>0</v>
      </c>
      <c r="F310" s="100">
        <v>100</v>
      </c>
      <c r="G310" s="97">
        <f>E310*F310</f>
        <v>0</v>
      </c>
      <c r="H310" s="326"/>
      <c r="I310" s="98" t="s">
        <v>812</v>
      </c>
      <c r="J310" s="98" t="str">
        <f>VLOOKUP(I310,Presupuesto!$B$11:$C$566,2,0)</f>
        <v>ALIMENTOS B EBIDAS PARA PERSONAS</v>
      </c>
      <c r="K310" s="327" t="s">
        <v>1385</v>
      </c>
      <c r="L310" s="98" t="s">
        <v>414</v>
      </c>
    </row>
    <row r="311" spans="3:12" ht="15.75" thickBot="1" x14ac:dyDescent="0.3">
      <c r="C311" s="99" t="s">
        <v>50</v>
      </c>
      <c r="D311" s="1368"/>
      <c r="E311" s="151">
        <v>120</v>
      </c>
      <c r="F311" s="118">
        <v>1000</v>
      </c>
      <c r="G311" s="97">
        <f t="shared" ref="G311:G316" si="18">E311*F311</f>
        <v>120000</v>
      </c>
      <c r="H311" s="326" t="s">
        <v>1474</v>
      </c>
      <c r="I311" s="316" t="s">
        <v>769</v>
      </c>
      <c r="J311" s="98" t="str">
        <f>VLOOKUP(I311,Presupuesto!$B$11:$C$566,2,0)</f>
        <v>PASAJES NACIONALES</v>
      </c>
      <c r="K311" s="327" t="s">
        <v>1385</v>
      </c>
      <c r="L311" s="98" t="s">
        <v>430</v>
      </c>
    </row>
    <row r="312" spans="3:12" ht="15.75" thickBot="1" x14ac:dyDescent="0.3">
      <c r="C312" s="99" t="s">
        <v>437</v>
      </c>
      <c r="D312" s="1368"/>
      <c r="E312" s="151">
        <v>0</v>
      </c>
      <c r="F312" s="118">
        <v>250</v>
      </c>
      <c r="G312" s="97">
        <f t="shared" si="18"/>
        <v>0</v>
      </c>
      <c r="H312" s="326"/>
      <c r="I312" s="98" t="s">
        <v>841</v>
      </c>
      <c r="J312" s="98" t="str">
        <f>VLOOKUP(I312,Presupuesto!$B$11:$C$566,2,0)</f>
        <v>PRODUCTOS PAPEL Y CARTON</v>
      </c>
      <c r="K312" s="327" t="s">
        <v>1385</v>
      </c>
      <c r="L312" s="98" t="s">
        <v>430</v>
      </c>
    </row>
    <row r="313" spans="3:12" ht="15.75" thickBot="1" x14ac:dyDescent="0.3">
      <c r="C313" s="99" t="s">
        <v>51</v>
      </c>
      <c r="D313" s="1368"/>
      <c r="E313" s="201"/>
      <c r="F313" s="100">
        <v>4</v>
      </c>
      <c r="G313" s="97">
        <f t="shared" si="18"/>
        <v>0</v>
      </c>
      <c r="H313" s="326"/>
      <c r="I313" s="98" t="s">
        <v>841</v>
      </c>
      <c r="J313" s="98" t="str">
        <f>VLOOKUP(I313,Presupuesto!$B$11:$C$566,2,0)</f>
        <v>PRODUCTOS PAPEL Y CARTON</v>
      </c>
      <c r="K313" s="327" t="s">
        <v>1385</v>
      </c>
      <c r="L313" s="98" t="s">
        <v>430</v>
      </c>
    </row>
    <row r="314" spans="3:12" ht="15.75" thickBot="1" x14ac:dyDescent="0.3">
      <c r="C314" s="99" t="s">
        <v>139</v>
      </c>
      <c r="D314" s="1368"/>
      <c r="E314" s="201">
        <v>0</v>
      </c>
      <c r="F314" s="100">
        <v>40</v>
      </c>
      <c r="G314" s="97">
        <f t="shared" si="18"/>
        <v>0</v>
      </c>
      <c r="H314" s="326"/>
      <c r="I314" s="98" t="s">
        <v>962</v>
      </c>
      <c r="J314" s="98" t="str">
        <f>VLOOKUP(I314,Presupuesto!$B$11:$C$566,2,0)</f>
        <v>UTILES DE ESCRITORIO, OFICINA Y ENSE¥ANZA</v>
      </c>
      <c r="K314" s="327" t="s">
        <v>1385</v>
      </c>
      <c r="L314" s="98" t="s">
        <v>430</v>
      </c>
    </row>
    <row r="315" spans="3:12" ht="15.75" thickBot="1" x14ac:dyDescent="0.3">
      <c r="C315" s="99" t="s">
        <v>34</v>
      </c>
      <c r="D315" s="1368"/>
      <c r="E315" s="201">
        <v>0</v>
      </c>
      <c r="F315" s="100">
        <v>0</v>
      </c>
      <c r="G315" s="97">
        <f t="shared" si="18"/>
        <v>0</v>
      </c>
      <c r="H315" s="326"/>
      <c r="I315" s="98" t="s">
        <v>962</v>
      </c>
      <c r="J315" s="98" t="str">
        <f>VLOOKUP(I315,Presupuesto!$B$11:$C$566,2,0)</f>
        <v>UTILES DE ESCRITORIO, OFICINA Y ENSE¥ANZA</v>
      </c>
      <c r="K315" s="327" t="s">
        <v>1385</v>
      </c>
      <c r="L315" s="98" t="s">
        <v>430</v>
      </c>
    </row>
    <row r="316" spans="3:12" ht="15.75" thickBot="1" x14ac:dyDescent="0.3">
      <c r="C316" s="109" t="s">
        <v>52</v>
      </c>
      <c r="D316" s="1368"/>
      <c r="E316" s="213">
        <v>0</v>
      </c>
      <c r="F316" s="119">
        <v>0</v>
      </c>
      <c r="G316" s="97">
        <f t="shared" si="18"/>
        <v>0</v>
      </c>
      <c r="H316" s="326"/>
      <c r="I316" s="98" t="s">
        <v>962</v>
      </c>
      <c r="J316" s="98" t="str">
        <f>VLOOKUP(I316,Presupuesto!$B$11:$C$566,2,0)</f>
        <v>UTILES DE ESCRITORIO, OFICINA Y ENSE¥ANZA</v>
      </c>
      <c r="K316" s="327" t="s">
        <v>1385</v>
      </c>
      <c r="L316" s="98" t="s">
        <v>430</v>
      </c>
    </row>
    <row r="317" spans="3:12" ht="15.75" thickBot="1" x14ac:dyDescent="0.3">
      <c r="C317" s="217" t="s">
        <v>450</v>
      </c>
      <c r="D317" s="218">
        <v>0</v>
      </c>
      <c r="E317" s="328">
        <v>0</v>
      </c>
      <c r="F317" s="104">
        <v>1150</v>
      </c>
      <c r="G317" s="105">
        <f>D317*E317*F317</f>
        <v>0</v>
      </c>
      <c r="H317" s="326" t="s">
        <v>1474</v>
      </c>
      <c r="I317" s="330" t="s">
        <v>769</v>
      </c>
      <c r="J317" s="106" t="str">
        <f>VLOOKUP(I317,Presupuesto!$B$11:$C$566,2,0)</f>
        <v>PASAJES NACIONALES</v>
      </c>
      <c r="K317" s="327" t="s">
        <v>1385</v>
      </c>
      <c r="L317" s="331" t="s">
        <v>430</v>
      </c>
    </row>
    <row r="318" spans="3:12" ht="15.75" thickBot="1" x14ac:dyDescent="0.3"/>
    <row r="319" spans="3:12" ht="15.75" thickBot="1" x14ac:dyDescent="0.3">
      <c r="C319" s="29" t="s">
        <v>43</v>
      </c>
      <c r="D319" s="1085">
        <f>SUM(G326:G335)</f>
        <v>8000</v>
      </c>
      <c r="E319" s="93"/>
      <c r="F319" s="93"/>
      <c r="G319" s="93"/>
      <c r="H319" s="74"/>
      <c r="I319" s="74"/>
      <c r="J319" s="74"/>
      <c r="K319" s="112"/>
    </row>
    <row r="320" spans="3:12" x14ac:dyDescent="0.25">
      <c r="C320" s="70"/>
      <c r="D320" s="31"/>
      <c r="E320" s="93"/>
      <c r="F320" s="93"/>
      <c r="G320" s="93"/>
      <c r="H320" s="74"/>
      <c r="I320" s="74"/>
      <c r="J320" s="74"/>
      <c r="K320" s="112"/>
    </row>
    <row r="321" spans="3:12" x14ac:dyDescent="0.25">
      <c r="C321" s="70"/>
      <c r="D321" s="31"/>
      <c r="E321" s="93"/>
      <c r="F321" s="93"/>
      <c r="G321" s="93"/>
      <c r="H321" s="74"/>
      <c r="I321" s="74"/>
      <c r="J321" s="74"/>
      <c r="K321" s="112"/>
    </row>
    <row r="322" spans="3:12" ht="15.75" x14ac:dyDescent="0.25">
      <c r="C322" s="206" t="s">
        <v>409</v>
      </c>
      <c r="D322" s="375" t="s">
        <v>1797</v>
      </c>
      <c r="E322" s="93" t="str">
        <f>'Docencia y Profesorado Universi'!C15</f>
        <v>Docentes DE PSICOLOGIA  participen en las capacitaciones de formación cientifica</v>
      </c>
      <c r="F322" s="93"/>
      <c r="G322" s="93"/>
      <c r="H322" s="74"/>
      <c r="I322" s="74"/>
      <c r="J322" s="74"/>
      <c r="K322" s="112"/>
    </row>
    <row r="323" spans="3:12" ht="18.75" x14ac:dyDescent="0.25">
      <c r="C323" s="209" t="str">
        <f>IFERROR(VLOOKUP(D322,'Desarrollo e Innov. Curricular'!$E:$F,2,FALSE),IFERROR(VLOOKUP(D322,'Investigación Científica'!$E:$F,2,FALSE),IFERROR(VLOOKUP(D322,'Vinculación Univ. Sociedad'!$E:$F,2,FALSE),IFERROR(VLOOKUP(D322,'Docencia y Profesorado Universi'!$E:$F,2,FALSE),IFERROR(VLOOKUP(D322,'Estudiantes y Graduados'!$E:$F,2,FALSE),IFERROR(VLOOKUP(D322,'Gestion Administrativa'!$E:$F,2,FALSE),IFERROR(VLOOKUP(D322,'Gestión Académica'!$E:$F,2,FALSE),IFERROR(VLOOKUP(D322,'Aseguramiento de la Calidad'!$E:$F,2,FALSE),IFERROR(VLOOKUP(D322,'Gestión del Conocimiento'!$E:$F,2,FALSE),IFERROR(VLOOKUP(D322,'Gobernabilidad y Procesos...'!$E:$F,2,FALSE),IFERROR(VLOOKUP(D322,'Gestión del Talento Humano'!$E:$F,2,FALSE),IFERROR(VLOOKUP(D322,'Internacionalización de la E.S.'!$E:$F,2,FALSE),IFERROR(VLOOKUP(D322,'Cultura de Innovación Insti...'!$E:$F,2,FALSE),VLOOKUP(D322,'Lo Esencial de la Reforma Univ.'!$E:$F,2,0))))))))))))))</f>
        <v>Comunicación permanente a docentes de carrera sobre capacitacion sobre investigación</v>
      </c>
      <c r="D323" s="31"/>
      <c r="E323" s="93"/>
      <c r="F323" s="93"/>
      <c r="G323" s="93"/>
      <c r="H323" s="74"/>
      <c r="I323" s="74"/>
      <c r="J323" s="74"/>
      <c r="K323" s="112"/>
    </row>
    <row r="324" spans="3:12" ht="15.75" thickBot="1" x14ac:dyDescent="0.3">
      <c r="C324" s="70"/>
      <c r="D324" s="31"/>
      <c r="E324" s="93"/>
      <c r="F324" s="93"/>
      <c r="G324" s="93"/>
      <c r="H324" s="74"/>
      <c r="I324" s="74"/>
      <c r="J324" s="74"/>
      <c r="K324" s="112"/>
    </row>
    <row r="325" spans="3:12" ht="30.75" thickBot="1" x14ac:dyDescent="0.3">
      <c r="C325" s="126" t="s">
        <v>44</v>
      </c>
      <c r="D325" s="129" t="s">
        <v>45</v>
      </c>
      <c r="E325" s="128" t="s">
        <v>55</v>
      </c>
      <c r="F325" s="128" t="s">
        <v>57</v>
      </c>
      <c r="G325" s="127" t="s">
        <v>27</v>
      </c>
      <c r="H325" s="133" t="s">
        <v>147</v>
      </c>
      <c r="I325" s="128" t="s">
        <v>46</v>
      </c>
      <c r="J325" s="128" t="s">
        <v>148</v>
      </c>
      <c r="K325" s="128" t="s">
        <v>428</v>
      </c>
      <c r="L325" s="128" t="s">
        <v>429</v>
      </c>
    </row>
    <row r="326" spans="3:12" ht="15.75" thickBot="1" x14ac:dyDescent="0.3">
      <c r="C326" s="323" t="s">
        <v>47</v>
      </c>
      <c r="D326" s="1367">
        <v>2</v>
      </c>
      <c r="E326" s="324">
        <v>0</v>
      </c>
      <c r="F326" s="115">
        <v>30000</v>
      </c>
      <c r="G326" s="325">
        <f>E326*F326</f>
        <v>0</v>
      </c>
      <c r="H326" s="326"/>
      <c r="I326" s="116" t="s">
        <v>719</v>
      </c>
      <c r="J326" s="116" t="str">
        <f>VLOOKUP(I326,Presupuesto!$B$11:$C$566,2,0)</f>
        <v>SERVICIOS DE CAPACITACION.</v>
      </c>
      <c r="K326" s="327" t="s">
        <v>1386</v>
      </c>
      <c r="L326" s="116" t="s">
        <v>412</v>
      </c>
    </row>
    <row r="327" spans="3:12" ht="15.75" thickBot="1" x14ac:dyDescent="0.3">
      <c r="C327" s="99" t="s">
        <v>48</v>
      </c>
      <c r="D327" s="1368"/>
      <c r="E327" s="201">
        <v>0</v>
      </c>
      <c r="F327" s="100">
        <v>50</v>
      </c>
      <c r="G327" s="97">
        <f>E327*F327</f>
        <v>0</v>
      </c>
      <c r="H327" s="326"/>
      <c r="I327" s="98" t="s">
        <v>737</v>
      </c>
      <c r="J327" s="98" t="str">
        <f>VLOOKUP(I327,Presupuesto!$B$11:$C$566,2,0)</f>
        <v>SERVICIOS DE IMPRENTA PUBLIC.Y REPRODUCCION</v>
      </c>
      <c r="K327" s="327" t="s">
        <v>1386</v>
      </c>
      <c r="L327" s="98" t="s">
        <v>430</v>
      </c>
    </row>
    <row r="328" spans="3:12" ht="15.75" thickBot="1" x14ac:dyDescent="0.3">
      <c r="C328" s="99" t="s">
        <v>49</v>
      </c>
      <c r="D328" s="1368"/>
      <c r="E328" s="201">
        <v>0</v>
      </c>
      <c r="F328" s="100">
        <v>100</v>
      </c>
      <c r="G328" s="97">
        <f>E328*F328</f>
        <v>0</v>
      </c>
      <c r="H328" s="326"/>
      <c r="I328" s="98" t="s">
        <v>812</v>
      </c>
      <c r="J328" s="98" t="str">
        <f>VLOOKUP(I328,Presupuesto!$B$11:$C$566,2,0)</f>
        <v>ALIMENTOS B EBIDAS PARA PERSONAS</v>
      </c>
      <c r="K328" s="327" t="s">
        <v>1386</v>
      </c>
      <c r="L328" s="98" t="s">
        <v>414</v>
      </c>
    </row>
    <row r="329" spans="3:12" ht="15.75" thickBot="1" x14ac:dyDescent="0.3">
      <c r="C329" s="99" t="s">
        <v>50</v>
      </c>
      <c r="D329" s="1368"/>
      <c r="E329" s="151">
        <v>2</v>
      </c>
      <c r="F329" s="118">
        <v>4000</v>
      </c>
      <c r="G329" s="97">
        <f t="shared" ref="G329:G334" si="19">E329*F329</f>
        <v>8000</v>
      </c>
      <c r="H329" s="326" t="s">
        <v>1474</v>
      </c>
      <c r="I329" s="316" t="s">
        <v>769</v>
      </c>
      <c r="J329" s="98" t="str">
        <f>VLOOKUP(I329,Presupuesto!$B$11:$C$566,2,0)</f>
        <v>PASAJES NACIONALES</v>
      </c>
      <c r="K329" s="327" t="s">
        <v>1386</v>
      </c>
      <c r="L329" s="98" t="s">
        <v>430</v>
      </c>
    </row>
    <row r="330" spans="3:12" ht="15.75" thickBot="1" x14ac:dyDescent="0.3">
      <c r="C330" s="99" t="s">
        <v>437</v>
      </c>
      <c r="D330" s="1368"/>
      <c r="E330" s="151">
        <v>0</v>
      </c>
      <c r="F330" s="118">
        <v>250</v>
      </c>
      <c r="G330" s="97">
        <f t="shared" si="19"/>
        <v>0</v>
      </c>
      <c r="H330" s="326"/>
      <c r="I330" s="98" t="s">
        <v>841</v>
      </c>
      <c r="J330" s="98" t="str">
        <f>VLOOKUP(I330,Presupuesto!$B$11:$C$566,2,0)</f>
        <v>PRODUCTOS PAPEL Y CARTON</v>
      </c>
      <c r="K330" s="327" t="s">
        <v>1386</v>
      </c>
      <c r="L330" s="98" t="s">
        <v>430</v>
      </c>
    </row>
    <row r="331" spans="3:12" ht="15.75" thickBot="1" x14ac:dyDescent="0.3">
      <c r="C331" s="99" t="s">
        <v>51</v>
      </c>
      <c r="D331" s="1368"/>
      <c r="E331" s="201"/>
      <c r="F331" s="100">
        <v>4</v>
      </c>
      <c r="G331" s="97">
        <f t="shared" si="19"/>
        <v>0</v>
      </c>
      <c r="H331" s="326"/>
      <c r="I331" s="98" t="s">
        <v>841</v>
      </c>
      <c r="J331" s="98" t="str">
        <f>VLOOKUP(I331,Presupuesto!$B$11:$C$566,2,0)</f>
        <v>PRODUCTOS PAPEL Y CARTON</v>
      </c>
      <c r="K331" s="327" t="s">
        <v>1386</v>
      </c>
      <c r="L331" s="98" t="s">
        <v>430</v>
      </c>
    </row>
    <row r="332" spans="3:12" ht="15.75" thickBot="1" x14ac:dyDescent="0.3">
      <c r="C332" s="99" t="s">
        <v>139</v>
      </c>
      <c r="D332" s="1368"/>
      <c r="E332" s="201">
        <v>0</v>
      </c>
      <c r="F332" s="100">
        <v>40</v>
      </c>
      <c r="G332" s="97">
        <f t="shared" si="19"/>
        <v>0</v>
      </c>
      <c r="H332" s="326"/>
      <c r="I332" s="98" t="s">
        <v>962</v>
      </c>
      <c r="J332" s="98" t="str">
        <f>VLOOKUP(I332,Presupuesto!$B$11:$C$566,2,0)</f>
        <v>UTILES DE ESCRITORIO, OFICINA Y ENSE¥ANZA</v>
      </c>
      <c r="K332" s="327" t="s">
        <v>1386</v>
      </c>
      <c r="L332" s="98" t="s">
        <v>430</v>
      </c>
    </row>
    <row r="333" spans="3:12" ht="15.75" thickBot="1" x14ac:dyDescent="0.3">
      <c r="C333" s="99" t="s">
        <v>34</v>
      </c>
      <c r="D333" s="1368"/>
      <c r="E333" s="201">
        <v>0</v>
      </c>
      <c r="F333" s="100">
        <v>0</v>
      </c>
      <c r="G333" s="97">
        <f t="shared" si="19"/>
        <v>0</v>
      </c>
      <c r="H333" s="326"/>
      <c r="I333" s="98" t="s">
        <v>962</v>
      </c>
      <c r="J333" s="98" t="str">
        <f>VLOOKUP(I333,Presupuesto!$B$11:$C$566,2,0)</f>
        <v>UTILES DE ESCRITORIO, OFICINA Y ENSE¥ANZA</v>
      </c>
      <c r="K333" s="327" t="s">
        <v>1386</v>
      </c>
      <c r="L333" s="98" t="s">
        <v>430</v>
      </c>
    </row>
    <row r="334" spans="3:12" ht="15.75" thickBot="1" x14ac:dyDescent="0.3">
      <c r="C334" s="109" t="s">
        <v>52</v>
      </c>
      <c r="D334" s="1368"/>
      <c r="E334" s="213">
        <v>0</v>
      </c>
      <c r="F334" s="119">
        <v>0</v>
      </c>
      <c r="G334" s="97">
        <f t="shared" si="19"/>
        <v>0</v>
      </c>
      <c r="H334" s="326"/>
      <c r="I334" s="98" t="s">
        <v>962</v>
      </c>
      <c r="J334" s="98" t="str">
        <f>VLOOKUP(I334,Presupuesto!$B$11:$C$566,2,0)</f>
        <v>UTILES DE ESCRITORIO, OFICINA Y ENSE¥ANZA</v>
      </c>
      <c r="K334" s="327" t="s">
        <v>1386</v>
      </c>
      <c r="L334" s="98" t="s">
        <v>430</v>
      </c>
    </row>
    <row r="335" spans="3:12" ht="15.75" thickBot="1" x14ac:dyDescent="0.3">
      <c r="C335" s="217" t="s">
        <v>450</v>
      </c>
      <c r="D335" s="218">
        <v>0</v>
      </c>
      <c r="E335" s="328">
        <v>0</v>
      </c>
      <c r="F335" s="104">
        <v>1150</v>
      </c>
      <c r="G335" s="105">
        <f>D335*E335*F335</f>
        <v>0</v>
      </c>
      <c r="H335" s="326" t="s">
        <v>1474</v>
      </c>
      <c r="I335" s="330" t="s">
        <v>769</v>
      </c>
      <c r="J335" s="106" t="str">
        <f>VLOOKUP(I335,Presupuesto!$B$11:$C$566,2,0)</f>
        <v>PASAJES NACIONALES</v>
      </c>
      <c r="K335" s="327" t="s">
        <v>1386</v>
      </c>
      <c r="L335" s="331" t="s">
        <v>430</v>
      </c>
    </row>
    <row r="337" spans="3:12" ht="15.75" thickBot="1" x14ac:dyDescent="0.3"/>
    <row r="338" spans="3:12" ht="15.75" thickBot="1" x14ac:dyDescent="0.3">
      <c r="C338" s="29" t="s">
        <v>43</v>
      </c>
      <c r="D338" s="1085">
        <f>SUM(G345:G354)</f>
        <v>24000</v>
      </c>
      <c r="E338" s="93"/>
      <c r="F338" s="93"/>
      <c r="G338" s="93"/>
      <c r="H338" s="74"/>
      <c r="I338" s="74"/>
      <c r="J338" s="74"/>
      <c r="K338" s="112"/>
    </row>
    <row r="339" spans="3:12" x14ac:dyDescent="0.25">
      <c r="C339" s="70"/>
      <c r="D339" s="31"/>
      <c r="E339" s="93"/>
      <c r="F339" s="93"/>
      <c r="G339" s="93"/>
      <c r="H339" s="74"/>
      <c r="I339" s="74"/>
      <c r="J339" s="74"/>
      <c r="K339" s="112"/>
    </row>
    <row r="340" spans="3:12" x14ac:dyDescent="0.25">
      <c r="C340" s="70"/>
      <c r="D340" s="31"/>
      <c r="E340" s="93"/>
      <c r="F340" s="93"/>
      <c r="G340" s="93"/>
      <c r="H340" s="74"/>
      <c r="I340" s="74"/>
      <c r="J340" s="74"/>
      <c r="K340" s="112"/>
    </row>
    <row r="341" spans="3:12" ht="15.75" x14ac:dyDescent="0.25">
      <c r="C341" s="206" t="s">
        <v>409</v>
      </c>
      <c r="D341" s="375"/>
      <c r="E341" s="93" t="str">
        <f>'Docencia y Profesorado Universi'!F18</f>
        <v xml:space="preserve">3. Gestión y desarrollo de programa de capacitación docente basado en las tendencias actuales del área del conocimiento de Psicología </v>
      </c>
      <c r="F341" s="93"/>
      <c r="G341" s="93"/>
      <c r="H341" s="74"/>
      <c r="I341" s="74"/>
      <c r="J341" s="74"/>
      <c r="K341" s="112"/>
    </row>
    <row r="342" spans="3:12" x14ac:dyDescent="0.25">
      <c r="C342" s="417" t="s">
        <v>1873</v>
      </c>
      <c r="D342" s="31"/>
      <c r="E342" s="93"/>
      <c r="F342" s="93"/>
      <c r="G342" s="93"/>
      <c r="H342" s="74"/>
      <c r="I342" s="74"/>
      <c r="J342" s="74"/>
      <c r="K342" s="112"/>
    </row>
    <row r="343" spans="3:12" ht="15.75" thickBot="1" x14ac:dyDescent="0.3">
      <c r="C343" s="70"/>
      <c r="D343" s="31"/>
      <c r="E343" s="93"/>
      <c r="F343" s="93"/>
      <c r="G343" s="93"/>
      <c r="H343" s="74"/>
      <c r="I343" s="74"/>
      <c r="J343" s="74"/>
      <c r="K343" s="112"/>
    </row>
    <row r="344" spans="3:12" ht="30.75" thickBot="1" x14ac:dyDescent="0.3">
      <c r="C344" s="126" t="s">
        <v>44</v>
      </c>
      <c r="D344" s="129" t="s">
        <v>45</v>
      </c>
      <c r="E344" s="128" t="s">
        <v>55</v>
      </c>
      <c r="F344" s="128" t="s">
        <v>57</v>
      </c>
      <c r="G344" s="127" t="s">
        <v>27</v>
      </c>
      <c r="H344" s="133" t="s">
        <v>147</v>
      </c>
      <c r="I344" s="128" t="s">
        <v>46</v>
      </c>
      <c r="J344" s="128" t="s">
        <v>148</v>
      </c>
      <c r="K344" s="128" t="s">
        <v>428</v>
      </c>
      <c r="L344" s="128" t="s">
        <v>429</v>
      </c>
    </row>
    <row r="345" spans="3:12" ht="15.75" thickBot="1" x14ac:dyDescent="0.3">
      <c r="C345" s="323" t="s">
        <v>47</v>
      </c>
      <c r="D345" s="1367">
        <v>24</v>
      </c>
      <c r="E345" s="324">
        <v>0</v>
      </c>
      <c r="F345" s="115">
        <v>30000</v>
      </c>
      <c r="G345" s="325">
        <f>E345*F345</f>
        <v>0</v>
      </c>
      <c r="H345" s="326"/>
      <c r="I345" s="116" t="s">
        <v>719</v>
      </c>
      <c r="J345" s="116" t="str">
        <f>VLOOKUP(I345,Presupuesto!$B$11:$C$566,2,0)</f>
        <v>SERVICIOS DE CAPACITACION.</v>
      </c>
      <c r="K345" s="327" t="s">
        <v>1386</v>
      </c>
      <c r="L345" s="116" t="s">
        <v>412</v>
      </c>
    </row>
    <row r="346" spans="3:12" ht="15.75" thickBot="1" x14ac:dyDescent="0.3">
      <c r="C346" s="99" t="s">
        <v>48</v>
      </c>
      <c r="D346" s="1368"/>
      <c r="E346" s="201">
        <v>0</v>
      </c>
      <c r="F346" s="100">
        <v>50</v>
      </c>
      <c r="G346" s="97">
        <f>E346*F346</f>
        <v>0</v>
      </c>
      <c r="H346" s="326"/>
      <c r="I346" s="98" t="s">
        <v>737</v>
      </c>
      <c r="J346" s="98" t="str">
        <f>VLOOKUP(I346,Presupuesto!$B$11:$C$566,2,0)</f>
        <v>SERVICIOS DE IMPRENTA PUBLIC.Y REPRODUCCION</v>
      </c>
      <c r="K346" s="327" t="s">
        <v>1386</v>
      </c>
      <c r="L346" s="98" t="s">
        <v>430</v>
      </c>
    </row>
    <row r="347" spans="3:12" ht="15.75" thickBot="1" x14ac:dyDescent="0.3">
      <c r="C347" s="99" t="s">
        <v>49</v>
      </c>
      <c r="D347" s="1368"/>
      <c r="E347" s="201">
        <v>0</v>
      </c>
      <c r="F347" s="100">
        <v>100</v>
      </c>
      <c r="G347" s="97">
        <f>E347*F347</f>
        <v>0</v>
      </c>
      <c r="H347" s="326"/>
      <c r="I347" s="98" t="s">
        <v>812</v>
      </c>
      <c r="J347" s="98" t="str">
        <f>VLOOKUP(I347,Presupuesto!$B$11:$C$566,2,0)</f>
        <v>ALIMENTOS B EBIDAS PARA PERSONAS</v>
      </c>
      <c r="K347" s="327" t="s">
        <v>1386</v>
      </c>
      <c r="L347" s="98" t="s">
        <v>414</v>
      </c>
    </row>
    <row r="348" spans="3:12" ht="15.75" thickBot="1" x14ac:dyDescent="0.3">
      <c r="C348" s="99" t="s">
        <v>50</v>
      </c>
      <c r="D348" s="1368"/>
      <c r="E348" s="151">
        <v>24</v>
      </c>
      <c r="F348" s="118">
        <v>1000</v>
      </c>
      <c r="G348" s="97">
        <f t="shared" ref="G348:G353" si="20">E348*F348</f>
        <v>24000</v>
      </c>
      <c r="H348" s="326" t="s">
        <v>1474</v>
      </c>
      <c r="I348" s="316" t="s">
        <v>769</v>
      </c>
      <c r="J348" s="98" t="str">
        <f>VLOOKUP(I348,Presupuesto!$B$11:$C$566,2,0)</f>
        <v>PASAJES NACIONALES</v>
      </c>
      <c r="K348" s="327" t="s">
        <v>1386</v>
      </c>
      <c r="L348" s="98" t="s">
        <v>430</v>
      </c>
    </row>
    <row r="349" spans="3:12" ht="15.75" thickBot="1" x14ac:dyDescent="0.3">
      <c r="C349" s="99" t="s">
        <v>437</v>
      </c>
      <c r="D349" s="1368"/>
      <c r="E349" s="151">
        <v>0</v>
      </c>
      <c r="F349" s="118">
        <v>250</v>
      </c>
      <c r="G349" s="97">
        <f t="shared" si="20"/>
        <v>0</v>
      </c>
      <c r="H349" s="326"/>
      <c r="I349" s="98" t="s">
        <v>841</v>
      </c>
      <c r="J349" s="98" t="str">
        <f>VLOOKUP(I349,Presupuesto!$B$11:$C$566,2,0)</f>
        <v>PRODUCTOS PAPEL Y CARTON</v>
      </c>
      <c r="K349" s="327" t="s">
        <v>1386</v>
      </c>
      <c r="L349" s="98" t="s">
        <v>430</v>
      </c>
    </row>
    <row r="350" spans="3:12" ht="15.75" thickBot="1" x14ac:dyDescent="0.3">
      <c r="C350" s="99" t="s">
        <v>51</v>
      </c>
      <c r="D350" s="1368"/>
      <c r="E350" s="201"/>
      <c r="F350" s="100">
        <v>4</v>
      </c>
      <c r="G350" s="97">
        <f t="shared" si="20"/>
        <v>0</v>
      </c>
      <c r="H350" s="326"/>
      <c r="I350" s="98" t="s">
        <v>841</v>
      </c>
      <c r="J350" s="98" t="str">
        <f>VLOOKUP(I350,Presupuesto!$B$11:$C$566,2,0)</f>
        <v>PRODUCTOS PAPEL Y CARTON</v>
      </c>
      <c r="K350" s="327" t="s">
        <v>1386</v>
      </c>
      <c r="L350" s="98" t="s">
        <v>430</v>
      </c>
    </row>
    <row r="351" spans="3:12" ht="15.75" thickBot="1" x14ac:dyDescent="0.3">
      <c r="C351" s="99" t="s">
        <v>139</v>
      </c>
      <c r="D351" s="1368"/>
      <c r="E351" s="201">
        <v>0</v>
      </c>
      <c r="F351" s="100">
        <v>40</v>
      </c>
      <c r="G351" s="97">
        <f t="shared" si="20"/>
        <v>0</v>
      </c>
      <c r="H351" s="326"/>
      <c r="I351" s="98" t="s">
        <v>962</v>
      </c>
      <c r="J351" s="98" t="str">
        <f>VLOOKUP(I351,Presupuesto!$B$11:$C$566,2,0)</f>
        <v>UTILES DE ESCRITORIO, OFICINA Y ENSE¥ANZA</v>
      </c>
      <c r="K351" s="327" t="s">
        <v>1386</v>
      </c>
      <c r="L351" s="98" t="s">
        <v>430</v>
      </c>
    </row>
    <row r="352" spans="3:12" ht="15.75" thickBot="1" x14ac:dyDescent="0.3">
      <c r="C352" s="99" t="s">
        <v>34</v>
      </c>
      <c r="D352" s="1368"/>
      <c r="E352" s="201">
        <v>0</v>
      </c>
      <c r="F352" s="100">
        <v>0</v>
      </c>
      <c r="G352" s="97">
        <f t="shared" si="20"/>
        <v>0</v>
      </c>
      <c r="H352" s="326"/>
      <c r="I352" s="98" t="s">
        <v>962</v>
      </c>
      <c r="J352" s="98" t="str">
        <f>VLOOKUP(I352,Presupuesto!$B$11:$C$566,2,0)</f>
        <v>UTILES DE ESCRITORIO, OFICINA Y ENSE¥ANZA</v>
      </c>
      <c r="K352" s="327" t="s">
        <v>1386</v>
      </c>
      <c r="L352" s="98" t="s">
        <v>430</v>
      </c>
    </row>
    <row r="353" spans="3:12" ht="15.75" thickBot="1" x14ac:dyDescent="0.3">
      <c r="C353" s="109" t="s">
        <v>52</v>
      </c>
      <c r="D353" s="1368"/>
      <c r="E353" s="213">
        <v>0</v>
      </c>
      <c r="F353" s="119">
        <v>0</v>
      </c>
      <c r="G353" s="97">
        <f t="shared" si="20"/>
        <v>0</v>
      </c>
      <c r="H353" s="326"/>
      <c r="I353" s="98" t="s">
        <v>962</v>
      </c>
      <c r="J353" s="98" t="str">
        <f>VLOOKUP(I353,Presupuesto!$B$11:$C$566,2,0)</f>
        <v>UTILES DE ESCRITORIO, OFICINA Y ENSE¥ANZA</v>
      </c>
      <c r="K353" s="327" t="s">
        <v>1386</v>
      </c>
      <c r="L353" s="98" t="s">
        <v>430</v>
      </c>
    </row>
    <row r="354" spans="3:12" ht="15.75" thickBot="1" x14ac:dyDescent="0.3">
      <c r="C354" s="217" t="s">
        <v>450</v>
      </c>
      <c r="D354" s="218">
        <v>0</v>
      </c>
      <c r="E354" s="328">
        <v>0</v>
      </c>
      <c r="F354" s="104">
        <v>1150</v>
      </c>
      <c r="G354" s="105">
        <f>D354*E354*F354</f>
        <v>0</v>
      </c>
      <c r="H354" s="326"/>
      <c r="I354" s="330" t="s">
        <v>769</v>
      </c>
      <c r="J354" s="106" t="str">
        <f>VLOOKUP(I354,Presupuesto!$B$11:$C$566,2,0)</f>
        <v>PASAJES NACIONALES</v>
      </c>
      <c r="K354" s="327" t="s">
        <v>1386</v>
      </c>
      <c r="L354" s="331" t="s">
        <v>430</v>
      </c>
    </row>
    <row r="355" spans="3:12" ht="15.75" thickBot="1" x14ac:dyDescent="0.3"/>
    <row r="356" spans="3:12" ht="15.75" thickBot="1" x14ac:dyDescent="0.3">
      <c r="C356" s="29" t="s">
        <v>43</v>
      </c>
      <c r="D356" s="1085">
        <f>SUM(G363:G372)</f>
        <v>8000</v>
      </c>
      <c r="E356" s="93"/>
      <c r="F356" s="93"/>
      <c r="G356" s="93"/>
      <c r="H356" s="74"/>
      <c r="I356" s="74"/>
      <c r="J356" s="74"/>
      <c r="K356" s="112"/>
    </row>
    <row r="357" spans="3:12" x14ac:dyDescent="0.25">
      <c r="C357" s="70"/>
      <c r="D357" s="31"/>
      <c r="E357" s="93"/>
      <c r="F357" s="93"/>
      <c r="G357" s="93"/>
      <c r="H357" s="74"/>
      <c r="I357" s="74"/>
      <c r="J357" s="74"/>
      <c r="K357" s="112"/>
    </row>
    <row r="358" spans="3:12" x14ac:dyDescent="0.25">
      <c r="C358" s="70"/>
      <c r="D358" s="31"/>
      <c r="E358" s="93"/>
      <c r="F358" s="93"/>
      <c r="G358" s="93"/>
      <c r="H358" s="74"/>
      <c r="I358" s="74"/>
      <c r="J358" s="74"/>
      <c r="K358" s="112"/>
    </row>
    <row r="359" spans="3:12" ht="15.75" x14ac:dyDescent="0.25">
      <c r="C359" s="206" t="s">
        <v>409</v>
      </c>
      <c r="D359" s="375"/>
      <c r="E359" s="93">
        <f>'Estudiantes y Graduados'!P47+'Estudiantes y Graduados'!P48</f>
        <v>8000</v>
      </c>
      <c r="F359" s="93"/>
      <c r="G359" s="93"/>
      <c r="H359" s="74"/>
      <c r="I359" s="74"/>
      <c r="J359" s="74"/>
      <c r="K359" s="112"/>
    </row>
    <row r="360" spans="3:12" x14ac:dyDescent="0.25">
      <c r="C360" s="417" t="s">
        <v>1907</v>
      </c>
      <c r="D360" s="31"/>
      <c r="E360" s="93"/>
      <c r="F360" s="93"/>
      <c r="G360" s="93"/>
      <c r="H360" s="74"/>
      <c r="I360" s="74"/>
      <c r="J360" s="74"/>
      <c r="K360" s="112"/>
    </row>
    <row r="361" spans="3:12" ht="15.75" thickBot="1" x14ac:dyDescent="0.3">
      <c r="C361" s="70"/>
      <c r="D361" s="31"/>
      <c r="E361" s="93"/>
      <c r="F361" s="93"/>
      <c r="G361" s="93"/>
      <c r="H361" s="74"/>
      <c r="I361" s="74"/>
      <c r="J361" s="74"/>
      <c r="K361" s="112"/>
    </row>
    <row r="362" spans="3:12" ht="30.75" thickBot="1" x14ac:dyDescent="0.3">
      <c r="C362" s="126" t="s">
        <v>44</v>
      </c>
      <c r="D362" s="129" t="s">
        <v>45</v>
      </c>
      <c r="E362" s="128" t="s">
        <v>55</v>
      </c>
      <c r="F362" s="128" t="s">
        <v>57</v>
      </c>
      <c r="G362" s="127" t="s">
        <v>27</v>
      </c>
      <c r="H362" s="133" t="s">
        <v>147</v>
      </c>
      <c r="I362" s="128" t="s">
        <v>46</v>
      </c>
      <c r="J362" s="128" t="s">
        <v>148</v>
      </c>
      <c r="K362" s="128" t="s">
        <v>428</v>
      </c>
      <c r="L362" s="128" t="s">
        <v>429</v>
      </c>
    </row>
    <row r="363" spans="3:12" ht="15.75" thickBot="1" x14ac:dyDescent="0.3">
      <c r="C363" s="323" t="s">
        <v>47</v>
      </c>
      <c r="D363" s="1367">
        <v>80</v>
      </c>
      <c r="E363" s="324">
        <v>0</v>
      </c>
      <c r="F363" s="115">
        <v>30000</v>
      </c>
      <c r="G363" s="325">
        <f>E363*F363</f>
        <v>0</v>
      </c>
      <c r="H363" s="326"/>
      <c r="I363" s="116" t="s">
        <v>719</v>
      </c>
      <c r="J363" s="116" t="str">
        <f>VLOOKUP(I363,Presupuesto!$B$11:$C$566,2,0)</f>
        <v>SERVICIOS DE CAPACITACION.</v>
      </c>
      <c r="K363" s="327" t="s">
        <v>1388</v>
      </c>
      <c r="L363" s="116" t="s">
        <v>412</v>
      </c>
    </row>
    <row r="364" spans="3:12" ht="15.75" thickBot="1" x14ac:dyDescent="0.3">
      <c r="C364" s="99" t="s">
        <v>48</v>
      </c>
      <c r="D364" s="1368"/>
      <c r="E364" s="201">
        <v>0</v>
      </c>
      <c r="F364" s="100">
        <v>50</v>
      </c>
      <c r="G364" s="97">
        <f>E364*F364</f>
        <v>0</v>
      </c>
      <c r="H364" s="326"/>
      <c r="I364" s="98" t="s">
        <v>737</v>
      </c>
      <c r="J364" s="98" t="str">
        <f>VLOOKUP(I364,Presupuesto!$B$11:$C$566,2,0)</f>
        <v>SERVICIOS DE IMPRENTA PUBLIC.Y REPRODUCCION</v>
      </c>
      <c r="K364" s="327" t="s">
        <v>1388</v>
      </c>
      <c r="L364" s="98" t="s">
        <v>430</v>
      </c>
    </row>
    <row r="365" spans="3:12" ht="15.75" thickBot="1" x14ac:dyDescent="0.3">
      <c r="C365" s="99" t="s">
        <v>49</v>
      </c>
      <c r="D365" s="1368"/>
      <c r="E365" s="201">
        <v>80</v>
      </c>
      <c r="F365" s="100">
        <v>100</v>
      </c>
      <c r="G365" s="97">
        <f>E365*F365</f>
        <v>8000</v>
      </c>
      <c r="H365" s="326" t="s">
        <v>1474</v>
      </c>
      <c r="I365" s="98" t="s">
        <v>812</v>
      </c>
      <c r="J365" s="98" t="str">
        <f>VLOOKUP(I365,Presupuesto!$B$11:$C$566,2,0)</f>
        <v>ALIMENTOS B EBIDAS PARA PERSONAS</v>
      </c>
      <c r="K365" s="327" t="s">
        <v>1388</v>
      </c>
      <c r="L365" s="98" t="s">
        <v>414</v>
      </c>
    </row>
    <row r="366" spans="3:12" ht="15.75" thickBot="1" x14ac:dyDescent="0.3">
      <c r="C366" s="99" t="s">
        <v>50</v>
      </c>
      <c r="D366" s="1368"/>
      <c r="E366" s="151">
        <v>0</v>
      </c>
      <c r="F366" s="118">
        <v>1000</v>
      </c>
      <c r="G366" s="97">
        <f t="shared" ref="G366:G371" si="21">E366*F366</f>
        <v>0</v>
      </c>
      <c r="H366" s="326"/>
      <c r="I366" s="316" t="s">
        <v>323</v>
      </c>
      <c r="J366" s="98" t="str">
        <f>VLOOKUP(I366,Presupuesto!$B$11:$C$566,2,0)</f>
        <v>PASAJES NACIONALES (26110-00)</v>
      </c>
      <c r="K366" s="327" t="s">
        <v>1388</v>
      </c>
      <c r="L366" s="98" t="s">
        <v>430</v>
      </c>
    </row>
    <row r="367" spans="3:12" ht="15.75" thickBot="1" x14ac:dyDescent="0.3">
      <c r="C367" s="99" t="s">
        <v>437</v>
      </c>
      <c r="D367" s="1368"/>
      <c r="E367" s="151">
        <v>0</v>
      </c>
      <c r="F367" s="118">
        <v>250</v>
      </c>
      <c r="G367" s="97">
        <f t="shared" si="21"/>
        <v>0</v>
      </c>
      <c r="H367" s="326"/>
      <c r="I367" s="98" t="s">
        <v>841</v>
      </c>
      <c r="J367" s="98" t="str">
        <f>VLOOKUP(I367,Presupuesto!$B$11:$C$566,2,0)</f>
        <v>PRODUCTOS PAPEL Y CARTON</v>
      </c>
      <c r="K367" s="327" t="s">
        <v>1388</v>
      </c>
      <c r="L367" s="98" t="s">
        <v>430</v>
      </c>
    </row>
    <row r="368" spans="3:12" ht="15.75" thickBot="1" x14ac:dyDescent="0.3">
      <c r="C368" s="99" t="s">
        <v>51</v>
      </c>
      <c r="D368" s="1368"/>
      <c r="E368" s="201"/>
      <c r="F368" s="100">
        <v>4</v>
      </c>
      <c r="G368" s="97">
        <f t="shared" si="21"/>
        <v>0</v>
      </c>
      <c r="H368" s="326"/>
      <c r="I368" s="98" t="s">
        <v>841</v>
      </c>
      <c r="J368" s="98" t="str">
        <f>VLOOKUP(I368,Presupuesto!$B$11:$C$566,2,0)</f>
        <v>PRODUCTOS PAPEL Y CARTON</v>
      </c>
      <c r="K368" s="327" t="s">
        <v>1388</v>
      </c>
      <c r="L368" s="98" t="s">
        <v>430</v>
      </c>
    </row>
    <row r="369" spans="3:12" ht="15.75" thickBot="1" x14ac:dyDescent="0.3">
      <c r="C369" s="99" t="s">
        <v>139</v>
      </c>
      <c r="D369" s="1368"/>
      <c r="E369" s="201">
        <v>0</v>
      </c>
      <c r="F369" s="100">
        <v>40</v>
      </c>
      <c r="G369" s="97">
        <f t="shared" si="21"/>
        <v>0</v>
      </c>
      <c r="H369" s="326"/>
      <c r="I369" s="98" t="s">
        <v>962</v>
      </c>
      <c r="J369" s="98" t="str">
        <f>VLOOKUP(I369,Presupuesto!$B$11:$C$566,2,0)</f>
        <v>UTILES DE ESCRITORIO, OFICINA Y ENSE¥ANZA</v>
      </c>
      <c r="K369" s="327" t="s">
        <v>1388</v>
      </c>
      <c r="L369" s="98" t="s">
        <v>430</v>
      </c>
    </row>
    <row r="370" spans="3:12" ht="15.75" thickBot="1" x14ac:dyDescent="0.3">
      <c r="C370" s="99" t="s">
        <v>34</v>
      </c>
      <c r="D370" s="1368"/>
      <c r="E370" s="201">
        <v>0</v>
      </c>
      <c r="F370" s="100">
        <v>0</v>
      </c>
      <c r="G370" s="97">
        <f t="shared" si="21"/>
        <v>0</v>
      </c>
      <c r="H370" s="326"/>
      <c r="I370" s="98" t="s">
        <v>962</v>
      </c>
      <c r="J370" s="98" t="str">
        <f>VLOOKUP(I370,Presupuesto!$B$11:$C$566,2,0)</f>
        <v>UTILES DE ESCRITORIO, OFICINA Y ENSE¥ANZA</v>
      </c>
      <c r="K370" s="327" t="s">
        <v>1388</v>
      </c>
      <c r="L370" s="98" t="s">
        <v>430</v>
      </c>
    </row>
    <row r="371" spans="3:12" ht="15.75" thickBot="1" x14ac:dyDescent="0.3">
      <c r="C371" s="109" t="s">
        <v>52</v>
      </c>
      <c r="D371" s="1368"/>
      <c r="E371" s="213">
        <v>0</v>
      </c>
      <c r="F371" s="119">
        <v>0</v>
      </c>
      <c r="G371" s="97">
        <f t="shared" si="21"/>
        <v>0</v>
      </c>
      <c r="H371" s="326"/>
      <c r="I371" s="98" t="s">
        <v>962</v>
      </c>
      <c r="J371" s="98" t="str">
        <f>VLOOKUP(I371,Presupuesto!$B$11:$C$566,2,0)</f>
        <v>UTILES DE ESCRITORIO, OFICINA Y ENSE¥ANZA</v>
      </c>
      <c r="K371" s="327" t="s">
        <v>1388</v>
      </c>
      <c r="L371" s="98" t="s">
        <v>430</v>
      </c>
    </row>
    <row r="372" spans="3:12" ht="15.75" thickBot="1" x14ac:dyDescent="0.3">
      <c r="C372" s="217" t="s">
        <v>450</v>
      </c>
      <c r="D372" s="218">
        <v>0</v>
      </c>
      <c r="E372" s="328">
        <v>0</v>
      </c>
      <c r="F372" s="104">
        <v>1150</v>
      </c>
      <c r="G372" s="105">
        <f>D372*E372*F372</f>
        <v>0</v>
      </c>
      <c r="H372" s="326"/>
      <c r="I372" s="330" t="s">
        <v>769</v>
      </c>
      <c r="J372" s="106" t="str">
        <f>VLOOKUP(I372,Presupuesto!$B$11:$C$566,2,0)</f>
        <v>PASAJES NACIONALES</v>
      </c>
      <c r="K372" s="327" t="s">
        <v>1388</v>
      </c>
      <c r="L372" s="331" t="s">
        <v>430</v>
      </c>
    </row>
    <row r="373" spans="3:12" ht="15.75" thickBot="1" x14ac:dyDescent="0.3"/>
    <row r="374" spans="3:12" ht="15.75" thickBot="1" x14ac:dyDescent="0.3">
      <c r="C374" s="29" t="s">
        <v>43</v>
      </c>
      <c r="D374" s="1085">
        <f>SUM(G381:G390)</f>
        <v>31000</v>
      </c>
      <c r="E374" s="93"/>
      <c r="F374" s="93"/>
      <c r="G374" s="93"/>
      <c r="H374" s="74"/>
      <c r="I374" s="74"/>
      <c r="J374" s="74"/>
      <c r="K374" s="112"/>
    </row>
    <row r="375" spans="3:12" x14ac:dyDescent="0.25">
      <c r="C375" s="70"/>
      <c r="D375" s="31"/>
      <c r="E375" s="93"/>
      <c r="F375" s="93"/>
      <c r="G375" s="93"/>
      <c r="H375" s="74"/>
      <c r="I375" s="74"/>
      <c r="J375" s="74"/>
      <c r="K375" s="112"/>
    </row>
    <row r="376" spans="3:12" x14ac:dyDescent="0.25">
      <c r="C376" s="70"/>
      <c r="D376" s="31"/>
      <c r="E376" s="93"/>
      <c r="F376" s="93"/>
      <c r="G376" s="93"/>
      <c r="H376" s="74"/>
      <c r="I376" s="74"/>
      <c r="J376" s="74"/>
      <c r="K376" s="112"/>
    </row>
    <row r="377" spans="3:12" ht="15.75" x14ac:dyDescent="0.25">
      <c r="C377" s="206" t="s">
        <v>409</v>
      </c>
      <c r="D377" s="375"/>
      <c r="E377" s="93" t="str">
        <f>'Investigación Científica'!F48</f>
        <v xml:space="preserve"> Invitar a un investigador extranjero para la  de formación, capacitación y actualización científica en la Universidad, a través de becas, programas, talleres, cursos y seminarios. INFORMATICA ADMINISTRATIVA </v>
      </c>
      <c r="F377" s="93"/>
      <c r="G377" s="93"/>
      <c r="H377" s="74"/>
      <c r="I377" s="74"/>
      <c r="J377" s="74"/>
      <c r="K377" s="112"/>
    </row>
    <row r="378" spans="3:12" x14ac:dyDescent="0.25">
      <c r="C378" s="507" t="s">
        <v>2004</v>
      </c>
      <c r="D378" s="31"/>
      <c r="E378" s="93"/>
      <c r="F378" s="93"/>
      <c r="G378" s="93"/>
      <c r="H378" s="74"/>
      <c r="I378" s="74"/>
      <c r="J378" s="74"/>
      <c r="K378" s="112"/>
    </row>
    <row r="379" spans="3:12" ht="15.75" thickBot="1" x14ac:dyDescent="0.3">
      <c r="C379" s="70"/>
      <c r="D379" s="31"/>
      <c r="E379" s="93"/>
      <c r="F379" s="93"/>
      <c r="G379" s="93"/>
      <c r="H379" s="74"/>
      <c r="I379" s="74"/>
      <c r="J379" s="74"/>
      <c r="K379" s="112"/>
    </row>
    <row r="380" spans="3:12" ht="30.75" thickBot="1" x14ac:dyDescent="0.3">
      <c r="C380" s="126" t="s">
        <v>44</v>
      </c>
      <c r="D380" s="129" t="s">
        <v>45</v>
      </c>
      <c r="E380" s="128" t="s">
        <v>55</v>
      </c>
      <c r="F380" s="128" t="s">
        <v>57</v>
      </c>
      <c r="G380" s="127" t="s">
        <v>27</v>
      </c>
      <c r="H380" s="133" t="s">
        <v>147</v>
      </c>
      <c r="I380" s="128" t="s">
        <v>46</v>
      </c>
      <c r="J380" s="128" t="s">
        <v>148</v>
      </c>
      <c r="K380" s="128" t="s">
        <v>428</v>
      </c>
      <c r="L380" s="128" t="s">
        <v>429</v>
      </c>
    </row>
    <row r="381" spans="3:12" ht="15.75" thickBot="1" x14ac:dyDescent="0.3">
      <c r="C381" s="323" t="s">
        <v>47</v>
      </c>
      <c r="D381" s="1367">
        <v>10</v>
      </c>
      <c r="E381" s="324">
        <v>1</v>
      </c>
      <c r="F381" s="115">
        <v>30000</v>
      </c>
      <c r="G381" s="325">
        <f>E381*F381</f>
        <v>30000</v>
      </c>
      <c r="H381" s="326" t="s">
        <v>1474</v>
      </c>
      <c r="I381" s="116" t="s">
        <v>719</v>
      </c>
      <c r="J381" s="116" t="str">
        <f>VLOOKUP(I381,Presupuesto!$B$11:$C$566,2,0)</f>
        <v>SERVICIOS DE CAPACITACION.</v>
      </c>
      <c r="K381" s="327" t="s">
        <v>1387</v>
      </c>
      <c r="L381" s="116" t="s">
        <v>412</v>
      </c>
    </row>
    <row r="382" spans="3:12" ht="15.75" thickBot="1" x14ac:dyDescent="0.3">
      <c r="C382" s="99" t="s">
        <v>48</v>
      </c>
      <c r="D382" s="1368"/>
      <c r="E382" s="201">
        <v>0</v>
      </c>
      <c r="F382" s="100">
        <v>50</v>
      </c>
      <c r="G382" s="97">
        <f>E382*F382</f>
        <v>0</v>
      </c>
      <c r="H382" s="326"/>
      <c r="I382" s="98" t="s">
        <v>737</v>
      </c>
      <c r="J382" s="98" t="str">
        <f>VLOOKUP(I382,Presupuesto!$B$11:$C$566,2,0)</f>
        <v>SERVICIOS DE IMPRENTA PUBLIC.Y REPRODUCCION</v>
      </c>
      <c r="K382" s="327" t="s">
        <v>1387</v>
      </c>
      <c r="L382" s="98" t="s">
        <v>430</v>
      </c>
    </row>
    <row r="383" spans="3:12" ht="15.75" thickBot="1" x14ac:dyDescent="0.3">
      <c r="C383" s="99" t="s">
        <v>49</v>
      </c>
      <c r="D383" s="1368"/>
      <c r="E383" s="201">
        <v>10</v>
      </c>
      <c r="F383" s="100">
        <v>100</v>
      </c>
      <c r="G383" s="97">
        <f>E383*F383</f>
        <v>1000</v>
      </c>
      <c r="H383" s="326" t="s">
        <v>1474</v>
      </c>
      <c r="I383" s="98" t="s">
        <v>812</v>
      </c>
      <c r="J383" s="98" t="str">
        <f>VLOOKUP(I383,Presupuesto!$B$11:$C$566,2,0)</f>
        <v>ALIMENTOS B EBIDAS PARA PERSONAS</v>
      </c>
      <c r="K383" s="327" t="s">
        <v>1387</v>
      </c>
      <c r="L383" s="98" t="s">
        <v>414</v>
      </c>
    </row>
    <row r="384" spans="3:12" ht="15.75" thickBot="1" x14ac:dyDescent="0.3">
      <c r="C384" s="99" t="s">
        <v>50</v>
      </c>
      <c r="D384" s="1368"/>
      <c r="E384" s="151">
        <v>0</v>
      </c>
      <c r="F384" s="118">
        <v>1000</v>
      </c>
      <c r="G384" s="97">
        <f t="shared" ref="G384:G389" si="22">E384*F384</f>
        <v>0</v>
      </c>
      <c r="H384" s="326"/>
      <c r="I384" s="316" t="s">
        <v>323</v>
      </c>
      <c r="J384" s="98" t="str">
        <f>VLOOKUP(I384,Presupuesto!$B$11:$C$566,2,0)</f>
        <v>PASAJES NACIONALES (26110-00)</v>
      </c>
      <c r="K384" s="327" t="s">
        <v>1387</v>
      </c>
      <c r="L384" s="98" t="s">
        <v>430</v>
      </c>
    </row>
    <row r="385" spans="3:12" ht="15.75" thickBot="1" x14ac:dyDescent="0.3">
      <c r="C385" s="99" t="s">
        <v>437</v>
      </c>
      <c r="D385" s="1368"/>
      <c r="E385" s="151">
        <v>0</v>
      </c>
      <c r="F385" s="118">
        <v>250</v>
      </c>
      <c r="G385" s="97">
        <f t="shared" si="22"/>
        <v>0</v>
      </c>
      <c r="H385" s="326"/>
      <c r="I385" s="98" t="s">
        <v>841</v>
      </c>
      <c r="J385" s="98" t="str">
        <f>VLOOKUP(I385,Presupuesto!$B$11:$C$566,2,0)</f>
        <v>PRODUCTOS PAPEL Y CARTON</v>
      </c>
      <c r="K385" s="327" t="s">
        <v>1387</v>
      </c>
      <c r="L385" s="98" t="s">
        <v>430</v>
      </c>
    </row>
    <row r="386" spans="3:12" ht="15.75" thickBot="1" x14ac:dyDescent="0.3">
      <c r="C386" s="99" t="s">
        <v>51</v>
      </c>
      <c r="D386" s="1368"/>
      <c r="E386" s="201"/>
      <c r="F386" s="100">
        <v>4</v>
      </c>
      <c r="G386" s="97">
        <f t="shared" si="22"/>
        <v>0</v>
      </c>
      <c r="H386" s="326"/>
      <c r="I386" s="98" t="s">
        <v>841</v>
      </c>
      <c r="J386" s="98" t="str">
        <f>VLOOKUP(I386,Presupuesto!$B$11:$C$566,2,0)</f>
        <v>PRODUCTOS PAPEL Y CARTON</v>
      </c>
      <c r="K386" s="327" t="s">
        <v>1387</v>
      </c>
      <c r="L386" s="98" t="s">
        <v>430</v>
      </c>
    </row>
    <row r="387" spans="3:12" ht="15.75" thickBot="1" x14ac:dyDescent="0.3">
      <c r="C387" s="99" t="s">
        <v>139</v>
      </c>
      <c r="D387" s="1368"/>
      <c r="E387" s="201">
        <v>0</v>
      </c>
      <c r="F387" s="100">
        <v>40</v>
      </c>
      <c r="G387" s="97">
        <f t="shared" si="22"/>
        <v>0</v>
      </c>
      <c r="H387" s="326"/>
      <c r="I387" s="98" t="s">
        <v>962</v>
      </c>
      <c r="J387" s="98" t="str">
        <f>VLOOKUP(I387,Presupuesto!$B$11:$C$566,2,0)</f>
        <v>UTILES DE ESCRITORIO, OFICINA Y ENSE¥ANZA</v>
      </c>
      <c r="K387" s="327" t="s">
        <v>1387</v>
      </c>
      <c r="L387" s="98" t="s">
        <v>430</v>
      </c>
    </row>
    <row r="388" spans="3:12" ht="15.75" thickBot="1" x14ac:dyDescent="0.3">
      <c r="C388" s="99" t="s">
        <v>34</v>
      </c>
      <c r="D388" s="1368"/>
      <c r="E388" s="201">
        <v>0</v>
      </c>
      <c r="F388" s="100">
        <v>0</v>
      </c>
      <c r="G388" s="97">
        <f t="shared" si="22"/>
        <v>0</v>
      </c>
      <c r="H388" s="326"/>
      <c r="I388" s="98" t="s">
        <v>962</v>
      </c>
      <c r="J388" s="98" t="str">
        <f>VLOOKUP(I388,Presupuesto!$B$11:$C$566,2,0)</f>
        <v>UTILES DE ESCRITORIO, OFICINA Y ENSE¥ANZA</v>
      </c>
      <c r="K388" s="327" t="s">
        <v>1387</v>
      </c>
      <c r="L388" s="98" t="s">
        <v>430</v>
      </c>
    </row>
    <row r="389" spans="3:12" ht="15.75" thickBot="1" x14ac:dyDescent="0.3">
      <c r="C389" s="109" t="s">
        <v>52</v>
      </c>
      <c r="D389" s="1368"/>
      <c r="E389" s="213">
        <v>0</v>
      </c>
      <c r="F389" s="119">
        <v>0</v>
      </c>
      <c r="G389" s="97">
        <f t="shared" si="22"/>
        <v>0</v>
      </c>
      <c r="H389" s="326"/>
      <c r="I389" s="98" t="s">
        <v>962</v>
      </c>
      <c r="J389" s="98" t="str">
        <f>VLOOKUP(I389,Presupuesto!$B$11:$C$566,2,0)</f>
        <v>UTILES DE ESCRITORIO, OFICINA Y ENSE¥ANZA</v>
      </c>
      <c r="K389" s="327" t="s">
        <v>1387</v>
      </c>
      <c r="L389" s="98" t="s">
        <v>430</v>
      </c>
    </row>
    <row r="390" spans="3:12" ht="15.75" thickBot="1" x14ac:dyDescent="0.3">
      <c r="C390" s="217" t="s">
        <v>450</v>
      </c>
      <c r="D390" s="218">
        <v>0</v>
      </c>
      <c r="E390" s="328">
        <v>0</v>
      </c>
      <c r="F390" s="104">
        <v>1150</v>
      </c>
      <c r="G390" s="105">
        <f>D390*E390*F390</f>
        <v>0</v>
      </c>
      <c r="H390" s="326"/>
      <c r="I390" s="330" t="s">
        <v>769</v>
      </c>
      <c r="J390" s="106" t="str">
        <f>VLOOKUP(I390,Presupuesto!$B$11:$C$566,2,0)</f>
        <v>PASAJES NACIONALES</v>
      </c>
      <c r="K390" s="327" t="s">
        <v>1387</v>
      </c>
      <c r="L390" s="331" t="s">
        <v>430</v>
      </c>
    </row>
    <row r="391" spans="3:12" ht="15.75" thickBot="1" x14ac:dyDescent="0.3"/>
    <row r="392" spans="3:12" ht="15.75" thickBot="1" x14ac:dyDescent="0.3">
      <c r="C392" s="29" t="s">
        <v>43</v>
      </c>
      <c r="D392" s="1085">
        <f>SUM(G399:G408)</f>
        <v>50000</v>
      </c>
      <c r="E392" s="93"/>
      <c r="F392" s="93"/>
      <c r="G392" s="93"/>
      <c r="H392" s="74"/>
      <c r="I392" s="74"/>
      <c r="J392" s="74"/>
      <c r="K392" s="112"/>
    </row>
    <row r="393" spans="3:12" x14ac:dyDescent="0.25">
      <c r="C393" s="70"/>
      <c r="D393" s="31"/>
      <c r="E393" s="93"/>
      <c r="F393" s="93"/>
      <c r="G393" s="93"/>
      <c r="H393" s="74"/>
      <c r="I393" s="74"/>
      <c r="J393" s="74"/>
      <c r="K393" s="112"/>
    </row>
    <row r="394" spans="3:12" x14ac:dyDescent="0.25">
      <c r="C394" s="70"/>
      <c r="D394" s="31"/>
      <c r="E394" s="93"/>
      <c r="F394" s="93"/>
      <c r="G394" s="93"/>
      <c r="H394" s="74"/>
      <c r="I394" s="74"/>
      <c r="J394" s="74"/>
      <c r="K394" s="112"/>
    </row>
    <row r="395" spans="3:12" ht="15.75" x14ac:dyDescent="0.25">
      <c r="C395" s="206" t="s">
        <v>409</v>
      </c>
      <c r="D395" s="375"/>
      <c r="E395" s="93" t="str">
        <f>'Gestión del Conocimiento'!F25</f>
        <v>Establecimiento de un sistema de gestion de diplomados y cursos libres entre las unidades</v>
      </c>
      <c r="F395" s="93"/>
      <c r="G395" s="93"/>
      <c r="H395" s="74"/>
      <c r="I395" s="74"/>
      <c r="J395" s="74"/>
      <c r="K395" s="112"/>
    </row>
    <row r="396" spans="3:12" x14ac:dyDescent="0.25">
      <c r="C396" s="525" t="s">
        <v>2041</v>
      </c>
      <c r="D396" s="31"/>
      <c r="E396" s="93"/>
      <c r="F396" s="93"/>
      <c r="G396" s="93"/>
      <c r="H396" s="74"/>
      <c r="I396" s="74"/>
      <c r="J396" s="74"/>
      <c r="K396" s="112"/>
    </row>
    <row r="397" spans="3:12" ht="15.75" thickBot="1" x14ac:dyDescent="0.3">
      <c r="C397" s="70"/>
      <c r="D397" s="31"/>
      <c r="E397" s="93"/>
      <c r="F397" s="93"/>
      <c r="G397" s="93"/>
      <c r="H397" s="74"/>
      <c r="I397" s="74"/>
      <c r="J397" s="74"/>
      <c r="K397" s="112"/>
    </row>
    <row r="398" spans="3:12" ht="30.75" thickBot="1" x14ac:dyDescent="0.3">
      <c r="C398" s="126" t="s">
        <v>44</v>
      </c>
      <c r="D398" s="129" t="s">
        <v>45</v>
      </c>
      <c r="E398" s="128" t="s">
        <v>55</v>
      </c>
      <c r="F398" s="128" t="s">
        <v>57</v>
      </c>
      <c r="G398" s="127" t="s">
        <v>27</v>
      </c>
      <c r="H398" s="133" t="s">
        <v>147</v>
      </c>
      <c r="I398" s="128" t="s">
        <v>46</v>
      </c>
      <c r="J398" s="128" t="s">
        <v>148</v>
      </c>
      <c r="K398" s="128" t="s">
        <v>428</v>
      </c>
      <c r="L398" s="128" t="s">
        <v>429</v>
      </c>
    </row>
    <row r="399" spans="3:12" ht="15.75" thickBot="1" x14ac:dyDescent="0.3">
      <c r="C399" s="323" t="s">
        <v>47</v>
      </c>
      <c r="D399" s="1367">
        <v>10</v>
      </c>
      <c r="E399" s="324">
        <v>2</v>
      </c>
      <c r="F399" s="115">
        <v>15000</v>
      </c>
      <c r="G399" s="325">
        <f>E399*F399</f>
        <v>30000</v>
      </c>
      <c r="H399" s="326" t="s">
        <v>1474</v>
      </c>
      <c r="I399" s="116" t="s">
        <v>719</v>
      </c>
      <c r="J399" s="116" t="str">
        <f>VLOOKUP(I399,Presupuesto!$B$11:$C$566,2,0)</f>
        <v>SERVICIOS DE CAPACITACION.</v>
      </c>
      <c r="K399" s="327" t="s">
        <v>492</v>
      </c>
      <c r="L399" s="116" t="s">
        <v>412</v>
      </c>
    </row>
    <row r="400" spans="3:12" ht="15.75" thickBot="1" x14ac:dyDescent="0.3">
      <c r="C400" s="99" t="s">
        <v>48</v>
      </c>
      <c r="D400" s="1368"/>
      <c r="E400" s="201">
        <v>0</v>
      </c>
      <c r="F400" s="100">
        <v>50</v>
      </c>
      <c r="G400" s="97">
        <f>E400*F400</f>
        <v>0</v>
      </c>
      <c r="H400" s="326"/>
      <c r="I400" s="98" t="s">
        <v>737</v>
      </c>
      <c r="J400" s="98" t="str">
        <f>VLOOKUP(I400,Presupuesto!$B$11:$C$566,2,0)</f>
        <v>SERVICIOS DE IMPRENTA PUBLIC.Y REPRODUCCION</v>
      </c>
      <c r="K400" s="327" t="s">
        <v>492</v>
      </c>
      <c r="L400" s="98" t="s">
        <v>430</v>
      </c>
    </row>
    <row r="401" spans="3:12" ht="15.75" thickBot="1" x14ac:dyDescent="0.3">
      <c r="C401" s="99" t="s">
        <v>49</v>
      </c>
      <c r="D401" s="1368"/>
      <c r="E401" s="201">
        <v>100</v>
      </c>
      <c r="F401" s="100">
        <v>100</v>
      </c>
      <c r="G401" s="97">
        <f>E401*F401</f>
        <v>10000</v>
      </c>
      <c r="H401" s="326" t="s">
        <v>1474</v>
      </c>
      <c r="I401" s="98" t="s">
        <v>812</v>
      </c>
      <c r="J401" s="98" t="str">
        <f>VLOOKUP(I401,Presupuesto!$B$11:$C$566,2,0)</f>
        <v>ALIMENTOS B EBIDAS PARA PERSONAS</v>
      </c>
      <c r="K401" s="327" t="s">
        <v>492</v>
      </c>
      <c r="L401" s="98" t="s">
        <v>414</v>
      </c>
    </row>
    <row r="402" spans="3:12" ht="15.75" thickBot="1" x14ac:dyDescent="0.3">
      <c r="C402" s="99" t="s">
        <v>50</v>
      </c>
      <c r="D402" s="1368"/>
      <c r="E402" s="151">
        <v>10</v>
      </c>
      <c r="F402" s="118">
        <v>1000</v>
      </c>
      <c r="G402" s="97">
        <f t="shared" ref="G402:G407" si="23">E402*F402</f>
        <v>10000</v>
      </c>
      <c r="H402" s="326" t="s">
        <v>1474</v>
      </c>
      <c r="I402" s="316" t="s">
        <v>769</v>
      </c>
      <c r="J402" s="98" t="str">
        <f>VLOOKUP(I402,Presupuesto!$B$11:$C$566,2,0)</f>
        <v>PASAJES NACIONALES</v>
      </c>
      <c r="K402" s="327" t="s">
        <v>492</v>
      </c>
      <c r="L402" s="98" t="s">
        <v>430</v>
      </c>
    </row>
    <row r="403" spans="3:12" ht="15.75" thickBot="1" x14ac:dyDescent="0.3">
      <c r="C403" s="99" t="s">
        <v>437</v>
      </c>
      <c r="D403" s="1368"/>
      <c r="E403" s="151">
        <v>0</v>
      </c>
      <c r="F403" s="118">
        <v>250</v>
      </c>
      <c r="G403" s="97">
        <f t="shared" si="23"/>
        <v>0</v>
      </c>
      <c r="H403" s="326"/>
      <c r="I403" s="98" t="s">
        <v>841</v>
      </c>
      <c r="J403" s="98" t="str">
        <f>VLOOKUP(I403,Presupuesto!$B$11:$C$566,2,0)</f>
        <v>PRODUCTOS PAPEL Y CARTON</v>
      </c>
      <c r="K403" s="327" t="s">
        <v>492</v>
      </c>
      <c r="L403" s="98" t="s">
        <v>430</v>
      </c>
    </row>
    <row r="404" spans="3:12" ht="15.75" thickBot="1" x14ac:dyDescent="0.3">
      <c r="C404" s="99" t="s">
        <v>51</v>
      </c>
      <c r="D404" s="1368"/>
      <c r="E404" s="201"/>
      <c r="F404" s="100">
        <v>4</v>
      </c>
      <c r="G404" s="97">
        <f t="shared" si="23"/>
        <v>0</v>
      </c>
      <c r="H404" s="326"/>
      <c r="I404" s="98" t="s">
        <v>841</v>
      </c>
      <c r="J404" s="98" t="str">
        <f>VLOOKUP(I404,Presupuesto!$B$11:$C$566,2,0)</f>
        <v>PRODUCTOS PAPEL Y CARTON</v>
      </c>
      <c r="K404" s="327" t="s">
        <v>492</v>
      </c>
      <c r="L404" s="98" t="s">
        <v>430</v>
      </c>
    </row>
    <row r="405" spans="3:12" ht="15.75" thickBot="1" x14ac:dyDescent="0.3">
      <c r="C405" s="99" t="s">
        <v>139</v>
      </c>
      <c r="D405" s="1368"/>
      <c r="E405" s="201">
        <v>0</v>
      </c>
      <c r="F405" s="100">
        <v>40</v>
      </c>
      <c r="G405" s="97">
        <f t="shared" si="23"/>
        <v>0</v>
      </c>
      <c r="H405" s="326"/>
      <c r="I405" s="98" t="s">
        <v>962</v>
      </c>
      <c r="J405" s="98" t="str">
        <f>VLOOKUP(I405,Presupuesto!$B$11:$C$566,2,0)</f>
        <v>UTILES DE ESCRITORIO, OFICINA Y ENSE¥ANZA</v>
      </c>
      <c r="K405" s="327" t="s">
        <v>492</v>
      </c>
      <c r="L405" s="98" t="s">
        <v>430</v>
      </c>
    </row>
    <row r="406" spans="3:12" ht="15.75" thickBot="1" x14ac:dyDescent="0.3">
      <c r="C406" s="99" t="s">
        <v>34</v>
      </c>
      <c r="D406" s="1368"/>
      <c r="E406" s="201">
        <v>0</v>
      </c>
      <c r="F406" s="100">
        <v>0</v>
      </c>
      <c r="G406" s="97">
        <f t="shared" si="23"/>
        <v>0</v>
      </c>
      <c r="H406" s="326"/>
      <c r="I406" s="98" t="s">
        <v>962</v>
      </c>
      <c r="J406" s="98" t="str">
        <f>VLOOKUP(I406,Presupuesto!$B$11:$C$566,2,0)</f>
        <v>UTILES DE ESCRITORIO, OFICINA Y ENSE¥ANZA</v>
      </c>
      <c r="K406" s="327" t="s">
        <v>492</v>
      </c>
      <c r="L406" s="98" t="s">
        <v>430</v>
      </c>
    </row>
    <row r="407" spans="3:12" ht="15.75" thickBot="1" x14ac:dyDescent="0.3">
      <c r="C407" s="109" t="s">
        <v>52</v>
      </c>
      <c r="D407" s="1368"/>
      <c r="E407" s="213">
        <v>0</v>
      </c>
      <c r="F407" s="119">
        <v>0</v>
      </c>
      <c r="G407" s="97">
        <f t="shared" si="23"/>
        <v>0</v>
      </c>
      <c r="H407" s="326"/>
      <c r="I407" s="98" t="s">
        <v>962</v>
      </c>
      <c r="J407" s="98" t="str">
        <f>VLOOKUP(I407,Presupuesto!$B$11:$C$566,2,0)</f>
        <v>UTILES DE ESCRITORIO, OFICINA Y ENSE¥ANZA</v>
      </c>
      <c r="K407" s="327" t="s">
        <v>492</v>
      </c>
      <c r="L407" s="98" t="s">
        <v>430</v>
      </c>
    </row>
    <row r="408" spans="3:12" ht="15.75" thickBot="1" x14ac:dyDescent="0.3">
      <c r="C408" s="217" t="s">
        <v>450</v>
      </c>
      <c r="D408" s="218">
        <v>0</v>
      </c>
      <c r="E408" s="328">
        <v>0</v>
      </c>
      <c r="F408" s="104">
        <v>1150</v>
      </c>
      <c r="G408" s="105">
        <f>D408*E408*F408</f>
        <v>0</v>
      </c>
      <c r="H408" s="326" t="s">
        <v>1474</v>
      </c>
      <c r="I408" s="330" t="s">
        <v>769</v>
      </c>
      <c r="J408" s="106" t="str">
        <f>VLOOKUP(I408,Presupuesto!$B$11:$C$566,2,0)</f>
        <v>PASAJES NACIONALES</v>
      </c>
      <c r="K408" s="327" t="s">
        <v>492</v>
      </c>
      <c r="L408" s="331" t="s">
        <v>430</v>
      </c>
    </row>
    <row r="409" spans="3:12" ht="15.75" thickBot="1" x14ac:dyDescent="0.3"/>
    <row r="410" spans="3:12" ht="15.75" thickBot="1" x14ac:dyDescent="0.3">
      <c r="C410" s="29" t="s">
        <v>43</v>
      </c>
      <c r="D410" s="1085">
        <f>SUM(G417:G426)</f>
        <v>16000</v>
      </c>
      <c r="E410" s="93"/>
      <c r="F410" s="93"/>
      <c r="G410" s="93"/>
      <c r="H410" s="74"/>
      <c r="I410" s="74"/>
      <c r="J410" s="74"/>
      <c r="K410" s="112"/>
    </row>
    <row r="411" spans="3:12" x14ac:dyDescent="0.25">
      <c r="C411" s="70"/>
      <c r="D411" s="31"/>
      <c r="E411" s="93"/>
      <c r="F411" s="93"/>
      <c r="G411" s="93"/>
      <c r="H411" s="74"/>
      <c r="I411" s="74"/>
      <c r="J411" s="74"/>
      <c r="K411" s="112"/>
    </row>
    <row r="412" spans="3:12" x14ac:dyDescent="0.25">
      <c r="C412" s="70"/>
      <c r="D412" s="31"/>
      <c r="E412" s="93"/>
      <c r="F412" s="93"/>
      <c r="G412" s="93"/>
      <c r="H412" s="74"/>
      <c r="I412" s="74"/>
      <c r="J412" s="74"/>
      <c r="K412" s="112"/>
    </row>
    <row r="413" spans="3:12" ht="15.75" x14ac:dyDescent="0.25">
      <c r="C413" s="206" t="s">
        <v>409</v>
      </c>
      <c r="D413" s="375"/>
      <c r="E413" s="93" t="str">
        <f>'Vinculación Univ. Sociedad'!F14</f>
        <v xml:space="preserve">2. Eventos de capacitacion de personal diseñados y realizados. </v>
      </c>
      <c r="F413" s="93"/>
      <c r="G413" s="93"/>
      <c r="H413" s="74"/>
      <c r="I413" s="74"/>
      <c r="J413" s="74"/>
      <c r="K413" s="112"/>
    </row>
    <row r="414" spans="3:12" x14ac:dyDescent="0.25">
      <c r="C414" s="525" t="str">
        <f>'Vinculación Univ. Sociedad'!F14</f>
        <v xml:space="preserve">2. Eventos de capacitacion de personal diseñados y realizados. </v>
      </c>
      <c r="D414" s="31"/>
      <c r="E414" s="93"/>
      <c r="F414" s="93"/>
      <c r="G414" s="93"/>
      <c r="H414" s="74"/>
      <c r="I414" s="74"/>
      <c r="J414" s="74"/>
      <c r="K414" s="112"/>
    </row>
    <row r="415" spans="3:12" ht="15.75" thickBot="1" x14ac:dyDescent="0.3">
      <c r="C415" s="70"/>
      <c r="D415" s="31"/>
      <c r="E415" s="93"/>
      <c r="F415" s="93"/>
      <c r="G415" s="93"/>
      <c r="H415" s="74"/>
      <c r="I415" s="74"/>
      <c r="J415" s="74"/>
      <c r="K415" s="112"/>
    </row>
    <row r="416" spans="3:12" ht="30.75" thickBot="1" x14ac:dyDescent="0.3">
      <c r="C416" s="126" t="s">
        <v>44</v>
      </c>
      <c r="D416" s="129" t="s">
        <v>45</v>
      </c>
      <c r="E416" s="128" t="s">
        <v>55</v>
      </c>
      <c r="F416" s="128" t="s">
        <v>57</v>
      </c>
      <c r="G416" s="127" t="s">
        <v>27</v>
      </c>
      <c r="H416" s="133" t="s">
        <v>147</v>
      </c>
      <c r="I416" s="128" t="s">
        <v>46</v>
      </c>
      <c r="J416" s="128" t="s">
        <v>148</v>
      </c>
      <c r="K416" s="128" t="s">
        <v>428</v>
      </c>
      <c r="L416" s="128" t="s">
        <v>429</v>
      </c>
    </row>
    <row r="417" spans="3:12" ht="15.75" thickBot="1" x14ac:dyDescent="0.3">
      <c r="C417" s="323" t="s">
        <v>47</v>
      </c>
      <c r="D417" s="1367">
        <v>40</v>
      </c>
      <c r="E417" s="324">
        <v>0</v>
      </c>
      <c r="F417" s="115">
        <v>15000</v>
      </c>
      <c r="G417" s="325">
        <f>E417*F417</f>
        <v>0</v>
      </c>
      <c r="H417" s="326"/>
      <c r="I417" s="116" t="s">
        <v>719</v>
      </c>
      <c r="J417" s="116" t="str">
        <f>VLOOKUP(I417,Presupuesto!$B$11:$C$566,2,0)</f>
        <v>SERVICIOS DE CAPACITACION.</v>
      </c>
      <c r="K417" s="327" t="s">
        <v>491</v>
      </c>
      <c r="L417" s="116" t="s">
        <v>412</v>
      </c>
    </row>
    <row r="418" spans="3:12" ht="15.75" thickBot="1" x14ac:dyDescent="0.3">
      <c r="C418" s="99" t="s">
        <v>48</v>
      </c>
      <c r="D418" s="1368"/>
      <c r="E418" s="201">
        <v>0</v>
      </c>
      <c r="F418" s="100">
        <v>50</v>
      </c>
      <c r="G418" s="97">
        <f>E418*F418</f>
        <v>0</v>
      </c>
      <c r="H418" s="326"/>
      <c r="I418" s="98" t="s">
        <v>737</v>
      </c>
      <c r="J418" s="98" t="str">
        <f>VLOOKUP(I418,Presupuesto!$B$11:$C$566,2,0)</f>
        <v>SERVICIOS DE IMPRENTA PUBLIC.Y REPRODUCCION</v>
      </c>
      <c r="K418" s="327" t="s">
        <v>491</v>
      </c>
      <c r="L418" s="98" t="s">
        <v>430</v>
      </c>
    </row>
    <row r="419" spans="3:12" ht="15.75" thickBot="1" x14ac:dyDescent="0.3">
      <c r="C419" s="99" t="s">
        <v>49</v>
      </c>
      <c r="D419" s="1368"/>
      <c r="E419" s="201">
        <v>40</v>
      </c>
      <c r="F419" s="100">
        <v>100</v>
      </c>
      <c r="G419" s="97">
        <f>E419*F419</f>
        <v>4000</v>
      </c>
      <c r="H419" s="326" t="s">
        <v>1474</v>
      </c>
      <c r="I419" s="98" t="s">
        <v>812</v>
      </c>
      <c r="J419" s="98" t="str">
        <f>VLOOKUP(I419,Presupuesto!$B$11:$C$566,2,0)</f>
        <v>ALIMENTOS B EBIDAS PARA PERSONAS</v>
      </c>
      <c r="K419" s="327" t="s">
        <v>491</v>
      </c>
      <c r="L419" s="98" t="s">
        <v>414</v>
      </c>
    </row>
    <row r="420" spans="3:12" ht="15.75" thickBot="1" x14ac:dyDescent="0.3">
      <c r="C420" s="99" t="s">
        <v>50</v>
      </c>
      <c r="D420" s="1368"/>
      <c r="E420" s="151">
        <v>2</v>
      </c>
      <c r="F420" s="118">
        <v>1000</v>
      </c>
      <c r="G420" s="97">
        <f t="shared" ref="G420:G425" si="24">E420*F420</f>
        <v>2000</v>
      </c>
      <c r="H420" s="326" t="s">
        <v>1474</v>
      </c>
      <c r="I420" s="316" t="s">
        <v>769</v>
      </c>
      <c r="J420" s="98" t="str">
        <f>VLOOKUP(I420,Presupuesto!$B$11:$C$566,2,0)</f>
        <v>PASAJES NACIONALES</v>
      </c>
      <c r="K420" s="327" t="s">
        <v>491</v>
      </c>
      <c r="L420" s="98" t="s">
        <v>430</v>
      </c>
    </row>
    <row r="421" spans="3:12" ht="15.75" thickBot="1" x14ac:dyDescent="0.3">
      <c r="C421" s="99" t="s">
        <v>437</v>
      </c>
      <c r="D421" s="1368"/>
      <c r="E421" s="151">
        <v>40</v>
      </c>
      <c r="F421" s="118">
        <v>250</v>
      </c>
      <c r="G421" s="97">
        <f t="shared" si="24"/>
        <v>10000</v>
      </c>
      <c r="H421" s="326" t="s">
        <v>1474</v>
      </c>
      <c r="I421" s="98" t="s">
        <v>841</v>
      </c>
      <c r="J421" s="98" t="str">
        <f>VLOOKUP(I421,Presupuesto!$B$11:$C$566,2,0)</f>
        <v>PRODUCTOS PAPEL Y CARTON</v>
      </c>
      <c r="K421" s="327" t="s">
        <v>491</v>
      </c>
      <c r="L421" s="98" t="s">
        <v>430</v>
      </c>
    </row>
    <row r="422" spans="3:12" ht="15.75" thickBot="1" x14ac:dyDescent="0.3">
      <c r="C422" s="99" t="s">
        <v>51</v>
      </c>
      <c r="D422" s="1368"/>
      <c r="E422" s="201"/>
      <c r="F422" s="100">
        <v>4</v>
      </c>
      <c r="G422" s="97">
        <f t="shared" si="24"/>
        <v>0</v>
      </c>
      <c r="H422" s="326"/>
      <c r="I422" s="98" t="s">
        <v>841</v>
      </c>
      <c r="J422" s="98" t="str">
        <f>VLOOKUP(I422,Presupuesto!$B$11:$C$566,2,0)</f>
        <v>PRODUCTOS PAPEL Y CARTON</v>
      </c>
      <c r="K422" s="327" t="s">
        <v>491</v>
      </c>
      <c r="L422" s="98" t="s">
        <v>430</v>
      </c>
    </row>
    <row r="423" spans="3:12" ht="15.75" thickBot="1" x14ac:dyDescent="0.3">
      <c r="C423" s="99" t="s">
        <v>139</v>
      </c>
      <c r="D423" s="1368"/>
      <c r="E423" s="201">
        <v>0</v>
      </c>
      <c r="F423" s="100">
        <v>40</v>
      </c>
      <c r="G423" s="97">
        <f t="shared" si="24"/>
        <v>0</v>
      </c>
      <c r="H423" s="326"/>
      <c r="I423" s="98" t="s">
        <v>962</v>
      </c>
      <c r="J423" s="98" t="str">
        <f>VLOOKUP(I423,Presupuesto!$B$11:$C$566,2,0)</f>
        <v>UTILES DE ESCRITORIO, OFICINA Y ENSE¥ANZA</v>
      </c>
      <c r="K423" s="327" t="s">
        <v>491</v>
      </c>
      <c r="L423" s="98" t="s">
        <v>430</v>
      </c>
    </row>
    <row r="424" spans="3:12" ht="15.75" thickBot="1" x14ac:dyDescent="0.3">
      <c r="C424" s="99" t="s">
        <v>34</v>
      </c>
      <c r="D424" s="1368"/>
      <c r="E424" s="201">
        <v>0</v>
      </c>
      <c r="F424" s="100">
        <v>0</v>
      </c>
      <c r="G424" s="97">
        <f t="shared" si="24"/>
        <v>0</v>
      </c>
      <c r="H424" s="326"/>
      <c r="I424" s="98" t="s">
        <v>962</v>
      </c>
      <c r="J424" s="98" t="str">
        <f>VLOOKUP(I424,Presupuesto!$B$11:$C$566,2,0)</f>
        <v>UTILES DE ESCRITORIO, OFICINA Y ENSE¥ANZA</v>
      </c>
      <c r="K424" s="327" t="s">
        <v>491</v>
      </c>
      <c r="L424" s="98" t="s">
        <v>430</v>
      </c>
    </row>
    <row r="425" spans="3:12" ht="15.75" thickBot="1" x14ac:dyDescent="0.3">
      <c r="C425" s="109" t="s">
        <v>52</v>
      </c>
      <c r="D425" s="1368"/>
      <c r="E425" s="213">
        <v>0</v>
      </c>
      <c r="F425" s="119">
        <v>0</v>
      </c>
      <c r="G425" s="97">
        <f t="shared" si="24"/>
        <v>0</v>
      </c>
      <c r="H425" s="326"/>
      <c r="I425" s="98" t="s">
        <v>962</v>
      </c>
      <c r="J425" s="98" t="str">
        <f>VLOOKUP(I425,Presupuesto!$B$11:$C$566,2,0)</f>
        <v>UTILES DE ESCRITORIO, OFICINA Y ENSE¥ANZA</v>
      </c>
      <c r="K425" s="327" t="s">
        <v>491</v>
      </c>
      <c r="L425" s="98" t="s">
        <v>430</v>
      </c>
    </row>
    <row r="426" spans="3:12" ht="15.75" thickBot="1" x14ac:dyDescent="0.3">
      <c r="C426" s="217" t="s">
        <v>450</v>
      </c>
      <c r="D426" s="218">
        <v>0</v>
      </c>
      <c r="E426" s="328">
        <v>0</v>
      </c>
      <c r="F426" s="104">
        <v>1150</v>
      </c>
      <c r="G426" s="105">
        <f>D426*E426*F426</f>
        <v>0</v>
      </c>
      <c r="H426" s="326"/>
      <c r="I426" s="330" t="s">
        <v>769</v>
      </c>
      <c r="J426" s="106" t="str">
        <f>VLOOKUP(I426,Presupuesto!$B$11:$C$566,2,0)</f>
        <v>PASAJES NACIONALES</v>
      </c>
      <c r="K426" s="327" t="s">
        <v>491</v>
      </c>
      <c r="L426" s="331" t="s">
        <v>430</v>
      </c>
    </row>
    <row r="427" spans="3:12" ht="15.75" thickBot="1" x14ac:dyDescent="0.3"/>
    <row r="428" spans="3:12" ht="15.75" thickBot="1" x14ac:dyDescent="0.3">
      <c r="C428" s="29" t="s">
        <v>43</v>
      </c>
      <c r="D428" s="1085">
        <f>SUM(G435:G444)</f>
        <v>14500</v>
      </c>
      <c r="E428" s="93"/>
      <c r="F428" s="93"/>
      <c r="G428" s="93"/>
      <c r="H428" s="74"/>
      <c r="I428" s="74"/>
      <c r="J428" s="74"/>
      <c r="K428" s="112"/>
    </row>
    <row r="429" spans="3:12" x14ac:dyDescent="0.25">
      <c r="C429" s="70"/>
      <c r="D429" s="31"/>
      <c r="E429" s="93"/>
      <c r="F429" s="93"/>
      <c r="G429" s="93"/>
      <c r="H429" s="74"/>
      <c r="I429" s="74"/>
      <c r="J429" s="74"/>
      <c r="K429" s="112"/>
    </row>
    <row r="430" spans="3:12" x14ac:dyDescent="0.25">
      <c r="C430" s="70"/>
      <c r="D430" s="31"/>
      <c r="E430" s="93"/>
      <c r="F430" s="93"/>
      <c r="G430" s="93"/>
      <c r="H430" s="74"/>
      <c r="I430" s="74"/>
      <c r="J430" s="74"/>
      <c r="K430" s="112"/>
    </row>
    <row r="431" spans="3:12" ht="15.75" x14ac:dyDescent="0.25">
      <c r="C431" s="206" t="s">
        <v>409</v>
      </c>
      <c r="D431" s="375"/>
      <c r="E431" s="93">
        <f>'Estudiantes y Graduados'!J13</f>
        <v>14500</v>
      </c>
      <c r="F431" s="93"/>
      <c r="G431" s="93"/>
      <c r="H431" s="74"/>
      <c r="I431" s="74"/>
      <c r="J431" s="74"/>
      <c r="K431" s="112"/>
    </row>
    <row r="432" spans="3:12" x14ac:dyDescent="0.25">
      <c r="C432" s="525" t="s">
        <v>2133</v>
      </c>
      <c r="D432" s="31"/>
      <c r="E432" s="93"/>
      <c r="F432" s="93"/>
      <c r="G432" s="93"/>
      <c r="H432" s="74"/>
      <c r="I432" s="74"/>
      <c r="J432" s="74"/>
      <c r="K432" s="112"/>
    </row>
    <row r="433" spans="3:12" ht="15.75" thickBot="1" x14ac:dyDescent="0.3">
      <c r="C433" s="70"/>
      <c r="D433" s="31"/>
      <c r="E433" s="93"/>
      <c r="F433" s="93"/>
      <c r="G433" s="93"/>
      <c r="H433" s="74"/>
      <c r="I433" s="74"/>
      <c r="J433" s="74"/>
      <c r="K433" s="112"/>
    </row>
    <row r="434" spans="3:12" ht="30.75" thickBot="1" x14ac:dyDescent="0.3">
      <c r="C434" s="126" t="s">
        <v>44</v>
      </c>
      <c r="D434" s="129" t="s">
        <v>45</v>
      </c>
      <c r="E434" s="128" t="s">
        <v>55</v>
      </c>
      <c r="F434" s="128" t="s">
        <v>57</v>
      </c>
      <c r="G434" s="127" t="s">
        <v>27</v>
      </c>
      <c r="H434" s="133" t="s">
        <v>147</v>
      </c>
      <c r="I434" s="128" t="s">
        <v>46</v>
      </c>
      <c r="J434" s="128" t="s">
        <v>148</v>
      </c>
      <c r="K434" s="128" t="s">
        <v>428</v>
      </c>
      <c r="L434" s="128" t="s">
        <v>429</v>
      </c>
    </row>
    <row r="435" spans="3:12" ht="15.75" thickBot="1" x14ac:dyDescent="0.3">
      <c r="C435" s="323" t="s">
        <v>47</v>
      </c>
      <c r="D435" s="1367">
        <v>1750</v>
      </c>
      <c r="E435" s="324">
        <v>0</v>
      </c>
      <c r="F435" s="115">
        <v>15000</v>
      </c>
      <c r="G435" s="325">
        <f>E435*F435</f>
        <v>0</v>
      </c>
      <c r="H435" s="326"/>
      <c r="I435" s="116" t="s">
        <v>719</v>
      </c>
      <c r="J435" s="116" t="str">
        <f>VLOOKUP(I435,Presupuesto!$B$11:$C$566,2,0)</f>
        <v>SERVICIOS DE CAPACITACION.</v>
      </c>
      <c r="K435" s="327" t="s">
        <v>1388</v>
      </c>
      <c r="L435" s="116" t="s">
        <v>412</v>
      </c>
    </row>
    <row r="436" spans="3:12" ht="15.75" thickBot="1" x14ac:dyDescent="0.3">
      <c r="C436" s="99" t="s">
        <v>48</v>
      </c>
      <c r="D436" s="1368"/>
      <c r="E436" s="201">
        <v>10</v>
      </c>
      <c r="F436" s="100">
        <v>50</v>
      </c>
      <c r="G436" s="97">
        <f>E436*F436</f>
        <v>500</v>
      </c>
      <c r="H436" s="326" t="s">
        <v>1474</v>
      </c>
      <c r="I436" s="98" t="s">
        <v>737</v>
      </c>
      <c r="J436" s="98" t="str">
        <f>VLOOKUP(I436,Presupuesto!$B$11:$C$566,2,0)</f>
        <v>SERVICIOS DE IMPRENTA PUBLIC.Y REPRODUCCION</v>
      </c>
      <c r="K436" s="327" t="s">
        <v>1388</v>
      </c>
      <c r="L436" s="98" t="s">
        <v>430</v>
      </c>
    </row>
    <row r="437" spans="3:12" ht="15.75" thickBot="1" x14ac:dyDescent="0.3">
      <c r="C437" s="99" t="s">
        <v>49</v>
      </c>
      <c r="D437" s="1368"/>
      <c r="E437" s="201">
        <v>0</v>
      </c>
      <c r="F437" s="100">
        <v>100</v>
      </c>
      <c r="G437" s="97">
        <f>E437*F437</f>
        <v>0</v>
      </c>
      <c r="H437" s="326"/>
      <c r="I437" s="98" t="s">
        <v>812</v>
      </c>
      <c r="J437" s="98" t="str">
        <f>VLOOKUP(I437,Presupuesto!$B$11:$C$566,2,0)</f>
        <v>ALIMENTOS B EBIDAS PARA PERSONAS</v>
      </c>
      <c r="K437" s="327" t="s">
        <v>1388</v>
      </c>
      <c r="L437" s="98" t="s">
        <v>414</v>
      </c>
    </row>
    <row r="438" spans="3:12" ht="15.75" thickBot="1" x14ac:dyDescent="0.3">
      <c r="C438" s="99" t="s">
        <v>50</v>
      </c>
      <c r="D438" s="1368"/>
      <c r="E438" s="151">
        <v>0</v>
      </c>
      <c r="F438" s="118">
        <v>1000</v>
      </c>
      <c r="G438" s="97">
        <f t="shared" ref="G438:G443" si="25">E438*F438</f>
        <v>0</v>
      </c>
      <c r="H438" s="326"/>
      <c r="I438" s="316" t="s">
        <v>323</v>
      </c>
      <c r="J438" s="98" t="str">
        <f>VLOOKUP(I438,Presupuesto!$B$11:$C$566,2,0)</f>
        <v>PASAJES NACIONALES (26110-00)</v>
      </c>
      <c r="K438" s="327" t="s">
        <v>1388</v>
      </c>
      <c r="L438" s="98" t="s">
        <v>430</v>
      </c>
    </row>
    <row r="439" spans="3:12" ht="15.75" thickBot="1" x14ac:dyDescent="0.3">
      <c r="C439" s="99" t="s">
        <v>437</v>
      </c>
      <c r="D439" s="1368"/>
      <c r="E439" s="151">
        <v>0</v>
      </c>
      <c r="F439" s="118">
        <v>250</v>
      </c>
      <c r="G439" s="97">
        <f t="shared" si="25"/>
        <v>0</v>
      </c>
      <c r="H439" s="326"/>
      <c r="I439" s="98" t="s">
        <v>841</v>
      </c>
      <c r="J439" s="98" t="str">
        <f>VLOOKUP(I439,Presupuesto!$B$11:$C$566,2,0)</f>
        <v>PRODUCTOS PAPEL Y CARTON</v>
      </c>
      <c r="K439" s="327" t="s">
        <v>1388</v>
      </c>
      <c r="L439" s="98" t="s">
        <v>430</v>
      </c>
    </row>
    <row r="440" spans="3:12" ht="15.75" thickBot="1" x14ac:dyDescent="0.3">
      <c r="C440" s="99" t="s">
        <v>51</v>
      </c>
      <c r="D440" s="1368"/>
      <c r="E440" s="201">
        <v>1750</v>
      </c>
      <c r="F440" s="100">
        <v>4</v>
      </c>
      <c r="G440" s="97">
        <f t="shared" si="25"/>
        <v>7000</v>
      </c>
      <c r="H440" s="326" t="s">
        <v>1474</v>
      </c>
      <c r="I440" s="98" t="s">
        <v>841</v>
      </c>
      <c r="J440" s="98" t="str">
        <f>VLOOKUP(I440,Presupuesto!$B$11:$C$566,2,0)</f>
        <v>PRODUCTOS PAPEL Y CARTON</v>
      </c>
      <c r="K440" s="327" t="s">
        <v>1388</v>
      </c>
      <c r="L440" s="98" t="s">
        <v>430</v>
      </c>
    </row>
    <row r="441" spans="3:12" ht="15.75" thickBot="1" x14ac:dyDescent="0.3">
      <c r="C441" s="99" t="s">
        <v>139</v>
      </c>
      <c r="D441" s="1368"/>
      <c r="E441" s="201">
        <v>1750</v>
      </c>
      <c r="F441" s="100">
        <v>4</v>
      </c>
      <c r="G441" s="97">
        <f t="shared" si="25"/>
        <v>7000</v>
      </c>
      <c r="H441" s="326" t="s">
        <v>1474</v>
      </c>
      <c r="I441" s="98" t="s">
        <v>962</v>
      </c>
      <c r="J441" s="98" t="str">
        <f>VLOOKUP(I441,Presupuesto!$B$11:$C$566,2,0)</f>
        <v>UTILES DE ESCRITORIO, OFICINA Y ENSE¥ANZA</v>
      </c>
      <c r="K441" s="327" t="s">
        <v>1388</v>
      </c>
      <c r="L441" s="98" t="s">
        <v>430</v>
      </c>
    </row>
    <row r="442" spans="3:12" ht="15.75" thickBot="1" x14ac:dyDescent="0.3">
      <c r="C442" s="99" t="s">
        <v>34</v>
      </c>
      <c r="D442" s="1368"/>
      <c r="E442" s="201">
        <v>0</v>
      </c>
      <c r="F442" s="100">
        <v>0</v>
      </c>
      <c r="G442" s="97">
        <f t="shared" si="25"/>
        <v>0</v>
      </c>
      <c r="H442" s="326"/>
      <c r="I442" s="98" t="s">
        <v>962</v>
      </c>
      <c r="J442" s="98" t="str">
        <f>VLOOKUP(I442,Presupuesto!$B$11:$C$566,2,0)</f>
        <v>UTILES DE ESCRITORIO, OFICINA Y ENSE¥ANZA</v>
      </c>
      <c r="K442" s="327" t="s">
        <v>1388</v>
      </c>
      <c r="L442" s="98" t="s">
        <v>430</v>
      </c>
    </row>
    <row r="443" spans="3:12" ht="15.75" thickBot="1" x14ac:dyDescent="0.3">
      <c r="C443" s="109" t="s">
        <v>52</v>
      </c>
      <c r="D443" s="1368"/>
      <c r="E443" s="213">
        <v>0</v>
      </c>
      <c r="F443" s="119">
        <v>0</v>
      </c>
      <c r="G443" s="97">
        <f t="shared" si="25"/>
        <v>0</v>
      </c>
      <c r="H443" s="326"/>
      <c r="I443" s="98" t="s">
        <v>962</v>
      </c>
      <c r="J443" s="98" t="str">
        <f>VLOOKUP(I443,Presupuesto!$B$11:$C$566,2,0)</f>
        <v>UTILES DE ESCRITORIO, OFICINA Y ENSE¥ANZA</v>
      </c>
      <c r="K443" s="327" t="s">
        <v>1388</v>
      </c>
      <c r="L443" s="98" t="s">
        <v>430</v>
      </c>
    </row>
    <row r="444" spans="3:12" ht="15.75" thickBot="1" x14ac:dyDescent="0.3">
      <c r="C444" s="217" t="s">
        <v>450</v>
      </c>
      <c r="D444" s="218"/>
      <c r="E444" s="328">
        <v>0</v>
      </c>
      <c r="F444" s="104">
        <v>1150</v>
      </c>
      <c r="G444" s="105">
        <f>D444*E444*F444</f>
        <v>0</v>
      </c>
      <c r="H444" s="326"/>
      <c r="I444" s="330" t="s">
        <v>769</v>
      </c>
      <c r="J444" s="106" t="str">
        <f>VLOOKUP(I444,Presupuesto!$B$11:$C$566,2,0)</f>
        <v>PASAJES NACIONALES</v>
      </c>
      <c r="K444" s="327" t="s">
        <v>1388</v>
      </c>
      <c r="L444" s="331" t="s">
        <v>430</v>
      </c>
    </row>
    <row r="445" spans="3:12" ht="15.75" thickBot="1" x14ac:dyDescent="0.3"/>
    <row r="446" spans="3:12" ht="15.75" thickBot="1" x14ac:dyDescent="0.3">
      <c r="C446" s="29" t="s">
        <v>43</v>
      </c>
      <c r="D446" s="1085">
        <f>SUM(G453:G462)</f>
        <v>10500</v>
      </c>
      <c r="E446" s="93">
        <f>'Estudiantes y Graduados'!L13</f>
        <v>10500</v>
      </c>
      <c r="F446" s="93"/>
      <c r="G446" s="93"/>
      <c r="H446" s="74"/>
      <c r="I446" s="74"/>
      <c r="J446" s="74"/>
      <c r="K446" s="112"/>
    </row>
    <row r="447" spans="3:12" x14ac:dyDescent="0.25">
      <c r="C447" s="70"/>
      <c r="D447" s="31"/>
      <c r="E447" s="93"/>
      <c r="F447" s="93"/>
      <c r="G447" s="93"/>
      <c r="H447" s="74"/>
      <c r="I447" s="74"/>
      <c r="J447" s="74"/>
      <c r="K447" s="112"/>
    </row>
    <row r="448" spans="3:12" x14ac:dyDescent="0.25">
      <c r="C448" s="70"/>
      <c r="D448" s="31"/>
      <c r="E448" s="93"/>
      <c r="F448" s="93"/>
      <c r="G448" s="93"/>
      <c r="H448" s="74"/>
      <c r="I448" s="74"/>
      <c r="J448" s="74"/>
      <c r="K448" s="112"/>
    </row>
    <row r="449" spans="3:12" ht="15.75" x14ac:dyDescent="0.25">
      <c r="C449" s="206" t="s">
        <v>409</v>
      </c>
      <c r="D449" s="375"/>
      <c r="E449" s="93"/>
      <c r="F449" s="93"/>
      <c r="G449" s="93"/>
      <c r="H449" s="74"/>
      <c r="I449" s="74"/>
      <c r="J449" s="74"/>
      <c r="K449" s="112"/>
    </row>
    <row r="450" spans="3:12" x14ac:dyDescent="0.25">
      <c r="C450" s="525" t="s">
        <v>2136</v>
      </c>
      <c r="D450" s="31"/>
      <c r="E450" s="93"/>
      <c r="F450" s="93"/>
      <c r="G450" s="93"/>
      <c r="H450" s="74"/>
      <c r="I450" s="74"/>
      <c r="J450" s="74"/>
      <c r="K450" s="112"/>
    </row>
    <row r="451" spans="3:12" ht="15.75" thickBot="1" x14ac:dyDescent="0.3">
      <c r="C451" s="70"/>
      <c r="D451" s="31"/>
      <c r="E451" s="93"/>
      <c r="F451" s="93"/>
      <c r="G451" s="93"/>
      <c r="H451" s="74"/>
      <c r="I451" s="74"/>
      <c r="J451" s="74"/>
      <c r="K451" s="112"/>
    </row>
    <row r="452" spans="3:12" ht="30.75" thickBot="1" x14ac:dyDescent="0.3">
      <c r="C452" s="126" t="s">
        <v>44</v>
      </c>
      <c r="D452" s="129" t="s">
        <v>45</v>
      </c>
      <c r="E452" s="128" t="s">
        <v>55</v>
      </c>
      <c r="F452" s="128" t="s">
        <v>57</v>
      </c>
      <c r="G452" s="127" t="s">
        <v>27</v>
      </c>
      <c r="H452" s="133" t="s">
        <v>147</v>
      </c>
      <c r="I452" s="128" t="s">
        <v>46</v>
      </c>
      <c r="J452" s="128" t="s">
        <v>148</v>
      </c>
      <c r="K452" s="128" t="s">
        <v>428</v>
      </c>
      <c r="L452" s="128" t="s">
        <v>429</v>
      </c>
    </row>
    <row r="453" spans="3:12" ht="15.75" thickBot="1" x14ac:dyDescent="0.3">
      <c r="C453" s="323" t="s">
        <v>47</v>
      </c>
      <c r="D453" s="1367">
        <v>1750</v>
      </c>
      <c r="E453" s="324">
        <v>0</v>
      </c>
      <c r="F453" s="115">
        <v>15000</v>
      </c>
      <c r="G453" s="325">
        <f>E453*F453</f>
        <v>0</v>
      </c>
      <c r="H453" s="326"/>
      <c r="I453" s="116" t="s">
        <v>719</v>
      </c>
      <c r="J453" s="116" t="str">
        <f>VLOOKUP(I453,Presupuesto!$B$11:$C$566,2,0)</f>
        <v>SERVICIOS DE CAPACITACION.</v>
      </c>
      <c r="K453" s="327" t="s">
        <v>1388</v>
      </c>
      <c r="L453" s="116" t="s">
        <v>412</v>
      </c>
    </row>
    <row r="454" spans="3:12" ht="15.75" thickBot="1" x14ac:dyDescent="0.3">
      <c r="C454" s="99" t="s">
        <v>48</v>
      </c>
      <c r="D454" s="1368"/>
      <c r="E454" s="201">
        <v>0</v>
      </c>
      <c r="F454" s="100">
        <v>50</v>
      </c>
      <c r="G454" s="97">
        <f>E454*F454</f>
        <v>0</v>
      </c>
      <c r="H454" s="326"/>
      <c r="I454" s="98" t="s">
        <v>737</v>
      </c>
      <c r="J454" s="98" t="str">
        <f>VLOOKUP(I454,Presupuesto!$B$11:$C$566,2,0)</f>
        <v>SERVICIOS DE IMPRENTA PUBLIC.Y REPRODUCCION</v>
      </c>
      <c r="K454" s="327" t="s">
        <v>1388</v>
      </c>
      <c r="L454" s="98" t="s">
        <v>430</v>
      </c>
    </row>
    <row r="455" spans="3:12" ht="15.75" thickBot="1" x14ac:dyDescent="0.3">
      <c r="C455" s="99" t="s">
        <v>49</v>
      </c>
      <c r="D455" s="1368"/>
      <c r="E455" s="201">
        <v>0</v>
      </c>
      <c r="F455" s="100">
        <v>100</v>
      </c>
      <c r="G455" s="97">
        <f>E455*F455</f>
        <v>0</v>
      </c>
      <c r="H455" s="326"/>
      <c r="I455" s="98" t="s">
        <v>812</v>
      </c>
      <c r="J455" s="98" t="str">
        <f>VLOOKUP(I455,Presupuesto!$B$11:$C$566,2,0)</f>
        <v>ALIMENTOS B EBIDAS PARA PERSONAS</v>
      </c>
      <c r="K455" s="327" t="s">
        <v>1388</v>
      </c>
      <c r="L455" s="98" t="s">
        <v>414</v>
      </c>
    </row>
    <row r="456" spans="3:12" ht="15.75" thickBot="1" x14ac:dyDescent="0.3">
      <c r="C456" s="99" t="s">
        <v>50</v>
      </c>
      <c r="D456" s="1368"/>
      <c r="E456" s="151">
        <v>0</v>
      </c>
      <c r="F456" s="118">
        <v>1000</v>
      </c>
      <c r="G456" s="97">
        <f t="shared" ref="G456:G461" si="26">E456*F456</f>
        <v>0</v>
      </c>
      <c r="H456" s="326"/>
      <c r="I456" s="316" t="s">
        <v>323</v>
      </c>
      <c r="J456" s="98" t="str">
        <f>VLOOKUP(I456,Presupuesto!$B$11:$C$566,2,0)</f>
        <v>PASAJES NACIONALES (26110-00)</v>
      </c>
      <c r="K456" s="327" t="s">
        <v>1388</v>
      </c>
      <c r="L456" s="98" t="s">
        <v>430</v>
      </c>
    </row>
    <row r="457" spans="3:12" ht="15.75" thickBot="1" x14ac:dyDescent="0.3">
      <c r="C457" s="99" t="s">
        <v>437</v>
      </c>
      <c r="D457" s="1368"/>
      <c r="E457" s="151">
        <v>0</v>
      </c>
      <c r="F457" s="118">
        <v>250</v>
      </c>
      <c r="G457" s="97">
        <f t="shared" si="26"/>
        <v>0</v>
      </c>
      <c r="H457" s="326"/>
      <c r="I457" s="98" t="s">
        <v>841</v>
      </c>
      <c r="J457" s="98" t="str">
        <f>VLOOKUP(I457,Presupuesto!$B$11:$C$566,2,0)</f>
        <v>PRODUCTOS PAPEL Y CARTON</v>
      </c>
      <c r="K457" s="327" t="s">
        <v>1388</v>
      </c>
      <c r="L457" s="98" t="s">
        <v>430</v>
      </c>
    </row>
    <row r="458" spans="3:12" ht="15.75" thickBot="1" x14ac:dyDescent="0.3">
      <c r="C458" s="99" t="s">
        <v>51</v>
      </c>
      <c r="D458" s="1368"/>
      <c r="E458" s="201">
        <v>1750</v>
      </c>
      <c r="F458" s="100">
        <v>3</v>
      </c>
      <c r="G458" s="97">
        <f t="shared" si="26"/>
        <v>5250</v>
      </c>
      <c r="H458" s="326" t="s">
        <v>1474</v>
      </c>
      <c r="I458" s="98" t="s">
        <v>841</v>
      </c>
      <c r="J458" s="98" t="str">
        <f>VLOOKUP(I458,Presupuesto!$B$11:$C$566,2,0)</f>
        <v>PRODUCTOS PAPEL Y CARTON</v>
      </c>
      <c r="K458" s="327" t="s">
        <v>1388</v>
      </c>
      <c r="L458" s="98" t="s">
        <v>430</v>
      </c>
    </row>
    <row r="459" spans="3:12" ht="15.75" thickBot="1" x14ac:dyDescent="0.3">
      <c r="C459" s="99" t="s">
        <v>139</v>
      </c>
      <c r="D459" s="1368"/>
      <c r="E459" s="201">
        <v>1750</v>
      </c>
      <c r="F459" s="100">
        <v>3</v>
      </c>
      <c r="G459" s="97">
        <f t="shared" si="26"/>
        <v>5250</v>
      </c>
      <c r="H459" s="326" t="s">
        <v>1474</v>
      </c>
      <c r="I459" s="98" t="s">
        <v>962</v>
      </c>
      <c r="J459" s="98" t="str">
        <f>VLOOKUP(I459,Presupuesto!$B$11:$C$566,2,0)</f>
        <v>UTILES DE ESCRITORIO, OFICINA Y ENSE¥ANZA</v>
      </c>
      <c r="K459" s="327" t="s">
        <v>1388</v>
      </c>
      <c r="L459" s="98" t="s">
        <v>430</v>
      </c>
    </row>
    <row r="460" spans="3:12" ht="15.75" thickBot="1" x14ac:dyDescent="0.3">
      <c r="C460" s="99" t="s">
        <v>34</v>
      </c>
      <c r="D460" s="1368"/>
      <c r="E460" s="201">
        <v>0</v>
      </c>
      <c r="F460" s="100">
        <v>0</v>
      </c>
      <c r="G460" s="97">
        <f t="shared" si="26"/>
        <v>0</v>
      </c>
      <c r="H460" s="326"/>
      <c r="I460" s="98" t="s">
        <v>962</v>
      </c>
      <c r="J460" s="98" t="str">
        <f>VLOOKUP(I460,Presupuesto!$B$11:$C$566,2,0)</f>
        <v>UTILES DE ESCRITORIO, OFICINA Y ENSE¥ANZA</v>
      </c>
      <c r="K460" s="327" t="s">
        <v>1388</v>
      </c>
      <c r="L460" s="98" t="s">
        <v>430</v>
      </c>
    </row>
    <row r="461" spans="3:12" ht="15.75" thickBot="1" x14ac:dyDescent="0.3">
      <c r="C461" s="109" t="s">
        <v>52</v>
      </c>
      <c r="D461" s="1368"/>
      <c r="E461" s="213">
        <v>0</v>
      </c>
      <c r="F461" s="119">
        <v>0</v>
      </c>
      <c r="G461" s="97">
        <f t="shared" si="26"/>
        <v>0</v>
      </c>
      <c r="H461" s="326"/>
      <c r="I461" s="98" t="s">
        <v>962</v>
      </c>
      <c r="J461" s="98" t="str">
        <f>VLOOKUP(I461,Presupuesto!$B$11:$C$566,2,0)</f>
        <v>UTILES DE ESCRITORIO, OFICINA Y ENSE¥ANZA</v>
      </c>
      <c r="K461" s="327" t="s">
        <v>1388</v>
      </c>
      <c r="L461" s="98" t="s">
        <v>430</v>
      </c>
    </row>
    <row r="462" spans="3:12" ht="15.75" thickBot="1" x14ac:dyDescent="0.3">
      <c r="C462" s="217" t="s">
        <v>450</v>
      </c>
      <c r="D462" s="218"/>
      <c r="E462" s="328">
        <v>0</v>
      </c>
      <c r="F462" s="104">
        <v>1150</v>
      </c>
      <c r="G462" s="105">
        <f>D462*E462*F462</f>
        <v>0</v>
      </c>
      <c r="H462" s="326"/>
      <c r="I462" s="330" t="s">
        <v>769</v>
      </c>
      <c r="J462" s="106" t="str">
        <f>VLOOKUP(I462,Presupuesto!$B$11:$C$566,2,0)</f>
        <v>PASAJES NACIONALES</v>
      </c>
      <c r="K462" s="327" t="s">
        <v>1388</v>
      </c>
      <c r="L462" s="331" t="s">
        <v>430</v>
      </c>
    </row>
    <row r="463" spans="3:12" ht="15.75" thickBot="1" x14ac:dyDescent="0.3"/>
    <row r="464" spans="3:12" ht="15.75" thickBot="1" x14ac:dyDescent="0.3">
      <c r="C464" s="29" t="s">
        <v>43</v>
      </c>
      <c r="D464" s="30">
        <f>SUM(G471:G480)</f>
        <v>20000</v>
      </c>
      <c r="E464" s="93"/>
      <c r="F464" s="93"/>
      <c r="G464" s="93"/>
      <c r="H464" s="74"/>
      <c r="I464" s="74"/>
      <c r="J464" s="74"/>
      <c r="K464" s="112"/>
    </row>
    <row r="465" spans="3:12" x14ac:dyDescent="0.25">
      <c r="D465" s="31"/>
      <c r="E465" s="93"/>
      <c r="F465" s="93"/>
      <c r="G465" s="93"/>
      <c r="H465" s="74"/>
      <c r="I465" s="74"/>
      <c r="J465" s="74"/>
      <c r="K465" s="112"/>
    </row>
    <row r="466" spans="3:12" x14ac:dyDescent="0.25">
      <c r="C466" s="70"/>
      <c r="D466" s="31"/>
      <c r="E466" s="93"/>
      <c r="F466" s="93"/>
      <c r="G466" s="93"/>
      <c r="H466" s="74"/>
      <c r="I466" s="74"/>
      <c r="J466" s="74"/>
      <c r="K466" s="112"/>
    </row>
    <row r="467" spans="3:12" ht="15.75" x14ac:dyDescent="0.25">
      <c r="C467" s="206" t="s">
        <v>409</v>
      </c>
      <c r="D467" s="375"/>
      <c r="E467" s="93" t="str">
        <f>'Estudiantes y Graduados'!F28</f>
        <v xml:space="preserve">11. Capacitación y asesoramiento a estudiantes universitarios en las diferentes manifestaciones artísticas. </v>
      </c>
      <c r="F467" s="93"/>
      <c r="G467" s="93"/>
      <c r="H467" s="74"/>
      <c r="I467" s="74"/>
      <c r="J467" s="74"/>
      <c r="K467" s="112"/>
    </row>
    <row r="468" spans="3:12" ht="25.5" x14ac:dyDescent="0.25">
      <c r="C468" s="551" t="s">
        <v>2184</v>
      </c>
      <c r="D468" s="31"/>
      <c r="E468" s="93"/>
      <c r="F468" s="93"/>
      <c r="G468" s="93"/>
      <c r="H468" s="74"/>
      <c r="I468" s="74"/>
      <c r="J468" s="74"/>
      <c r="K468" s="112"/>
    </row>
    <row r="469" spans="3:12" ht="15.75" thickBot="1" x14ac:dyDescent="0.3">
      <c r="C469" s="70"/>
      <c r="D469" s="31"/>
      <c r="E469" s="93"/>
      <c r="F469" s="93"/>
      <c r="G469" s="93"/>
      <c r="H469" s="74"/>
      <c r="I469" s="74"/>
      <c r="J469" s="74"/>
      <c r="K469" s="112"/>
    </row>
    <row r="470" spans="3:12" ht="30.75" thickBot="1" x14ac:dyDescent="0.3">
      <c r="C470" s="126" t="s">
        <v>44</v>
      </c>
      <c r="D470" s="129" t="s">
        <v>45</v>
      </c>
      <c r="E470" s="128" t="s">
        <v>55</v>
      </c>
      <c r="F470" s="128" t="s">
        <v>57</v>
      </c>
      <c r="G470" s="127" t="s">
        <v>27</v>
      </c>
      <c r="H470" s="133" t="s">
        <v>147</v>
      </c>
      <c r="I470" s="128" t="s">
        <v>46</v>
      </c>
      <c r="J470" s="128" t="s">
        <v>148</v>
      </c>
      <c r="K470" s="128" t="s">
        <v>428</v>
      </c>
      <c r="L470" s="128" t="s">
        <v>429</v>
      </c>
    </row>
    <row r="471" spans="3:12" ht="15.75" thickBot="1" x14ac:dyDescent="0.3">
      <c r="C471" s="323" t="s">
        <v>47</v>
      </c>
      <c r="D471" s="1367">
        <v>100</v>
      </c>
      <c r="E471" s="324">
        <v>0</v>
      </c>
      <c r="F471" s="115">
        <v>15000</v>
      </c>
      <c r="G471" s="325">
        <f>E471*F471</f>
        <v>0</v>
      </c>
      <c r="H471" s="326"/>
      <c r="I471" s="116" t="s">
        <v>719</v>
      </c>
      <c r="J471" s="116" t="str">
        <f>VLOOKUP(I471,Presupuesto!$B$11:$C$566,2,0)</f>
        <v>SERVICIOS DE CAPACITACION.</v>
      </c>
      <c r="K471" s="327" t="s">
        <v>1388</v>
      </c>
      <c r="L471" s="116" t="s">
        <v>412</v>
      </c>
    </row>
    <row r="472" spans="3:12" ht="15.75" thickBot="1" x14ac:dyDescent="0.3">
      <c r="C472" s="99" t="s">
        <v>48</v>
      </c>
      <c r="D472" s="1368"/>
      <c r="E472" s="201">
        <v>0</v>
      </c>
      <c r="F472" s="100">
        <v>50</v>
      </c>
      <c r="G472" s="97">
        <f>E472*F472</f>
        <v>0</v>
      </c>
      <c r="H472" s="326"/>
      <c r="I472" s="98" t="s">
        <v>737</v>
      </c>
      <c r="J472" s="98" t="str">
        <f>VLOOKUP(I472,Presupuesto!$B$11:$C$566,2,0)</f>
        <v>SERVICIOS DE IMPRENTA PUBLIC.Y REPRODUCCION</v>
      </c>
      <c r="K472" s="327" t="s">
        <v>1388</v>
      </c>
      <c r="L472" s="98" t="s">
        <v>430</v>
      </c>
    </row>
    <row r="473" spans="3:12" ht="15.75" thickBot="1" x14ac:dyDescent="0.3">
      <c r="C473" s="99" t="s">
        <v>49</v>
      </c>
      <c r="D473" s="1368"/>
      <c r="E473" s="201">
        <v>100</v>
      </c>
      <c r="F473" s="100">
        <v>100</v>
      </c>
      <c r="G473" s="97">
        <f>E473*F473</f>
        <v>10000</v>
      </c>
      <c r="H473" s="326" t="s">
        <v>1474</v>
      </c>
      <c r="I473" s="98" t="s">
        <v>812</v>
      </c>
      <c r="J473" s="98" t="str">
        <f>VLOOKUP(I473,Presupuesto!$B$11:$C$566,2,0)</f>
        <v>ALIMENTOS B EBIDAS PARA PERSONAS</v>
      </c>
      <c r="K473" s="327" t="s">
        <v>1388</v>
      </c>
      <c r="L473" s="98" t="s">
        <v>414</v>
      </c>
    </row>
    <row r="474" spans="3:12" ht="15.75" thickBot="1" x14ac:dyDescent="0.3">
      <c r="C474" s="99" t="s">
        <v>50</v>
      </c>
      <c r="D474" s="1368"/>
      <c r="E474" s="151">
        <v>0</v>
      </c>
      <c r="F474" s="118">
        <v>1000</v>
      </c>
      <c r="G474" s="97">
        <f t="shared" ref="G474:G479" si="27">E474*F474</f>
        <v>0</v>
      </c>
      <c r="H474" s="326"/>
      <c r="I474" s="316" t="s">
        <v>323</v>
      </c>
      <c r="J474" s="98" t="str">
        <f>VLOOKUP(I474,Presupuesto!$B$11:$C$566,2,0)</f>
        <v>PASAJES NACIONALES (26110-00)</v>
      </c>
      <c r="K474" s="327" t="s">
        <v>1388</v>
      </c>
      <c r="L474" s="98" t="s">
        <v>430</v>
      </c>
    </row>
    <row r="475" spans="3:12" ht="15.75" thickBot="1" x14ac:dyDescent="0.3">
      <c r="C475" s="99" t="s">
        <v>437</v>
      </c>
      <c r="D475" s="1368"/>
      <c r="E475" s="151">
        <v>100</v>
      </c>
      <c r="F475" s="118">
        <v>100</v>
      </c>
      <c r="G475" s="97">
        <f t="shared" si="27"/>
        <v>10000</v>
      </c>
      <c r="H475" s="326" t="s">
        <v>1474</v>
      </c>
      <c r="I475" s="98" t="s">
        <v>841</v>
      </c>
      <c r="J475" s="98" t="str">
        <f>VLOOKUP(I475,Presupuesto!$B$11:$C$566,2,0)</f>
        <v>PRODUCTOS PAPEL Y CARTON</v>
      </c>
      <c r="K475" s="327" t="s">
        <v>1388</v>
      </c>
      <c r="L475" s="98" t="s">
        <v>430</v>
      </c>
    </row>
    <row r="476" spans="3:12" ht="15.75" thickBot="1" x14ac:dyDescent="0.3">
      <c r="C476" s="99" t="s">
        <v>51</v>
      </c>
      <c r="D476" s="1368"/>
      <c r="E476" s="201">
        <v>0</v>
      </c>
      <c r="F476" s="100">
        <v>4</v>
      </c>
      <c r="G476" s="97">
        <f t="shared" si="27"/>
        <v>0</v>
      </c>
      <c r="H476" s="326"/>
      <c r="I476" s="98" t="s">
        <v>841</v>
      </c>
      <c r="J476" s="98" t="str">
        <f>VLOOKUP(I476,Presupuesto!$B$11:$C$566,2,0)</f>
        <v>PRODUCTOS PAPEL Y CARTON</v>
      </c>
      <c r="K476" s="327" t="s">
        <v>1388</v>
      </c>
      <c r="L476" s="98" t="s">
        <v>430</v>
      </c>
    </row>
    <row r="477" spans="3:12" ht="15.75" thickBot="1" x14ac:dyDescent="0.3">
      <c r="C477" s="99" t="s">
        <v>139</v>
      </c>
      <c r="D477" s="1368"/>
      <c r="E477" s="201">
        <v>0</v>
      </c>
      <c r="F477" s="100">
        <v>4</v>
      </c>
      <c r="G477" s="97">
        <f t="shared" si="27"/>
        <v>0</v>
      </c>
      <c r="H477" s="326"/>
      <c r="I477" s="98" t="s">
        <v>962</v>
      </c>
      <c r="J477" s="98" t="str">
        <f>VLOOKUP(I477,Presupuesto!$B$11:$C$566,2,0)</f>
        <v>UTILES DE ESCRITORIO, OFICINA Y ENSE¥ANZA</v>
      </c>
      <c r="K477" s="327" t="s">
        <v>1388</v>
      </c>
      <c r="L477" s="98" t="s">
        <v>430</v>
      </c>
    </row>
    <row r="478" spans="3:12" ht="15.75" thickBot="1" x14ac:dyDescent="0.3">
      <c r="C478" s="99" t="s">
        <v>34</v>
      </c>
      <c r="D478" s="1368"/>
      <c r="E478" s="201">
        <v>0</v>
      </c>
      <c r="F478" s="100">
        <v>0</v>
      </c>
      <c r="G478" s="97">
        <f t="shared" si="27"/>
        <v>0</v>
      </c>
      <c r="H478" s="326"/>
      <c r="I478" s="98" t="s">
        <v>962</v>
      </c>
      <c r="J478" s="98" t="str">
        <f>VLOOKUP(I478,Presupuesto!$B$11:$C$566,2,0)</f>
        <v>UTILES DE ESCRITORIO, OFICINA Y ENSE¥ANZA</v>
      </c>
      <c r="K478" s="327" t="s">
        <v>1388</v>
      </c>
      <c r="L478" s="98" t="s">
        <v>430</v>
      </c>
    </row>
    <row r="479" spans="3:12" ht="15.75" thickBot="1" x14ac:dyDescent="0.3">
      <c r="C479" s="109" t="s">
        <v>52</v>
      </c>
      <c r="D479" s="1368"/>
      <c r="E479" s="213">
        <v>0</v>
      </c>
      <c r="F479" s="119">
        <v>0</v>
      </c>
      <c r="G479" s="97">
        <f t="shared" si="27"/>
        <v>0</v>
      </c>
      <c r="H479" s="326"/>
      <c r="I479" s="98" t="s">
        <v>962</v>
      </c>
      <c r="J479" s="98" t="str">
        <f>VLOOKUP(I479,Presupuesto!$B$11:$C$566,2,0)</f>
        <v>UTILES DE ESCRITORIO, OFICINA Y ENSE¥ANZA</v>
      </c>
      <c r="K479" s="327" t="s">
        <v>1388</v>
      </c>
      <c r="L479" s="98" t="s">
        <v>430</v>
      </c>
    </row>
    <row r="480" spans="3:12" ht="15.75" thickBot="1" x14ac:dyDescent="0.3">
      <c r="C480" s="217" t="s">
        <v>450</v>
      </c>
      <c r="D480" s="218"/>
      <c r="E480" s="328">
        <v>0</v>
      </c>
      <c r="F480" s="104">
        <v>1150</v>
      </c>
      <c r="G480" s="105">
        <f>D480*E480*F480</f>
        <v>0</v>
      </c>
      <c r="H480" s="326"/>
      <c r="I480" s="330" t="s">
        <v>769</v>
      </c>
      <c r="J480" s="106" t="str">
        <f>VLOOKUP(I480,Presupuesto!$B$11:$C$566,2,0)</f>
        <v>PASAJES NACIONALES</v>
      </c>
      <c r="K480" s="327" t="s">
        <v>1388</v>
      </c>
      <c r="L480" s="331" t="s">
        <v>430</v>
      </c>
    </row>
    <row r="481" spans="3:12" ht="15.75" thickBot="1" x14ac:dyDescent="0.3"/>
    <row r="482" spans="3:12" ht="15.75" thickBot="1" x14ac:dyDescent="0.3">
      <c r="C482" s="29" t="s">
        <v>43</v>
      </c>
      <c r="D482" s="30">
        <f>SUM(G489:G498)</f>
        <v>40000</v>
      </c>
      <c r="E482" s="93"/>
      <c r="F482" s="93"/>
      <c r="G482" s="93"/>
      <c r="H482" s="74"/>
      <c r="I482" s="74"/>
      <c r="J482" s="74"/>
      <c r="K482" s="112"/>
    </row>
    <row r="483" spans="3:12" x14ac:dyDescent="0.25">
      <c r="C483" s="70"/>
      <c r="D483" s="31"/>
      <c r="E483" s="93"/>
      <c r="F483" s="93"/>
      <c r="G483" s="93"/>
      <c r="H483" s="74"/>
      <c r="I483" s="74"/>
      <c r="J483" s="74"/>
      <c r="K483" s="112"/>
    </row>
    <row r="484" spans="3:12" x14ac:dyDescent="0.25">
      <c r="C484" s="70"/>
      <c r="D484" s="31"/>
      <c r="E484" s="93"/>
      <c r="F484" s="93"/>
      <c r="G484" s="93"/>
      <c r="H484" s="74"/>
      <c r="I484" s="74"/>
      <c r="J484" s="74"/>
      <c r="K484" s="112"/>
    </row>
    <row r="485" spans="3:12" ht="15.75" x14ac:dyDescent="0.25">
      <c r="C485" s="206" t="s">
        <v>409</v>
      </c>
      <c r="D485" s="375"/>
      <c r="E485" s="93" t="e">
        <f>'Estudiantes y Graduados'!C43:C44</f>
        <v>#VALUE!</v>
      </c>
      <c r="F485" s="93"/>
      <c r="G485" s="93"/>
      <c r="H485" s="74"/>
      <c r="I485" s="74"/>
      <c r="J485" s="74"/>
      <c r="K485" s="112"/>
    </row>
    <row r="486" spans="3:12" x14ac:dyDescent="0.25">
      <c r="C486" s="532" t="s">
        <v>2232</v>
      </c>
      <c r="D486" s="31"/>
      <c r="E486" s="93"/>
      <c r="F486" s="93"/>
      <c r="G486" s="93"/>
      <c r="H486" s="74"/>
      <c r="I486" s="74"/>
      <c r="J486" s="74"/>
      <c r="K486" s="112"/>
    </row>
    <row r="487" spans="3:12" ht="15.75" thickBot="1" x14ac:dyDescent="0.3">
      <c r="C487" s="70"/>
      <c r="D487" s="31"/>
      <c r="E487" s="93"/>
      <c r="F487" s="93"/>
      <c r="G487" s="93"/>
      <c r="H487" s="74"/>
      <c r="I487" s="74"/>
      <c r="J487" s="74"/>
      <c r="K487" s="112"/>
    </row>
    <row r="488" spans="3:12" ht="30.75" thickBot="1" x14ac:dyDescent="0.3">
      <c r="C488" s="126" t="s">
        <v>44</v>
      </c>
      <c r="D488" s="129" t="s">
        <v>45</v>
      </c>
      <c r="E488" s="128" t="s">
        <v>55</v>
      </c>
      <c r="F488" s="128" t="s">
        <v>57</v>
      </c>
      <c r="G488" s="127" t="s">
        <v>27</v>
      </c>
      <c r="H488" s="133" t="s">
        <v>147</v>
      </c>
      <c r="I488" s="128" t="s">
        <v>46</v>
      </c>
      <c r="J488" s="128" t="s">
        <v>148</v>
      </c>
      <c r="K488" s="128" t="s">
        <v>428</v>
      </c>
      <c r="L488" s="128" t="s">
        <v>429</v>
      </c>
    </row>
    <row r="489" spans="3:12" ht="15.75" thickBot="1" x14ac:dyDescent="0.3">
      <c r="C489" s="323" t="s">
        <v>47</v>
      </c>
      <c r="D489" s="1367">
        <v>1750</v>
      </c>
      <c r="E489" s="324">
        <v>1</v>
      </c>
      <c r="F489" s="115">
        <v>10000</v>
      </c>
      <c r="G489" s="325">
        <f>E489*F489</f>
        <v>10000</v>
      </c>
      <c r="H489" s="326" t="s">
        <v>1474</v>
      </c>
      <c r="I489" s="116" t="s">
        <v>719</v>
      </c>
      <c r="J489" s="116" t="str">
        <f>VLOOKUP(I489,Presupuesto!$B$11:$C$566,2,0)</f>
        <v>SERVICIOS DE CAPACITACION.</v>
      </c>
      <c r="K489" s="327" t="s">
        <v>1388</v>
      </c>
      <c r="L489" s="116" t="s">
        <v>412</v>
      </c>
    </row>
    <row r="490" spans="3:12" ht="15.75" thickBot="1" x14ac:dyDescent="0.3">
      <c r="C490" s="99" t="s">
        <v>48</v>
      </c>
      <c r="D490" s="1368"/>
      <c r="E490" s="201">
        <v>50</v>
      </c>
      <c r="F490" s="100">
        <v>50</v>
      </c>
      <c r="G490" s="97">
        <f>E490*F490</f>
        <v>2500</v>
      </c>
      <c r="H490" s="326" t="s">
        <v>1474</v>
      </c>
      <c r="I490" s="98" t="s">
        <v>737</v>
      </c>
      <c r="J490" s="98" t="str">
        <f>VLOOKUP(I490,Presupuesto!$B$11:$C$566,2,0)</f>
        <v>SERVICIOS DE IMPRENTA PUBLIC.Y REPRODUCCION</v>
      </c>
      <c r="K490" s="327" t="s">
        <v>1388</v>
      </c>
      <c r="L490" s="98" t="s">
        <v>430</v>
      </c>
    </row>
    <row r="491" spans="3:12" ht="15.75" thickBot="1" x14ac:dyDescent="0.3">
      <c r="C491" s="99" t="s">
        <v>49</v>
      </c>
      <c r="D491" s="1368"/>
      <c r="E491" s="201">
        <v>100</v>
      </c>
      <c r="F491" s="100">
        <v>100</v>
      </c>
      <c r="G491" s="97">
        <f>E491*F491</f>
        <v>10000</v>
      </c>
      <c r="H491" s="326" t="s">
        <v>1474</v>
      </c>
      <c r="I491" s="98" t="s">
        <v>812</v>
      </c>
      <c r="J491" s="98" t="str">
        <f>VLOOKUP(I491,Presupuesto!$B$11:$C$566,2,0)</f>
        <v>ALIMENTOS B EBIDAS PARA PERSONAS</v>
      </c>
      <c r="K491" s="327" t="s">
        <v>1388</v>
      </c>
      <c r="L491" s="98" t="s">
        <v>414</v>
      </c>
    </row>
    <row r="492" spans="3:12" ht="15.75" thickBot="1" x14ac:dyDescent="0.3">
      <c r="C492" s="99" t="s">
        <v>50</v>
      </c>
      <c r="D492" s="1368"/>
      <c r="E492" s="151">
        <v>5</v>
      </c>
      <c r="F492" s="118">
        <v>1000</v>
      </c>
      <c r="G492" s="97">
        <f t="shared" ref="G492:G497" si="28">E492*F492</f>
        <v>5000</v>
      </c>
      <c r="H492" s="326" t="s">
        <v>1474</v>
      </c>
      <c r="I492" s="316" t="s">
        <v>769</v>
      </c>
      <c r="J492" s="98" t="str">
        <f>VLOOKUP(I492,Presupuesto!$B$11:$C$566,2,0)</f>
        <v>PASAJES NACIONALES</v>
      </c>
      <c r="K492" s="327" t="s">
        <v>1388</v>
      </c>
      <c r="L492" s="98" t="s">
        <v>430</v>
      </c>
    </row>
    <row r="493" spans="3:12" ht="15.75" thickBot="1" x14ac:dyDescent="0.3">
      <c r="C493" s="99" t="s">
        <v>437</v>
      </c>
      <c r="D493" s="1368"/>
      <c r="E493" s="151">
        <v>50</v>
      </c>
      <c r="F493" s="118">
        <v>250</v>
      </c>
      <c r="G493" s="97">
        <f t="shared" si="28"/>
        <v>12500</v>
      </c>
      <c r="H493" s="326" t="s">
        <v>1474</v>
      </c>
      <c r="I493" s="98" t="s">
        <v>841</v>
      </c>
      <c r="J493" s="98" t="str">
        <f>VLOOKUP(I493,Presupuesto!$B$11:$C$566,2,0)</f>
        <v>PRODUCTOS PAPEL Y CARTON</v>
      </c>
      <c r="K493" s="327" t="s">
        <v>1388</v>
      </c>
      <c r="L493" s="98" t="s">
        <v>430</v>
      </c>
    </row>
    <row r="494" spans="3:12" ht="15.75" thickBot="1" x14ac:dyDescent="0.3">
      <c r="C494" s="99" t="s">
        <v>51</v>
      </c>
      <c r="D494" s="1368"/>
      <c r="E494" s="201">
        <v>0</v>
      </c>
      <c r="F494" s="100">
        <v>4</v>
      </c>
      <c r="G494" s="97">
        <f t="shared" si="28"/>
        <v>0</v>
      </c>
      <c r="H494" s="326"/>
      <c r="I494" s="98" t="s">
        <v>841</v>
      </c>
      <c r="J494" s="98" t="str">
        <f>VLOOKUP(I494,Presupuesto!$B$11:$C$566,2,0)</f>
        <v>PRODUCTOS PAPEL Y CARTON</v>
      </c>
      <c r="K494" s="327" t="s">
        <v>1388</v>
      </c>
      <c r="L494" s="98" t="s">
        <v>430</v>
      </c>
    </row>
    <row r="495" spans="3:12" ht="15.75" thickBot="1" x14ac:dyDescent="0.3">
      <c r="C495" s="99" t="s">
        <v>139</v>
      </c>
      <c r="D495" s="1368"/>
      <c r="E495" s="201">
        <v>0</v>
      </c>
      <c r="F495" s="100">
        <v>4</v>
      </c>
      <c r="G495" s="97">
        <f t="shared" si="28"/>
        <v>0</v>
      </c>
      <c r="H495" s="326"/>
      <c r="I495" s="98" t="s">
        <v>962</v>
      </c>
      <c r="J495" s="98" t="str">
        <f>VLOOKUP(I495,Presupuesto!$B$11:$C$566,2,0)</f>
        <v>UTILES DE ESCRITORIO, OFICINA Y ENSE¥ANZA</v>
      </c>
      <c r="K495" s="327" t="s">
        <v>1388</v>
      </c>
      <c r="L495" s="98" t="s">
        <v>430</v>
      </c>
    </row>
    <row r="496" spans="3:12" ht="15.75" thickBot="1" x14ac:dyDescent="0.3">
      <c r="C496" s="99" t="s">
        <v>34</v>
      </c>
      <c r="D496" s="1368"/>
      <c r="E496" s="201">
        <v>0</v>
      </c>
      <c r="F496" s="100">
        <v>0</v>
      </c>
      <c r="G496" s="97">
        <f t="shared" si="28"/>
        <v>0</v>
      </c>
      <c r="H496" s="326"/>
      <c r="I496" s="98" t="s">
        <v>962</v>
      </c>
      <c r="J496" s="98" t="str">
        <f>VLOOKUP(I496,Presupuesto!$B$11:$C$566,2,0)</f>
        <v>UTILES DE ESCRITORIO, OFICINA Y ENSE¥ANZA</v>
      </c>
      <c r="K496" s="327" t="s">
        <v>1388</v>
      </c>
      <c r="L496" s="98" t="s">
        <v>430</v>
      </c>
    </row>
    <row r="497" spans="3:12" ht="15.75" thickBot="1" x14ac:dyDescent="0.3">
      <c r="C497" s="109" t="s">
        <v>52</v>
      </c>
      <c r="D497" s="1368"/>
      <c r="E497" s="213">
        <v>0</v>
      </c>
      <c r="F497" s="119">
        <v>0</v>
      </c>
      <c r="G497" s="97">
        <f t="shared" si="28"/>
        <v>0</v>
      </c>
      <c r="H497" s="326"/>
      <c r="I497" s="98" t="s">
        <v>962</v>
      </c>
      <c r="J497" s="98" t="str">
        <f>VLOOKUP(I497,Presupuesto!$B$11:$C$566,2,0)</f>
        <v>UTILES DE ESCRITORIO, OFICINA Y ENSE¥ANZA</v>
      </c>
      <c r="K497" s="327" t="s">
        <v>1388</v>
      </c>
      <c r="L497" s="98" t="s">
        <v>430</v>
      </c>
    </row>
    <row r="498" spans="3:12" ht="15.75" thickBot="1" x14ac:dyDescent="0.3">
      <c r="C498" s="217" t="s">
        <v>450</v>
      </c>
      <c r="D498" s="218"/>
      <c r="E498" s="328">
        <v>0</v>
      </c>
      <c r="F498" s="104">
        <v>1150</v>
      </c>
      <c r="G498" s="105">
        <f>D498*E498*F498</f>
        <v>0</v>
      </c>
      <c r="H498" s="326"/>
      <c r="I498" s="330" t="s">
        <v>769</v>
      </c>
      <c r="J498" s="106" t="str">
        <f>VLOOKUP(I498,Presupuesto!$B$11:$C$566,2,0)</f>
        <v>PASAJES NACIONALES</v>
      </c>
      <c r="K498" s="327" t="s">
        <v>1388</v>
      </c>
      <c r="L498" s="331" t="s">
        <v>430</v>
      </c>
    </row>
    <row r="499" spans="3:12" ht="15.75" thickBot="1" x14ac:dyDescent="0.3"/>
    <row r="500" spans="3:12" ht="15.75" thickBot="1" x14ac:dyDescent="0.3">
      <c r="C500" s="29" t="s">
        <v>43</v>
      </c>
      <c r="D500" s="30">
        <f>SUM(G507:G516)</f>
        <v>80000</v>
      </c>
      <c r="E500" s="93"/>
      <c r="F500" s="93"/>
      <c r="G500" s="93"/>
      <c r="H500" s="74"/>
      <c r="I500" s="74"/>
      <c r="J500" s="74"/>
      <c r="K500" s="112"/>
    </row>
    <row r="501" spans="3:12" x14ac:dyDescent="0.25">
      <c r="C501" s="70"/>
      <c r="D501" s="31"/>
      <c r="E501" s="93"/>
      <c r="F501" s="93"/>
      <c r="G501" s="93"/>
      <c r="H501" s="74"/>
      <c r="I501" s="74"/>
      <c r="J501" s="74"/>
      <c r="K501" s="112"/>
    </row>
    <row r="502" spans="3:12" x14ac:dyDescent="0.25">
      <c r="C502" s="70"/>
      <c r="D502" s="31"/>
      <c r="E502" s="93"/>
      <c r="F502" s="93"/>
      <c r="G502" s="93"/>
      <c r="H502" s="74"/>
      <c r="I502" s="74"/>
      <c r="J502" s="74"/>
      <c r="K502" s="112"/>
    </row>
    <row r="503" spans="3:12" ht="15.75" x14ac:dyDescent="0.25">
      <c r="C503" s="206" t="s">
        <v>409</v>
      </c>
      <c r="D503" s="375"/>
      <c r="E503" s="93" t="str">
        <f>'Estudiantes y Graduados'!F52</f>
        <v xml:space="preserve">1. Elaborar un plan de incorporación de graduados universitarios en el relevo generacional personal docente y administrativo.                                                                                                                                        </v>
      </c>
      <c r="F503" s="93"/>
      <c r="G503" s="93"/>
      <c r="H503" s="74"/>
      <c r="I503" s="74"/>
      <c r="J503" s="74"/>
      <c r="K503" s="112"/>
    </row>
    <row r="504" spans="3:12" x14ac:dyDescent="0.25">
      <c r="C504" s="1088" t="s">
        <v>2240</v>
      </c>
      <c r="D504" s="31"/>
      <c r="E504" s="93"/>
      <c r="F504" s="93"/>
      <c r="G504" s="93"/>
      <c r="H504" s="74"/>
      <c r="I504" s="74"/>
      <c r="J504" s="74"/>
      <c r="K504" s="112"/>
    </row>
    <row r="505" spans="3:12" ht="15.75" thickBot="1" x14ac:dyDescent="0.3">
      <c r="C505" s="70"/>
      <c r="D505" s="31"/>
      <c r="E505" s="93"/>
      <c r="F505" s="93"/>
      <c r="G505" s="93"/>
      <c r="H505" s="74"/>
      <c r="I505" s="74"/>
      <c r="J505" s="74"/>
      <c r="K505" s="112"/>
    </row>
    <row r="506" spans="3:12" ht="30.75" thickBot="1" x14ac:dyDescent="0.3">
      <c r="C506" s="126" t="s">
        <v>44</v>
      </c>
      <c r="D506" s="129" t="s">
        <v>45</v>
      </c>
      <c r="E506" s="128" t="s">
        <v>55</v>
      </c>
      <c r="F506" s="128" t="s">
        <v>57</v>
      </c>
      <c r="G506" s="127" t="s">
        <v>27</v>
      </c>
      <c r="H506" s="133" t="s">
        <v>147</v>
      </c>
      <c r="I506" s="128" t="s">
        <v>46</v>
      </c>
      <c r="J506" s="128" t="s">
        <v>148</v>
      </c>
      <c r="K506" s="128" t="s">
        <v>428</v>
      </c>
      <c r="L506" s="128" t="s">
        <v>429</v>
      </c>
    </row>
    <row r="507" spans="3:12" ht="15.75" thickBot="1" x14ac:dyDescent="0.3">
      <c r="C507" s="323" t="s">
        <v>47</v>
      </c>
      <c r="D507" s="1367">
        <v>30</v>
      </c>
      <c r="E507" s="324">
        <v>2</v>
      </c>
      <c r="F507" s="115">
        <v>15000</v>
      </c>
      <c r="G507" s="325">
        <f>E507*F507</f>
        <v>30000</v>
      </c>
      <c r="H507" s="326" t="s">
        <v>1474</v>
      </c>
      <c r="I507" s="116" t="s">
        <v>719</v>
      </c>
      <c r="J507" s="116" t="str">
        <f>VLOOKUP(I507,Presupuesto!$B$11:$C$566,2,0)</f>
        <v>SERVICIOS DE CAPACITACION.</v>
      </c>
      <c r="K507" s="327" t="s">
        <v>1388</v>
      </c>
      <c r="L507" s="116" t="s">
        <v>412</v>
      </c>
    </row>
    <row r="508" spans="3:12" ht="15.75" thickBot="1" x14ac:dyDescent="0.3">
      <c r="C508" s="99" t="s">
        <v>48</v>
      </c>
      <c r="D508" s="1368"/>
      <c r="E508" s="201">
        <v>150</v>
      </c>
      <c r="F508" s="100">
        <v>50</v>
      </c>
      <c r="G508" s="97">
        <f>E508*F508</f>
        <v>7500</v>
      </c>
      <c r="H508" s="326" t="s">
        <v>1474</v>
      </c>
      <c r="I508" s="98" t="s">
        <v>737</v>
      </c>
      <c r="J508" s="98" t="str">
        <f>VLOOKUP(I508,Presupuesto!$B$11:$C$566,2,0)</f>
        <v>SERVICIOS DE IMPRENTA PUBLIC.Y REPRODUCCION</v>
      </c>
      <c r="K508" s="327" t="s">
        <v>1388</v>
      </c>
      <c r="L508" s="98" t="s">
        <v>430</v>
      </c>
    </row>
    <row r="509" spans="3:12" ht="15.75" thickBot="1" x14ac:dyDescent="0.3">
      <c r="C509" s="99" t="s">
        <v>49</v>
      </c>
      <c r="D509" s="1368"/>
      <c r="E509" s="201">
        <v>150</v>
      </c>
      <c r="F509" s="100">
        <v>100</v>
      </c>
      <c r="G509" s="97">
        <f>E509*F509</f>
        <v>15000</v>
      </c>
      <c r="H509" s="326" t="s">
        <v>1474</v>
      </c>
      <c r="I509" s="98" t="s">
        <v>812</v>
      </c>
      <c r="J509" s="98" t="str">
        <f>VLOOKUP(I509,Presupuesto!$B$11:$C$566,2,0)</f>
        <v>ALIMENTOS B EBIDAS PARA PERSONAS</v>
      </c>
      <c r="K509" s="327" t="s">
        <v>1388</v>
      </c>
      <c r="L509" s="98" t="s">
        <v>414</v>
      </c>
    </row>
    <row r="510" spans="3:12" ht="15.75" thickBot="1" x14ac:dyDescent="0.3">
      <c r="C510" s="99" t="s">
        <v>50</v>
      </c>
      <c r="D510" s="1368"/>
      <c r="E510" s="151">
        <v>10</v>
      </c>
      <c r="F510" s="118">
        <v>1000</v>
      </c>
      <c r="G510" s="97">
        <f t="shared" ref="G510:G515" si="29">E510*F510</f>
        <v>10000</v>
      </c>
      <c r="H510" s="326" t="s">
        <v>1474</v>
      </c>
      <c r="I510" s="316" t="s">
        <v>769</v>
      </c>
      <c r="J510" s="98" t="str">
        <f>VLOOKUP(I510,Presupuesto!$B$11:$C$566,2,0)</f>
        <v>PASAJES NACIONALES</v>
      </c>
      <c r="K510" s="327" t="s">
        <v>1388</v>
      </c>
      <c r="L510" s="98" t="s">
        <v>430</v>
      </c>
    </row>
    <row r="511" spans="3:12" ht="15.75" thickBot="1" x14ac:dyDescent="0.3">
      <c r="C511" s="99" t="s">
        <v>437</v>
      </c>
      <c r="D511" s="1368"/>
      <c r="E511" s="151">
        <v>70</v>
      </c>
      <c r="F511" s="118">
        <v>250</v>
      </c>
      <c r="G511" s="97">
        <f t="shared" si="29"/>
        <v>17500</v>
      </c>
      <c r="H511" s="326" t="s">
        <v>1474</v>
      </c>
      <c r="I511" s="98" t="s">
        <v>841</v>
      </c>
      <c r="J511" s="98" t="str">
        <f>VLOOKUP(I511,Presupuesto!$B$11:$C$566,2,0)</f>
        <v>PRODUCTOS PAPEL Y CARTON</v>
      </c>
      <c r="K511" s="327" t="s">
        <v>1388</v>
      </c>
      <c r="L511" s="98" t="s">
        <v>430</v>
      </c>
    </row>
    <row r="512" spans="3:12" ht="15.75" thickBot="1" x14ac:dyDescent="0.3">
      <c r="C512" s="99" t="s">
        <v>51</v>
      </c>
      <c r="D512" s="1368"/>
      <c r="E512" s="201">
        <v>0</v>
      </c>
      <c r="F512" s="100">
        <v>4</v>
      </c>
      <c r="G512" s="97">
        <f t="shared" si="29"/>
        <v>0</v>
      </c>
      <c r="H512" s="326"/>
      <c r="I512" s="98" t="s">
        <v>841</v>
      </c>
      <c r="J512" s="98" t="str">
        <f>VLOOKUP(I512,Presupuesto!$B$11:$C$566,2,0)</f>
        <v>PRODUCTOS PAPEL Y CARTON</v>
      </c>
      <c r="K512" s="327" t="s">
        <v>1388</v>
      </c>
      <c r="L512" s="98" t="s">
        <v>430</v>
      </c>
    </row>
    <row r="513" spans="3:12" ht="15.75" thickBot="1" x14ac:dyDescent="0.3">
      <c r="C513" s="99" t="s">
        <v>139</v>
      </c>
      <c r="D513" s="1368"/>
      <c r="E513" s="201">
        <v>0</v>
      </c>
      <c r="F513" s="100">
        <v>4</v>
      </c>
      <c r="G513" s="97">
        <f t="shared" si="29"/>
        <v>0</v>
      </c>
      <c r="H513" s="326"/>
      <c r="I513" s="98" t="s">
        <v>962</v>
      </c>
      <c r="J513" s="98" t="str">
        <f>VLOOKUP(I513,Presupuesto!$B$11:$C$566,2,0)</f>
        <v>UTILES DE ESCRITORIO, OFICINA Y ENSE¥ANZA</v>
      </c>
      <c r="K513" s="327" t="s">
        <v>1388</v>
      </c>
      <c r="L513" s="98" t="s">
        <v>430</v>
      </c>
    </row>
    <row r="514" spans="3:12" ht="15.75" thickBot="1" x14ac:dyDescent="0.3">
      <c r="C514" s="99" t="s">
        <v>34</v>
      </c>
      <c r="D514" s="1368"/>
      <c r="E514" s="201">
        <v>0</v>
      </c>
      <c r="F514" s="100">
        <v>0</v>
      </c>
      <c r="G514" s="97">
        <f t="shared" si="29"/>
        <v>0</v>
      </c>
      <c r="H514" s="326"/>
      <c r="I514" s="98" t="s">
        <v>962</v>
      </c>
      <c r="J514" s="98" t="str">
        <f>VLOOKUP(I514,Presupuesto!$B$11:$C$566,2,0)</f>
        <v>UTILES DE ESCRITORIO, OFICINA Y ENSE¥ANZA</v>
      </c>
      <c r="K514" s="327" t="s">
        <v>1388</v>
      </c>
      <c r="L514" s="98" t="s">
        <v>430</v>
      </c>
    </row>
    <row r="515" spans="3:12" ht="15.75" thickBot="1" x14ac:dyDescent="0.3">
      <c r="C515" s="109" t="s">
        <v>52</v>
      </c>
      <c r="D515" s="1368"/>
      <c r="E515" s="213">
        <v>0</v>
      </c>
      <c r="F515" s="119">
        <v>0</v>
      </c>
      <c r="G515" s="97">
        <f t="shared" si="29"/>
        <v>0</v>
      </c>
      <c r="H515" s="326"/>
      <c r="I515" s="98" t="s">
        <v>962</v>
      </c>
      <c r="J515" s="98" t="str">
        <f>VLOOKUP(I515,Presupuesto!$B$11:$C$566,2,0)</f>
        <v>UTILES DE ESCRITORIO, OFICINA Y ENSE¥ANZA</v>
      </c>
      <c r="K515" s="327" t="s">
        <v>1388</v>
      </c>
      <c r="L515" s="98" t="s">
        <v>430</v>
      </c>
    </row>
    <row r="516" spans="3:12" ht="15.75" thickBot="1" x14ac:dyDescent="0.3">
      <c r="C516" s="217" t="s">
        <v>450</v>
      </c>
      <c r="D516" s="218"/>
      <c r="E516" s="328">
        <v>0</v>
      </c>
      <c r="F516" s="104">
        <v>1150</v>
      </c>
      <c r="G516" s="105">
        <f>D516*E516*F516</f>
        <v>0</v>
      </c>
      <c r="H516" s="326"/>
      <c r="I516" s="330" t="s">
        <v>769</v>
      </c>
      <c r="J516" s="106" t="str">
        <f>VLOOKUP(I516,Presupuesto!$B$11:$C$566,2,0)</f>
        <v>PASAJES NACIONALES</v>
      </c>
      <c r="K516" s="327" t="s">
        <v>1388</v>
      </c>
      <c r="L516" s="331" t="s">
        <v>430</v>
      </c>
    </row>
    <row r="517" spans="3:12" ht="15.75" thickBot="1" x14ac:dyDescent="0.3"/>
    <row r="518" spans="3:12" ht="15.75" thickBot="1" x14ac:dyDescent="0.3">
      <c r="C518" s="29" t="s">
        <v>43</v>
      </c>
      <c r="D518" s="1085">
        <f>SUM(G525:G534)</f>
        <v>90000</v>
      </c>
      <c r="E518" s="93"/>
      <c r="F518" s="93"/>
      <c r="G518" s="93"/>
      <c r="H518" s="74"/>
      <c r="I518" s="74"/>
      <c r="J518" s="74"/>
      <c r="K518" s="112"/>
    </row>
    <row r="519" spans="3:12" x14ac:dyDescent="0.25">
      <c r="C519" s="70"/>
      <c r="D519" s="31"/>
      <c r="E519" s="93"/>
      <c r="F519" s="93"/>
      <c r="G519" s="93"/>
      <c r="H519" s="74"/>
      <c r="I519" s="74"/>
      <c r="J519" s="74"/>
      <c r="K519" s="112"/>
    </row>
    <row r="520" spans="3:12" x14ac:dyDescent="0.25">
      <c r="C520" s="70"/>
      <c r="D520" s="31"/>
      <c r="E520" s="93"/>
      <c r="F520" s="93"/>
      <c r="G520" s="93"/>
      <c r="H520" s="74"/>
      <c r="I520" s="74"/>
      <c r="J520" s="74"/>
      <c r="K520" s="112"/>
    </row>
    <row r="521" spans="3:12" ht="15.75" x14ac:dyDescent="0.25">
      <c r="C521" s="206" t="s">
        <v>409</v>
      </c>
      <c r="D521" s="375"/>
      <c r="E521" s="1089">
        <f>'Desarrollo e Innov. Curricular'!P14+'Desarrollo e Innov. Curricular'!P15</f>
        <v>90000</v>
      </c>
      <c r="F521" s="93"/>
      <c r="G521" s="93"/>
      <c r="H521" s="74"/>
      <c r="I521" s="74"/>
      <c r="J521" s="74"/>
      <c r="K521" s="112"/>
    </row>
    <row r="522" spans="3:12" x14ac:dyDescent="0.25">
      <c r="C522" s="579" t="s">
        <v>1725</v>
      </c>
      <c r="D522" s="31"/>
      <c r="E522" s="93"/>
      <c r="F522" s="93"/>
      <c r="G522" s="93"/>
      <c r="H522" s="74"/>
      <c r="I522" s="74"/>
      <c r="J522" s="74"/>
      <c r="K522" s="112"/>
    </row>
    <row r="523" spans="3:12" ht="15.75" thickBot="1" x14ac:dyDescent="0.3">
      <c r="C523" s="579"/>
      <c r="D523" s="31"/>
      <c r="E523" s="93"/>
      <c r="F523" s="93"/>
      <c r="G523" s="93"/>
      <c r="H523" s="74"/>
      <c r="I523" s="74"/>
      <c r="J523" s="74"/>
      <c r="K523" s="112"/>
    </row>
    <row r="524" spans="3:12" ht="30.75" thickBot="1" x14ac:dyDescent="0.3">
      <c r="C524" s="126" t="s">
        <v>44</v>
      </c>
      <c r="D524" s="129" t="s">
        <v>45</v>
      </c>
      <c r="E524" s="128" t="s">
        <v>55</v>
      </c>
      <c r="F524" s="128" t="s">
        <v>57</v>
      </c>
      <c r="G524" s="127" t="s">
        <v>27</v>
      </c>
      <c r="H524" s="133" t="s">
        <v>147</v>
      </c>
      <c r="I524" s="128" t="s">
        <v>46</v>
      </c>
      <c r="J524" s="128" t="s">
        <v>148</v>
      </c>
      <c r="K524" s="128" t="s">
        <v>428</v>
      </c>
      <c r="L524" s="128" t="s">
        <v>429</v>
      </c>
    </row>
    <row r="525" spans="3:12" ht="15.75" thickBot="1" x14ac:dyDescent="0.3">
      <c r="C525" s="323" t="s">
        <v>47</v>
      </c>
      <c r="D525" s="1367">
        <v>30</v>
      </c>
      <c r="E525" s="324">
        <v>2</v>
      </c>
      <c r="F525" s="115">
        <v>15000</v>
      </c>
      <c r="G525" s="325">
        <f>E525*F525</f>
        <v>30000</v>
      </c>
      <c r="H525" s="326" t="s">
        <v>1474</v>
      </c>
      <c r="I525" s="116" t="s">
        <v>719</v>
      </c>
      <c r="J525" s="116" t="str">
        <f>VLOOKUP(I525,Presupuesto!$B$11:$C$566,2,0)</f>
        <v>SERVICIOS DE CAPACITACION.</v>
      </c>
      <c r="K525" s="327" t="s">
        <v>1385</v>
      </c>
      <c r="L525" s="116" t="s">
        <v>412</v>
      </c>
    </row>
    <row r="526" spans="3:12" ht="15.75" thickBot="1" x14ac:dyDescent="0.3">
      <c r="C526" s="99" t="s">
        <v>48</v>
      </c>
      <c r="D526" s="1368"/>
      <c r="E526" s="201">
        <v>30</v>
      </c>
      <c r="F526" s="100">
        <v>100</v>
      </c>
      <c r="G526" s="97">
        <f>E526*F526</f>
        <v>3000</v>
      </c>
      <c r="H526" s="326" t="s">
        <v>1474</v>
      </c>
      <c r="I526" s="98" t="s">
        <v>737</v>
      </c>
      <c r="J526" s="98" t="str">
        <f>VLOOKUP(I526,Presupuesto!$B$11:$C$566,2,0)</f>
        <v>SERVICIOS DE IMPRENTA PUBLIC.Y REPRODUCCION</v>
      </c>
      <c r="K526" s="327" t="s">
        <v>1385</v>
      </c>
      <c r="L526" s="98" t="s">
        <v>430</v>
      </c>
    </row>
    <row r="527" spans="3:12" ht="15.75" thickBot="1" x14ac:dyDescent="0.3">
      <c r="C527" s="99" t="s">
        <v>49</v>
      </c>
      <c r="D527" s="1368"/>
      <c r="E527" s="201">
        <v>120</v>
      </c>
      <c r="F527" s="100">
        <v>200</v>
      </c>
      <c r="G527" s="97">
        <f>E527*F527</f>
        <v>24000</v>
      </c>
      <c r="H527" s="326" t="s">
        <v>1474</v>
      </c>
      <c r="I527" s="98" t="s">
        <v>812</v>
      </c>
      <c r="J527" s="98" t="str">
        <f>VLOOKUP(I527,Presupuesto!$B$11:$C$566,2,0)</f>
        <v>ALIMENTOS B EBIDAS PARA PERSONAS</v>
      </c>
      <c r="K527" s="327" t="s">
        <v>1385</v>
      </c>
      <c r="L527" s="98" t="s">
        <v>414</v>
      </c>
    </row>
    <row r="528" spans="3:12" ht="15.75" thickBot="1" x14ac:dyDescent="0.3">
      <c r="C528" s="99" t="s">
        <v>50</v>
      </c>
      <c r="D528" s="1368"/>
      <c r="E528" s="151">
        <v>30</v>
      </c>
      <c r="F528" s="118">
        <v>1000</v>
      </c>
      <c r="G528" s="97">
        <f t="shared" ref="G528:G533" si="30">E528*F528</f>
        <v>30000</v>
      </c>
      <c r="H528" s="326" t="s">
        <v>1474</v>
      </c>
      <c r="I528" s="316" t="s">
        <v>769</v>
      </c>
      <c r="J528" s="98" t="str">
        <f>VLOOKUP(I528,Presupuesto!$B$11:$C$566,2,0)</f>
        <v>PASAJES NACIONALES</v>
      </c>
      <c r="K528" s="327" t="s">
        <v>1385</v>
      </c>
      <c r="L528" s="98" t="s">
        <v>430</v>
      </c>
    </row>
    <row r="529" spans="3:12" ht="15.75" thickBot="1" x14ac:dyDescent="0.3">
      <c r="C529" s="99" t="s">
        <v>437</v>
      </c>
      <c r="D529" s="1368"/>
      <c r="E529" s="151">
        <v>12</v>
      </c>
      <c r="F529" s="118">
        <v>250</v>
      </c>
      <c r="G529" s="97">
        <f t="shared" si="30"/>
        <v>3000</v>
      </c>
      <c r="H529" s="326" t="s">
        <v>1474</v>
      </c>
      <c r="I529" s="98" t="s">
        <v>841</v>
      </c>
      <c r="J529" s="98" t="str">
        <f>VLOOKUP(I529,Presupuesto!$B$11:$C$566,2,0)</f>
        <v>PRODUCTOS PAPEL Y CARTON</v>
      </c>
      <c r="K529" s="327" t="s">
        <v>1385</v>
      </c>
      <c r="L529" s="98" t="s">
        <v>430</v>
      </c>
    </row>
    <row r="530" spans="3:12" ht="15.75" thickBot="1" x14ac:dyDescent="0.3">
      <c r="C530" s="99" t="s">
        <v>51</v>
      </c>
      <c r="D530" s="1368"/>
      <c r="E530" s="201">
        <v>0</v>
      </c>
      <c r="F530" s="100">
        <v>4</v>
      </c>
      <c r="G530" s="97">
        <f t="shared" si="30"/>
        <v>0</v>
      </c>
      <c r="H530" s="326"/>
      <c r="I530" s="98" t="s">
        <v>841</v>
      </c>
      <c r="J530" s="98" t="str">
        <f>VLOOKUP(I530,Presupuesto!$B$11:$C$566,2,0)</f>
        <v>PRODUCTOS PAPEL Y CARTON</v>
      </c>
      <c r="K530" s="327" t="s">
        <v>1385</v>
      </c>
      <c r="L530" s="98" t="s">
        <v>430</v>
      </c>
    </row>
    <row r="531" spans="3:12" ht="15.75" thickBot="1" x14ac:dyDescent="0.3">
      <c r="C531" s="99" t="s">
        <v>139</v>
      </c>
      <c r="D531" s="1368"/>
      <c r="E531" s="201">
        <v>0</v>
      </c>
      <c r="F531" s="100">
        <v>4</v>
      </c>
      <c r="G531" s="97">
        <f t="shared" si="30"/>
        <v>0</v>
      </c>
      <c r="H531" s="326"/>
      <c r="I531" s="98" t="s">
        <v>962</v>
      </c>
      <c r="J531" s="98" t="str">
        <f>VLOOKUP(I531,Presupuesto!$B$11:$C$566,2,0)</f>
        <v>UTILES DE ESCRITORIO, OFICINA Y ENSE¥ANZA</v>
      </c>
      <c r="K531" s="327" t="s">
        <v>1385</v>
      </c>
      <c r="L531" s="98" t="s">
        <v>430</v>
      </c>
    </row>
    <row r="532" spans="3:12" ht="15.75" thickBot="1" x14ac:dyDescent="0.3">
      <c r="C532" s="99" t="s">
        <v>34</v>
      </c>
      <c r="D532" s="1368"/>
      <c r="E532" s="201">
        <v>0</v>
      </c>
      <c r="F532" s="100">
        <v>0</v>
      </c>
      <c r="G532" s="97">
        <f t="shared" si="30"/>
        <v>0</v>
      </c>
      <c r="H532" s="326"/>
      <c r="I532" s="98" t="s">
        <v>962</v>
      </c>
      <c r="J532" s="98" t="str">
        <f>VLOOKUP(I532,Presupuesto!$B$11:$C$566,2,0)</f>
        <v>UTILES DE ESCRITORIO, OFICINA Y ENSE¥ANZA</v>
      </c>
      <c r="K532" s="327" t="s">
        <v>1385</v>
      </c>
      <c r="L532" s="98" t="s">
        <v>430</v>
      </c>
    </row>
    <row r="533" spans="3:12" ht="15.75" thickBot="1" x14ac:dyDescent="0.3">
      <c r="C533" s="109" t="s">
        <v>52</v>
      </c>
      <c r="D533" s="1368"/>
      <c r="E533" s="213">
        <v>0</v>
      </c>
      <c r="F533" s="119">
        <v>0</v>
      </c>
      <c r="G533" s="97">
        <f t="shared" si="30"/>
        <v>0</v>
      </c>
      <c r="H533" s="326"/>
      <c r="I533" s="98" t="s">
        <v>962</v>
      </c>
      <c r="J533" s="98" t="str">
        <f>VLOOKUP(I533,Presupuesto!$B$11:$C$566,2,0)</f>
        <v>UTILES DE ESCRITORIO, OFICINA Y ENSE¥ANZA</v>
      </c>
      <c r="K533" s="327" t="s">
        <v>1385</v>
      </c>
      <c r="L533" s="98" t="s">
        <v>430</v>
      </c>
    </row>
    <row r="534" spans="3:12" ht="15.75" thickBot="1" x14ac:dyDescent="0.3">
      <c r="C534" s="217" t="s">
        <v>450</v>
      </c>
      <c r="D534" s="218"/>
      <c r="E534" s="328">
        <v>0</v>
      </c>
      <c r="F534" s="104">
        <v>1150</v>
      </c>
      <c r="G534" s="105">
        <f>D534*E534*F534</f>
        <v>0</v>
      </c>
      <c r="H534" s="326"/>
      <c r="I534" s="330" t="s">
        <v>769</v>
      </c>
      <c r="J534" s="106" t="str">
        <f>VLOOKUP(I534,Presupuesto!$B$11:$C$566,2,0)</f>
        <v>PASAJES NACIONALES</v>
      </c>
      <c r="K534" s="327" t="s">
        <v>1385</v>
      </c>
      <c r="L534" s="331" t="s">
        <v>430</v>
      </c>
    </row>
    <row r="535" spans="3:12" ht="15.75" thickBot="1" x14ac:dyDescent="0.3"/>
    <row r="536" spans="3:12" ht="15.75" thickBot="1" x14ac:dyDescent="0.3">
      <c r="C536" s="29" t="s">
        <v>43</v>
      </c>
      <c r="D536" s="1085">
        <f>SUM(G543:G552)</f>
        <v>80000</v>
      </c>
      <c r="E536" s="93"/>
      <c r="F536" s="93"/>
      <c r="G536" s="93"/>
      <c r="H536" s="74"/>
      <c r="I536" s="74"/>
      <c r="J536" s="74"/>
      <c r="K536" s="112"/>
    </row>
    <row r="537" spans="3:12" x14ac:dyDescent="0.25">
      <c r="C537" s="70"/>
      <c r="D537" s="31"/>
      <c r="E537" s="93"/>
      <c r="F537" s="93"/>
      <c r="G537" s="93"/>
      <c r="H537" s="74"/>
      <c r="I537" s="74"/>
      <c r="J537" s="74"/>
      <c r="K537" s="112"/>
    </row>
    <row r="538" spans="3:12" x14ac:dyDescent="0.25">
      <c r="C538" s="70"/>
      <c r="D538" s="31"/>
      <c r="E538" s="93"/>
      <c r="F538" s="93"/>
      <c r="G538" s="93"/>
      <c r="H538" s="74"/>
      <c r="I538" s="74"/>
      <c r="J538" s="74"/>
      <c r="K538" s="112"/>
    </row>
    <row r="539" spans="3:12" ht="15.75" x14ac:dyDescent="0.25">
      <c r="C539" s="206" t="s">
        <v>409</v>
      </c>
      <c r="D539" s="375"/>
      <c r="E539" s="93" t="str">
        <f>'Desarrollo e Innov. Curricular'!F36</f>
        <v>Elaboración  y ejecución de un plan de capacitación  ing. Electrica  en educación bimodalidad: elaboración de blogs utilización de herramientas de plataforma virtual ej moodle.</v>
      </c>
      <c r="F539" s="93"/>
      <c r="G539" s="93"/>
      <c r="H539" s="74"/>
      <c r="I539" s="74"/>
      <c r="J539" s="74"/>
      <c r="K539" s="112"/>
    </row>
    <row r="540" spans="3:12" ht="15.75" x14ac:dyDescent="0.25">
      <c r="C540" s="580" t="s">
        <v>2289</v>
      </c>
      <c r="D540" s="31"/>
      <c r="E540" s="93"/>
      <c r="F540" s="93"/>
      <c r="G540" s="93"/>
      <c r="H540" s="74"/>
      <c r="I540" s="74"/>
      <c r="J540" s="74"/>
      <c r="K540" s="112"/>
    </row>
    <row r="541" spans="3:12" ht="15.75" thickBot="1" x14ac:dyDescent="0.3">
      <c r="C541" s="70"/>
      <c r="D541" s="31"/>
      <c r="E541" s="93"/>
      <c r="F541" s="93"/>
      <c r="G541" s="93"/>
      <c r="H541" s="74"/>
      <c r="I541" s="74"/>
      <c r="J541" s="74"/>
      <c r="K541" s="112"/>
    </row>
    <row r="542" spans="3:12" ht="30.75" thickBot="1" x14ac:dyDescent="0.3">
      <c r="C542" s="126" t="s">
        <v>44</v>
      </c>
      <c r="D542" s="129" t="s">
        <v>45</v>
      </c>
      <c r="E542" s="128" t="s">
        <v>55</v>
      </c>
      <c r="F542" s="128" t="s">
        <v>57</v>
      </c>
      <c r="G542" s="127" t="s">
        <v>27</v>
      </c>
      <c r="H542" s="133" t="s">
        <v>147</v>
      </c>
      <c r="I542" s="128" t="s">
        <v>46</v>
      </c>
      <c r="J542" s="128" t="s">
        <v>148</v>
      </c>
      <c r="K542" s="128" t="s">
        <v>428</v>
      </c>
      <c r="L542" s="128" t="s">
        <v>429</v>
      </c>
    </row>
    <row r="543" spans="3:12" ht="15.75" thickBot="1" x14ac:dyDescent="0.3">
      <c r="C543" s="323" t="s">
        <v>47</v>
      </c>
      <c r="D543" s="1367">
        <v>8</v>
      </c>
      <c r="E543" s="324"/>
      <c r="F543" s="115">
        <v>15000</v>
      </c>
      <c r="G543" s="325">
        <f>E543*F543</f>
        <v>0</v>
      </c>
      <c r="H543" s="326"/>
      <c r="I543" s="116" t="s">
        <v>719</v>
      </c>
      <c r="J543" s="116" t="str">
        <f>VLOOKUP(I543,Presupuesto!$B$11:$C$566,2,0)</f>
        <v>SERVICIOS DE CAPACITACION.</v>
      </c>
      <c r="K543" s="327" t="s">
        <v>1385</v>
      </c>
      <c r="L543" s="116" t="s">
        <v>412</v>
      </c>
    </row>
    <row r="544" spans="3:12" ht="15.75" thickBot="1" x14ac:dyDescent="0.3">
      <c r="C544" s="99" t="s">
        <v>48</v>
      </c>
      <c r="D544" s="1368"/>
      <c r="E544" s="201">
        <v>0</v>
      </c>
      <c r="F544" s="100">
        <v>50</v>
      </c>
      <c r="G544" s="97">
        <f>E544*F544</f>
        <v>0</v>
      </c>
      <c r="H544" s="326"/>
      <c r="I544" s="98" t="s">
        <v>737</v>
      </c>
      <c r="J544" s="98" t="str">
        <f>VLOOKUP(I544,Presupuesto!$B$11:$C$566,2,0)</f>
        <v>SERVICIOS DE IMPRENTA PUBLIC.Y REPRODUCCION</v>
      </c>
      <c r="K544" s="327" t="s">
        <v>1385</v>
      </c>
      <c r="L544" s="98" t="s">
        <v>430</v>
      </c>
    </row>
    <row r="545" spans="3:12" ht="15.75" thickBot="1" x14ac:dyDescent="0.3">
      <c r="C545" s="99" t="s">
        <v>49</v>
      </c>
      <c r="D545" s="1368"/>
      <c r="E545" s="201">
        <v>0</v>
      </c>
      <c r="F545" s="100">
        <v>100</v>
      </c>
      <c r="G545" s="97">
        <f>E545*F545</f>
        <v>0</v>
      </c>
      <c r="H545" s="326"/>
      <c r="I545" s="98" t="s">
        <v>812</v>
      </c>
      <c r="J545" s="98" t="str">
        <f>VLOOKUP(I545,Presupuesto!$B$11:$C$566,2,0)</f>
        <v>ALIMENTOS B EBIDAS PARA PERSONAS</v>
      </c>
      <c r="K545" s="327" t="s">
        <v>1385</v>
      </c>
      <c r="L545" s="98" t="s">
        <v>414</v>
      </c>
    </row>
    <row r="546" spans="3:12" ht="15.75" thickBot="1" x14ac:dyDescent="0.3">
      <c r="C546" s="99" t="s">
        <v>50</v>
      </c>
      <c r="D546" s="1368"/>
      <c r="E546" s="151">
        <v>8</v>
      </c>
      <c r="F546" s="118">
        <v>10000</v>
      </c>
      <c r="G546" s="97">
        <f t="shared" ref="G546:G551" si="31">E546*F546</f>
        <v>80000</v>
      </c>
      <c r="H546" s="326" t="s">
        <v>1474</v>
      </c>
      <c r="I546" s="316" t="s">
        <v>769</v>
      </c>
      <c r="J546" s="98" t="str">
        <f>VLOOKUP(I546,Presupuesto!$B$11:$C$566,2,0)</f>
        <v>PASAJES NACIONALES</v>
      </c>
      <c r="K546" s="327" t="s">
        <v>1385</v>
      </c>
      <c r="L546" s="98" t="s">
        <v>430</v>
      </c>
    </row>
    <row r="547" spans="3:12" ht="15.75" thickBot="1" x14ac:dyDescent="0.3">
      <c r="C547" s="99" t="s">
        <v>437</v>
      </c>
      <c r="D547" s="1368"/>
      <c r="E547" s="151">
        <v>0</v>
      </c>
      <c r="F547" s="118">
        <v>250</v>
      </c>
      <c r="G547" s="97">
        <f t="shared" si="31"/>
        <v>0</v>
      </c>
      <c r="H547" s="326"/>
      <c r="I547" s="98" t="s">
        <v>841</v>
      </c>
      <c r="J547" s="98" t="str">
        <f>VLOOKUP(I547,Presupuesto!$B$11:$C$566,2,0)</f>
        <v>PRODUCTOS PAPEL Y CARTON</v>
      </c>
      <c r="K547" s="327" t="s">
        <v>1385</v>
      </c>
      <c r="L547" s="98" t="s">
        <v>430</v>
      </c>
    </row>
    <row r="548" spans="3:12" ht="15.75" thickBot="1" x14ac:dyDescent="0.3">
      <c r="C548" s="99" t="s">
        <v>51</v>
      </c>
      <c r="D548" s="1368"/>
      <c r="E548" s="201">
        <v>0</v>
      </c>
      <c r="F548" s="100">
        <v>4</v>
      </c>
      <c r="G548" s="97">
        <f t="shared" si="31"/>
        <v>0</v>
      </c>
      <c r="H548" s="326"/>
      <c r="I548" s="98" t="s">
        <v>841</v>
      </c>
      <c r="J548" s="98" t="str">
        <f>VLOOKUP(I548,Presupuesto!$B$11:$C$566,2,0)</f>
        <v>PRODUCTOS PAPEL Y CARTON</v>
      </c>
      <c r="K548" s="327" t="s">
        <v>1385</v>
      </c>
      <c r="L548" s="98" t="s">
        <v>430</v>
      </c>
    </row>
    <row r="549" spans="3:12" ht="15.75" thickBot="1" x14ac:dyDescent="0.3">
      <c r="C549" s="99" t="s">
        <v>139</v>
      </c>
      <c r="D549" s="1368"/>
      <c r="E549" s="201">
        <v>0</v>
      </c>
      <c r="F549" s="100">
        <v>4</v>
      </c>
      <c r="G549" s="97">
        <f t="shared" si="31"/>
        <v>0</v>
      </c>
      <c r="H549" s="326"/>
      <c r="I549" s="98" t="s">
        <v>962</v>
      </c>
      <c r="J549" s="98" t="str">
        <f>VLOOKUP(I549,Presupuesto!$B$11:$C$566,2,0)</f>
        <v>UTILES DE ESCRITORIO, OFICINA Y ENSE¥ANZA</v>
      </c>
      <c r="K549" s="327" t="s">
        <v>1385</v>
      </c>
      <c r="L549" s="98" t="s">
        <v>430</v>
      </c>
    </row>
    <row r="550" spans="3:12" ht="15.75" thickBot="1" x14ac:dyDescent="0.3">
      <c r="C550" s="99" t="s">
        <v>34</v>
      </c>
      <c r="D550" s="1368"/>
      <c r="E550" s="201">
        <v>0</v>
      </c>
      <c r="F550" s="100">
        <v>0</v>
      </c>
      <c r="G550" s="97">
        <f t="shared" si="31"/>
        <v>0</v>
      </c>
      <c r="H550" s="326"/>
      <c r="I550" s="98" t="s">
        <v>962</v>
      </c>
      <c r="J550" s="98" t="str">
        <f>VLOOKUP(I550,Presupuesto!$B$11:$C$566,2,0)</f>
        <v>UTILES DE ESCRITORIO, OFICINA Y ENSE¥ANZA</v>
      </c>
      <c r="K550" s="327" t="s">
        <v>1385</v>
      </c>
      <c r="L550" s="98" t="s">
        <v>430</v>
      </c>
    </row>
    <row r="551" spans="3:12" ht="15.75" thickBot="1" x14ac:dyDescent="0.3">
      <c r="C551" s="109" t="s">
        <v>52</v>
      </c>
      <c r="D551" s="1368"/>
      <c r="E551" s="213">
        <v>0</v>
      </c>
      <c r="F551" s="119">
        <v>0</v>
      </c>
      <c r="G551" s="97">
        <f t="shared" si="31"/>
        <v>0</v>
      </c>
      <c r="H551" s="326"/>
      <c r="I551" s="98" t="s">
        <v>962</v>
      </c>
      <c r="J551" s="98" t="str">
        <f>VLOOKUP(I551,Presupuesto!$B$11:$C$566,2,0)</f>
        <v>UTILES DE ESCRITORIO, OFICINA Y ENSE¥ANZA</v>
      </c>
      <c r="K551" s="327" t="s">
        <v>1385</v>
      </c>
      <c r="L551" s="98" t="s">
        <v>430</v>
      </c>
    </row>
    <row r="552" spans="3:12" ht="15.75" thickBot="1" x14ac:dyDescent="0.3">
      <c r="C552" s="217" t="s">
        <v>450</v>
      </c>
      <c r="D552" s="218"/>
      <c r="E552" s="328">
        <v>0</v>
      </c>
      <c r="F552" s="104">
        <v>1150</v>
      </c>
      <c r="G552" s="105">
        <f>D552*E552*F552</f>
        <v>0</v>
      </c>
      <c r="H552" s="326"/>
      <c r="I552" s="330" t="s">
        <v>769</v>
      </c>
      <c r="J552" s="106" t="str">
        <f>VLOOKUP(I552,Presupuesto!$B$11:$C$566,2,0)</f>
        <v>PASAJES NACIONALES</v>
      </c>
      <c r="K552" s="327" t="s">
        <v>1385</v>
      </c>
      <c r="L552" s="331" t="s">
        <v>430</v>
      </c>
    </row>
    <row r="553" spans="3:12" ht="15.75" thickBot="1" x14ac:dyDescent="0.3"/>
    <row r="554" spans="3:12" ht="15.75" thickBot="1" x14ac:dyDescent="0.3">
      <c r="C554" s="29" t="s">
        <v>43</v>
      </c>
      <c r="D554" s="1085">
        <f>SUM(G561:G570)</f>
        <v>42600</v>
      </c>
      <c r="E554" s="93"/>
      <c r="F554" s="93"/>
      <c r="G554" s="93"/>
      <c r="H554" s="74"/>
      <c r="I554" s="74"/>
      <c r="J554" s="74"/>
      <c r="K554" s="112"/>
    </row>
    <row r="555" spans="3:12" x14ac:dyDescent="0.25">
      <c r="C555" s="70"/>
      <c r="D555" s="31"/>
      <c r="E555" s="93"/>
      <c r="F555" s="93"/>
      <c r="G555" s="93"/>
      <c r="H555" s="74"/>
      <c r="I555" s="74"/>
      <c r="J555" s="74"/>
      <c r="K555" s="112"/>
    </row>
    <row r="556" spans="3:12" x14ac:dyDescent="0.25">
      <c r="C556" s="70"/>
      <c r="D556" s="31"/>
      <c r="E556" s="93"/>
      <c r="F556" s="93"/>
      <c r="G556" s="93"/>
      <c r="H556" s="74"/>
      <c r="I556" s="74"/>
      <c r="J556" s="74"/>
      <c r="K556" s="112"/>
    </row>
    <row r="557" spans="3:12" ht="15.75" x14ac:dyDescent="0.25">
      <c r="C557" s="206" t="s">
        <v>409</v>
      </c>
      <c r="D557" s="375"/>
      <c r="E557" s="1089">
        <f>+'Desarrollo e Innov. Curricular'!P16+'Desarrollo e Innov. Curricular'!P17</f>
        <v>42600</v>
      </c>
      <c r="F557" s="93"/>
      <c r="G557" s="93"/>
      <c r="H557" s="74"/>
      <c r="I557" s="74"/>
      <c r="J557" s="74"/>
      <c r="K557" s="112"/>
    </row>
    <row r="558" spans="3:12" x14ac:dyDescent="0.25">
      <c r="C558" s="563" t="s">
        <v>2332</v>
      </c>
      <c r="D558" s="31"/>
      <c r="E558" s="93"/>
      <c r="F558" s="93"/>
      <c r="G558" s="93"/>
      <c r="H558" s="74"/>
      <c r="I558" s="74"/>
      <c r="J558" s="74"/>
      <c r="K558" s="112"/>
    </row>
    <row r="559" spans="3:12" ht="15.75" thickBot="1" x14ac:dyDescent="0.3">
      <c r="C559" s="563" t="s">
        <v>2333</v>
      </c>
      <c r="D559" s="31"/>
      <c r="E559" s="93"/>
      <c r="F559" s="93"/>
      <c r="G559" s="93"/>
      <c r="H559" s="74"/>
      <c r="I559" s="74"/>
      <c r="J559" s="74"/>
      <c r="K559" s="112"/>
    </row>
    <row r="560" spans="3:12" ht="30.75" thickBot="1" x14ac:dyDescent="0.3">
      <c r="C560" s="126" t="s">
        <v>44</v>
      </c>
      <c r="D560" s="129" t="s">
        <v>45</v>
      </c>
      <c r="E560" s="128" t="s">
        <v>55</v>
      </c>
      <c r="F560" s="128" t="s">
        <v>57</v>
      </c>
      <c r="G560" s="127" t="s">
        <v>27</v>
      </c>
      <c r="H560" s="133" t="s">
        <v>147</v>
      </c>
      <c r="I560" s="128" t="s">
        <v>46</v>
      </c>
      <c r="J560" s="128" t="s">
        <v>148</v>
      </c>
      <c r="K560" s="128" t="s">
        <v>428</v>
      </c>
      <c r="L560" s="128" t="s">
        <v>429</v>
      </c>
    </row>
    <row r="561" spans="3:12" ht="15.75" thickBot="1" x14ac:dyDescent="0.3">
      <c r="C561" s="323" t="s">
        <v>47</v>
      </c>
      <c r="D561" s="1367">
        <v>8</v>
      </c>
      <c r="E561" s="324">
        <v>0</v>
      </c>
      <c r="F561" s="115">
        <v>15000</v>
      </c>
      <c r="G561" s="325">
        <f>E561*F561</f>
        <v>0</v>
      </c>
      <c r="H561" s="326"/>
      <c r="I561" s="116" t="s">
        <v>719</v>
      </c>
      <c r="J561" s="116" t="str">
        <f>VLOOKUP(I561,Presupuesto!$B$11:$C$566,2,0)</f>
        <v>SERVICIOS DE CAPACITACION.</v>
      </c>
      <c r="K561" s="327" t="s">
        <v>1385</v>
      </c>
      <c r="L561" s="116" t="s">
        <v>412</v>
      </c>
    </row>
    <row r="562" spans="3:12" ht="15.75" thickBot="1" x14ac:dyDescent="0.3">
      <c r="C562" s="99" t="s">
        <v>48</v>
      </c>
      <c r="D562" s="1368"/>
      <c r="E562" s="201">
        <v>0</v>
      </c>
      <c r="F562" s="100">
        <v>50</v>
      </c>
      <c r="G562" s="97">
        <f>E562*F562</f>
        <v>0</v>
      </c>
      <c r="H562" s="326"/>
      <c r="I562" s="98" t="s">
        <v>737</v>
      </c>
      <c r="J562" s="98" t="str">
        <f>VLOOKUP(I562,Presupuesto!$B$11:$C$566,2,0)</f>
        <v>SERVICIOS DE IMPRENTA PUBLIC.Y REPRODUCCION</v>
      </c>
      <c r="K562" s="327" t="s">
        <v>1385</v>
      </c>
      <c r="L562" s="98" t="s">
        <v>430</v>
      </c>
    </row>
    <row r="563" spans="3:12" ht="15.75" thickBot="1" x14ac:dyDescent="0.3">
      <c r="C563" s="99" t="s">
        <v>49</v>
      </c>
      <c r="D563" s="1368"/>
      <c r="E563" s="201">
        <v>0</v>
      </c>
      <c r="F563" s="100">
        <v>100</v>
      </c>
      <c r="G563" s="97">
        <f>E563*F563</f>
        <v>0</v>
      </c>
      <c r="H563" s="326"/>
      <c r="I563" s="98" t="s">
        <v>812</v>
      </c>
      <c r="J563" s="98" t="str">
        <f>VLOOKUP(I563,Presupuesto!$B$11:$C$566,2,0)</f>
        <v>ALIMENTOS B EBIDAS PARA PERSONAS</v>
      </c>
      <c r="K563" s="327" t="s">
        <v>1385</v>
      </c>
      <c r="L563" s="98" t="s">
        <v>414</v>
      </c>
    </row>
    <row r="564" spans="3:12" ht="15.75" thickBot="1" x14ac:dyDescent="0.3">
      <c r="C564" s="99" t="s">
        <v>50</v>
      </c>
      <c r="D564" s="1368"/>
      <c r="E564" s="151">
        <v>0</v>
      </c>
      <c r="F564" s="118">
        <v>5000</v>
      </c>
      <c r="G564" s="97">
        <f t="shared" ref="G564:G569" si="32">E564*F564</f>
        <v>0</v>
      </c>
      <c r="H564" s="326"/>
      <c r="I564" s="316" t="s">
        <v>323</v>
      </c>
      <c r="J564" s="98" t="str">
        <f>VLOOKUP(I564,Presupuesto!$B$11:$C$566,2,0)</f>
        <v>PASAJES NACIONALES (26110-00)</v>
      </c>
      <c r="K564" s="327" t="s">
        <v>1385</v>
      </c>
      <c r="L564" s="98" t="s">
        <v>430</v>
      </c>
    </row>
    <row r="565" spans="3:12" ht="15.75" thickBot="1" x14ac:dyDescent="0.3">
      <c r="C565" s="99" t="s">
        <v>437</v>
      </c>
      <c r="D565" s="1368"/>
      <c r="E565" s="151">
        <v>8</v>
      </c>
      <c r="F565" s="118">
        <v>5325</v>
      </c>
      <c r="G565" s="97">
        <f t="shared" si="32"/>
        <v>42600</v>
      </c>
      <c r="H565" s="326" t="s">
        <v>1474</v>
      </c>
      <c r="I565" s="98" t="s">
        <v>841</v>
      </c>
      <c r="J565" s="98" t="str">
        <f>VLOOKUP(I565,Presupuesto!$B$11:$C$566,2,0)</f>
        <v>PRODUCTOS PAPEL Y CARTON</v>
      </c>
      <c r="K565" s="327" t="s">
        <v>1385</v>
      </c>
      <c r="L565" s="98" t="s">
        <v>430</v>
      </c>
    </row>
    <row r="566" spans="3:12" ht="15.75" thickBot="1" x14ac:dyDescent="0.3">
      <c r="C566" s="99" t="s">
        <v>51</v>
      </c>
      <c r="D566" s="1368"/>
      <c r="E566" s="201">
        <v>0</v>
      </c>
      <c r="F566" s="100">
        <v>4</v>
      </c>
      <c r="G566" s="97">
        <f t="shared" si="32"/>
        <v>0</v>
      </c>
      <c r="H566" s="326"/>
      <c r="I566" s="98" t="s">
        <v>841</v>
      </c>
      <c r="J566" s="98" t="str">
        <f>VLOOKUP(I566,Presupuesto!$B$11:$C$566,2,0)</f>
        <v>PRODUCTOS PAPEL Y CARTON</v>
      </c>
      <c r="K566" s="327" t="s">
        <v>1385</v>
      </c>
      <c r="L566" s="98" t="s">
        <v>430</v>
      </c>
    </row>
    <row r="567" spans="3:12" ht="15.75" thickBot="1" x14ac:dyDescent="0.3">
      <c r="C567" s="99" t="s">
        <v>139</v>
      </c>
      <c r="D567" s="1368"/>
      <c r="E567" s="201">
        <v>0</v>
      </c>
      <c r="F567" s="100">
        <v>4</v>
      </c>
      <c r="G567" s="97">
        <f t="shared" si="32"/>
        <v>0</v>
      </c>
      <c r="H567" s="326"/>
      <c r="I567" s="98" t="s">
        <v>962</v>
      </c>
      <c r="J567" s="98" t="str">
        <f>VLOOKUP(I567,Presupuesto!$B$11:$C$566,2,0)</f>
        <v>UTILES DE ESCRITORIO, OFICINA Y ENSE¥ANZA</v>
      </c>
      <c r="K567" s="327" t="s">
        <v>1385</v>
      </c>
      <c r="L567" s="98" t="s">
        <v>430</v>
      </c>
    </row>
    <row r="568" spans="3:12" ht="15.75" thickBot="1" x14ac:dyDescent="0.3">
      <c r="C568" s="99" t="s">
        <v>34</v>
      </c>
      <c r="D568" s="1368"/>
      <c r="E568" s="201">
        <v>0</v>
      </c>
      <c r="F568" s="100">
        <v>0</v>
      </c>
      <c r="G568" s="97">
        <f t="shared" si="32"/>
        <v>0</v>
      </c>
      <c r="H568" s="326"/>
      <c r="I568" s="98" t="s">
        <v>962</v>
      </c>
      <c r="J568" s="98" t="str">
        <f>VLOOKUP(I568,Presupuesto!$B$11:$C$566,2,0)</f>
        <v>UTILES DE ESCRITORIO, OFICINA Y ENSE¥ANZA</v>
      </c>
      <c r="K568" s="327" t="s">
        <v>1385</v>
      </c>
      <c r="L568" s="98" t="s">
        <v>430</v>
      </c>
    </row>
    <row r="569" spans="3:12" ht="15.75" thickBot="1" x14ac:dyDescent="0.3">
      <c r="C569" s="109" t="s">
        <v>52</v>
      </c>
      <c r="D569" s="1368"/>
      <c r="E569" s="213">
        <v>0</v>
      </c>
      <c r="F569" s="119">
        <v>0</v>
      </c>
      <c r="G569" s="97">
        <f t="shared" si="32"/>
        <v>0</v>
      </c>
      <c r="H569" s="326"/>
      <c r="I569" s="98" t="s">
        <v>962</v>
      </c>
      <c r="J569" s="98" t="str">
        <f>VLOOKUP(I569,Presupuesto!$B$11:$C$566,2,0)</f>
        <v>UTILES DE ESCRITORIO, OFICINA Y ENSE¥ANZA</v>
      </c>
      <c r="K569" s="327" t="s">
        <v>1385</v>
      </c>
      <c r="L569" s="98" t="s">
        <v>430</v>
      </c>
    </row>
    <row r="570" spans="3:12" ht="15.75" thickBot="1" x14ac:dyDescent="0.3">
      <c r="C570" s="217" t="s">
        <v>450</v>
      </c>
      <c r="D570" s="218"/>
      <c r="E570" s="328">
        <v>0</v>
      </c>
      <c r="F570" s="104">
        <v>1150</v>
      </c>
      <c r="G570" s="105">
        <f>D570*E570*F570</f>
        <v>0</v>
      </c>
      <c r="H570" s="326"/>
      <c r="I570" s="330" t="s">
        <v>769</v>
      </c>
      <c r="J570" s="106" t="str">
        <f>VLOOKUP(I570,Presupuesto!$B$11:$C$566,2,0)</f>
        <v>PASAJES NACIONALES</v>
      </c>
      <c r="K570" s="327" t="s">
        <v>1385</v>
      </c>
      <c r="L570" s="331" t="s">
        <v>430</v>
      </c>
    </row>
    <row r="571" spans="3:12" ht="15.75" thickBot="1" x14ac:dyDescent="0.3"/>
    <row r="572" spans="3:12" ht="15.75" thickBot="1" x14ac:dyDescent="0.3">
      <c r="C572" s="29" t="s">
        <v>43</v>
      </c>
      <c r="D572" s="1085">
        <f>SUM(G579:G588)</f>
        <v>140000.00099999999</v>
      </c>
      <c r="E572" s="93"/>
      <c r="F572" s="93"/>
      <c r="G572" s="93"/>
      <c r="H572" s="74"/>
      <c r="I572" s="74"/>
      <c r="J572" s="74"/>
      <c r="K572" s="112"/>
    </row>
    <row r="573" spans="3:12" x14ac:dyDescent="0.25">
      <c r="C573" s="70"/>
      <c r="D573" s="31"/>
      <c r="E573" s="93"/>
      <c r="F573" s="93"/>
      <c r="G573" s="93"/>
      <c r="H573" s="74"/>
      <c r="I573" s="74"/>
      <c r="J573" s="74"/>
      <c r="K573" s="112"/>
    </row>
    <row r="574" spans="3:12" x14ac:dyDescent="0.25">
      <c r="C574" s="70"/>
      <c r="D574" s="31"/>
      <c r="E574" s="93"/>
      <c r="F574" s="93"/>
      <c r="G574" s="93"/>
      <c r="H574" s="74"/>
      <c r="I574" s="74"/>
      <c r="J574" s="74"/>
      <c r="K574" s="112"/>
    </row>
    <row r="575" spans="3:12" ht="15.75" x14ac:dyDescent="0.25">
      <c r="C575" s="206" t="s">
        <v>409</v>
      </c>
      <c r="D575" s="375"/>
      <c r="E575" s="1088" t="s">
        <v>2359</v>
      </c>
      <c r="F575" s="93"/>
      <c r="G575" s="93"/>
      <c r="H575" s="74"/>
      <c r="I575" s="74"/>
      <c r="J575" s="74"/>
      <c r="K575" s="112"/>
    </row>
    <row r="576" spans="3:12" ht="18.75" x14ac:dyDescent="0.25">
      <c r="C576" s="209" t="e">
        <f>IFERROR(VLOOKUP(D575,'Desarrollo e Innov. Curricular'!$E:$F,2,FALSE),IFERROR(VLOOKUP(D575,'Investigación Científica'!$E:$F,2,FALSE),IFERROR(VLOOKUP(D575,'Vinculación Univ. Sociedad'!$E:$F,2,FALSE),IFERROR(VLOOKUP(D575,'Docencia y Profesorado Universi'!$E:$F,2,FALSE),IFERROR(VLOOKUP(D575,'Estudiantes y Graduados'!$E:$F,2,FALSE),IFERROR(VLOOKUP(D575,'Gestion Administrativa'!$E:$F,2,FALSE),IFERROR(VLOOKUP(D575,'Gestión Académica'!$E:$F,2,FALSE),IFERROR(VLOOKUP(D575,'Aseguramiento de la Calidad'!$E:$F,2,FALSE),IFERROR(VLOOKUP(D575,'Gestión del Conocimiento'!$E:$F,2,FALSE),IFERROR(VLOOKUP(D575,'Gobernabilidad y Procesos...'!$E:$F,2,FALSE),IFERROR(VLOOKUP(D575,'Gestión del Talento Humano'!$E:$F,2,FALSE),IFERROR(VLOOKUP(D575,'Internacionalización de la E.S.'!$E:$F,2,FALSE),IFERROR(VLOOKUP(D575,'Cultura de Innovación Insti...'!$E:$F,2,FALSE),VLOOKUP(D575,'Lo Esencial de la Reforma Univ.'!$E:$F,2,0))))))))))))))</f>
        <v>#N/A</v>
      </c>
      <c r="D576" s="31"/>
      <c r="E576" s="1088" t="s">
        <v>2362</v>
      </c>
      <c r="F576" s="93"/>
      <c r="G576" s="93"/>
      <c r="H576" s="74"/>
      <c r="I576" s="74"/>
      <c r="J576" s="74"/>
      <c r="K576" s="112"/>
    </row>
    <row r="577" spans="3:12" ht="15.75" thickBot="1" x14ac:dyDescent="0.3">
      <c r="C577" s="70"/>
      <c r="D577" s="31"/>
      <c r="E577" s="1090" t="s">
        <v>2364</v>
      </c>
      <c r="F577" s="93"/>
      <c r="G577" s="93"/>
      <c r="H577" s="74"/>
      <c r="I577" s="74"/>
      <c r="J577" s="74"/>
      <c r="K577" s="112"/>
    </row>
    <row r="578" spans="3:12" ht="30.75" thickBot="1" x14ac:dyDescent="0.3">
      <c r="C578" s="126" t="s">
        <v>44</v>
      </c>
      <c r="D578" s="129" t="s">
        <v>45</v>
      </c>
      <c r="E578" s="128" t="s">
        <v>55</v>
      </c>
      <c r="F578" s="128" t="s">
        <v>57</v>
      </c>
      <c r="G578" s="127" t="s">
        <v>27</v>
      </c>
      <c r="H578" s="133" t="s">
        <v>147</v>
      </c>
      <c r="I578" s="128" t="s">
        <v>46</v>
      </c>
      <c r="J578" s="128" t="s">
        <v>148</v>
      </c>
      <c r="K578" s="128" t="s">
        <v>428</v>
      </c>
      <c r="L578" s="128" t="s">
        <v>429</v>
      </c>
    </row>
    <row r="579" spans="3:12" ht="15.75" thickBot="1" x14ac:dyDescent="0.3">
      <c r="C579" s="323" t="s">
        <v>47</v>
      </c>
      <c r="D579" s="1367">
        <v>300</v>
      </c>
      <c r="E579" s="324">
        <v>0</v>
      </c>
      <c r="F579" s="115">
        <v>15000</v>
      </c>
      <c r="G579" s="325">
        <f>E579*F579</f>
        <v>0</v>
      </c>
      <c r="H579" s="326"/>
      <c r="I579" s="116" t="s">
        <v>719</v>
      </c>
      <c r="J579" s="116" t="str">
        <f>VLOOKUP(I579,Presupuesto!$B$11:$C$566,2,0)</f>
        <v>SERVICIOS DE CAPACITACION.</v>
      </c>
      <c r="K579" s="327" t="s">
        <v>492</v>
      </c>
      <c r="L579" s="116" t="s">
        <v>412</v>
      </c>
    </row>
    <row r="580" spans="3:12" ht="15.75" thickBot="1" x14ac:dyDescent="0.3">
      <c r="C580" s="99" t="s">
        <v>48</v>
      </c>
      <c r="D580" s="1368"/>
      <c r="E580" s="201">
        <v>30</v>
      </c>
      <c r="F580" s="100">
        <v>300</v>
      </c>
      <c r="G580" s="97">
        <f>E580*F580</f>
        <v>9000</v>
      </c>
      <c r="H580" s="326" t="s">
        <v>1474</v>
      </c>
      <c r="I580" s="98" t="s">
        <v>737</v>
      </c>
      <c r="J580" s="98" t="str">
        <f>VLOOKUP(I580,Presupuesto!$B$11:$C$566,2,0)</f>
        <v>SERVICIOS DE IMPRENTA PUBLIC.Y REPRODUCCION</v>
      </c>
      <c r="K580" s="327" t="s">
        <v>492</v>
      </c>
      <c r="L580" s="98" t="s">
        <v>430</v>
      </c>
    </row>
    <row r="581" spans="3:12" ht="15.75" thickBot="1" x14ac:dyDescent="0.3">
      <c r="C581" s="99" t="s">
        <v>49</v>
      </c>
      <c r="D581" s="1368"/>
      <c r="E581" s="201">
        <v>300</v>
      </c>
      <c r="F581" s="100">
        <v>200</v>
      </c>
      <c r="G581" s="97">
        <f>E581*F581</f>
        <v>60000</v>
      </c>
      <c r="H581" s="326" t="s">
        <v>1474</v>
      </c>
      <c r="I581" s="98" t="s">
        <v>812</v>
      </c>
      <c r="J581" s="98" t="str">
        <f>VLOOKUP(I581,Presupuesto!$B$11:$C$566,2,0)</f>
        <v>ALIMENTOS B EBIDAS PARA PERSONAS</v>
      </c>
      <c r="K581" s="327" t="s">
        <v>492</v>
      </c>
      <c r="L581" s="98" t="s">
        <v>414</v>
      </c>
    </row>
    <row r="582" spans="3:12" ht="15.75" thickBot="1" x14ac:dyDescent="0.3">
      <c r="C582" s="99" t="s">
        <v>50</v>
      </c>
      <c r="D582" s="1368"/>
      <c r="E582" s="151">
        <v>5</v>
      </c>
      <c r="F582" s="118">
        <v>6000</v>
      </c>
      <c r="G582" s="97">
        <f t="shared" ref="G582:G587" si="33">E582*F582</f>
        <v>30000</v>
      </c>
      <c r="H582" s="326" t="s">
        <v>1474</v>
      </c>
      <c r="I582" s="316" t="s">
        <v>769</v>
      </c>
      <c r="J582" s="98" t="str">
        <f>VLOOKUP(I582,Presupuesto!$B$11:$C$566,2,0)</f>
        <v>PASAJES NACIONALES</v>
      </c>
      <c r="K582" s="327" t="s">
        <v>492</v>
      </c>
      <c r="L582" s="98" t="s">
        <v>430</v>
      </c>
    </row>
    <row r="583" spans="3:12" ht="15.75" thickBot="1" x14ac:dyDescent="0.3">
      <c r="C583" s="99" t="s">
        <v>437</v>
      </c>
      <c r="D583" s="1368"/>
      <c r="E583" s="151">
        <v>300</v>
      </c>
      <c r="F583" s="118">
        <v>131.66667000000001</v>
      </c>
      <c r="G583" s="97">
        <f t="shared" si="33"/>
        <v>39500.001000000004</v>
      </c>
      <c r="H583" s="326" t="s">
        <v>1474</v>
      </c>
      <c r="I583" s="98" t="s">
        <v>841</v>
      </c>
      <c r="J583" s="98" t="str">
        <f>VLOOKUP(I583,Presupuesto!$B$11:$C$566,2,0)</f>
        <v>PRODUCTOS PAPEL Y CARTON</v>
      </c>
      <c r="K583" s="327" t="s">
        <v>492</v>
      </c>
      <c r="L583" s="98" t="s">
        <v>430</v>
      </c>
    </row>
    <row r="584" spans="3:12" ht="15.75" thickBot="1" x14ac:dyDescent="0.3">
      <c r="C584" s="99" t="s">
        <v>51</v>
      </c>
      <c r="D584" s="1368"/>
      <c r="E584" s="201">
        <v>0</v>
      </c>
      <c r="F584" s="100">
        <v>4</v>
      </c>
      <c r="G584" s="97">
        <f t="shared" si="33"/>
        <v>0</v>
      </c>
      <c r="H584" s="326"/>
      <c r="I584" s="98" t="s">
        <v>841</v>
      </c>
      <c r="J584" s="98" t="str">
        <f>VLOOKUP(I584,Presupuesto!$B$11:$C$566,2,0)</f>
        <v>PRODUCTOS PAPEL Y CARTON</v>
      </c>
      <c r="K584" s="327" t="s">
        <v>492</v>
      </c>
      <c r="L584" s="98" t="s">
        <v>430</v>
      </c>
    </row>
    <row r="585" spans="3:12" ht="15.75" thickBot="1" x14ac:dyDescent="0.3">
      <c r="C585" s="99" t="s">
        <v>139</v>
      </c>
      <c r="D585" s="1368"/>
      <c r="E585" s="201">
        <v>300</v>
      </c>
      <c r="F585" s="100">
        <v>5</v>
      </c>
      <c r="G585" s="97">
        <f t="shared" si="33"/>
        <v>1500</v>
      </c>
      <c r="H585" s="326" t="s">
        <v>1474</v>
      </c>
      <c r="I585" s="98" t="s">
        <v>962</v>
      </c>
      <c r="J585" s="98" t="str">
        <f>VLOOKUP(I585,Presupuesto!$B$11:$C$566,2,0)</f>
        <v>UTILES DE ESCRITORIO, OFICINA Y ENSE¥ANZA</v>
      </c>
      <c r="K585" s="327" t="s">
        <v>492</v>
      </c>
      <c r="L585" s="98" t="s">
        <v>430</v>
      </c>
    </row>
    <row r="586" spans="3:12" ht="15.75" thickBot="1" x14ac:dyDescent="0.3">
      <c r="C586" s="99" t="s">
        <v>34</v>
      </c>
      <c r="D586" s="1368"/>
      <c r="E586" s="201">
        <v>0</v>
      </c>
      <c r="F586" s="100">
        <v>0</v>
      </c>
      <c r="G586" s="97">
        <f t="shared" si="33"/>
        <v>0</v>
      </c>
      <c r="H586" s="326"/>
      <c r="I586" s="98" t="s">
        <v>962</v>
      </c>
      <c r="J586" s="98" t="str">
        <f>VLOOKUP(I586,Presupuesto!$B$11:$C$566,2,0)</f>
        <v>UTILES DE ESCRITORIO, OFICINA Y ENSE¥ANZA</v>
      </c>
      <c r="K586" s="327" t="s">
        <v>492</v>
      </c>
      <c r="L586" s="98" t="s">
        <v>430</v>
      </c>
    </row>
    <row r="587" spans="3:12" ht="15.75" thickBot="1" x14ac:dyDescent="0.3">
      <c r="C587" s="109" t="s">
        <v>52</v>
      </c>
      <c r="D587" s="1368"/>
      <c r="E587" s="213">
        <v>0</v>
      </c>
      <c r="F587" s="119">
        <v>0</v>
      </c>
      <c r="G587" s="97">
        <f t="shared" si="33"/>
        <v>0</v>
      </c>
      <c r="H587" s="326"/>
      <c r="I587" s="98" t="s">
        <v>962</v>
      </c>
      <c r="J587" s="98" t="str">
        <f>VLOOKUP(I587,Presupuesto!$B$11:$C$566,2,0)</f>
        <v>UTILES DE ESCRITORIO, OFICINA Y ENSE¥ANZA</v>
      </c>
      <c r="K587" s="327" t="s">
        <v>492</v>
      </c>
      <c r="L587" s="98" t="s">
        <v>430</v>
      </c>
    </row>
    <row r="588" spans="3:12" ht="15.75" thickBot="1" x14ac:dyDescent="0.3">
      <c r="C588" s="217" t="s">
        <v>450</v>
      </c>
      <c r="D588" s="218"/>
      <c r="E588" s="328">
        <v>0</v>
      </c>
      <c r="F588" s="104">
        <v>1150</v>
      </c>
      <c r="G588" s="105">
        <f>D588*E588*F588</f>
        <v>0</v>
      </c>
      <c r="H588" s="326"/>
      <c r="I588" s="330" t="s">
        <v>769</v>
      </c>
      <c r="J588" s="106" t="str">
        <f>VLOOKUP(I588,Presupuesto!$B$11:$C$566,2,0)</f>
        <v>PASAJES NACIONALES</v>
      </c>
      <c r="K588" s="327" t="s">
        <v>492</v>
      </c>
      <c r="L588" s="331" t="s">
        <v>430</v>
      </c>
    </row>
    <row r="589" spans="3:12" ht="15.75" thickBot="1" x14ac:dyDescent="0.3"/>
    <row r="590" spans="3:12" ht="15.75" thickBot="1" x14ac:dyDescent="0.3">
      <c r="C590" s="29" t="s">
        <v>43</v>
      </c>
      <c r="D590" s="1085">
        <f>SUM(G597:G606)</f>
        <v>20000</v>
      </c>
      <c r="E590" s="93"/>
      <c r="F590" s="93"/>
      <c r="G590" s="93"/>
      <c r="H590" s="74"/>
      <c r="I590" s="74"/>
      <c r="J590" s="74"/>
      <c r="K590" s="112"/>
    </row>
    <row r="591" spans="3:12" x14ac:dyDescent="0.25">
      <c r="C591" s="70"/>
      <c r="D591" s="31"/>
      <c r="E591" s="93"/>
      <c r="F591" s="93"/>
      <c r="G591" s="93"/>
      <c r="H591" s="74"/>
      <c r="I591" s="74"/>
      <c r="J591" s="74"/>
      <c r="K591" s="112"/>
    </row>
    <row r="592" spans="3:12" x14ac:dyDescent="0.25">
      <c r="C592" s="70"/>
      <c r="D592" s="31"/>
      <c r="E592" s="93"/>
      <c r="F592" s="93"/>
      <c r="G592" s="93"/>
      <c r="H592" s="74"/>
      <c r="I592" s="74"/>
      <c r="J592" s="74"/>
      <c r="K592" s="112"/>
    </row>
    <row r="593" spans="3:12" ht="15.75" x14ac:dyDescent="0.25">
      <c r="C593" s="206" t="s">
        <v>409</v>
      </c>
      <c r="D593" s="375"/>
      <c r="E593" s="93" t="str">
        <f>'Vinculación Univ. Sociedad'!F66</f>
        <v>Ejecutar las jornadas de socialización de las políticas de Vinculación Universidad Sociedad.</v>
      </c>
      <c r="F593" s="93"/>
      <c r="G593" s="93"/>
      <c r="H593" s="74"/>
      <c r="I593" s="74"/>
      <c r="J593" s="74"/>
      <c r="K593" s="112"/>
    </row>
    <row r="594" spans="3:12" ht="15.75" x14ac:dyDescent="0.25">
      <c r="C594" s="651" t="s">
        <v>2507</v>
      </c>
      <c r="D594" s="31"/>
      <c r="E594" s="93"/>
      <c r="F594" s="93"/>
      <c r="G594" s="93"/>
      <c r="H594" s="74"/>
      <c r="I594" s="74"/>
      <c r="J594" s="74"/>
      <c r="K594" s="112"/>
    </row>
    <row r="595" spans="3:12" ht="15.75" thickBot="1" x14ac:dyDescent="0.3">
      <c r="C595" s="70"/>
      <c r="D595" s="31"/>
      <c r="E595" s="93"/>
      <c r="F595" s="93"/>
      <c r="G595" s="93"/>
      <c r="H595" s="74"/>
      <c r="I595" s="74"/>
      <c r="J595" s="74"/>
      <c r="K595" s="112"/>
    </row>
    <row r="596" spans="3:12" ht="30.75" thickBot="1" x14ac:dyDescent="0.3">
      <c r="C596" s="126" t="s">
        <v>44</v>
      </c>
      <c r="D596" s="129" t="s">
        <v>45</v>
      </c>
      <c r="E596" s="128" t="s">
        <v>55</v>
      </c>
      <c r="F596" s="128" t="s">
        <v>57</v>
      </c>
      <c r="G596" s="127" t="s">
        <v>27</v>
      </c>
      <c r="H596" s="133" t="s">
        <v>147</v>
      </c>
      <c r="I596" s="128" t="s">
        <v>46</v>
      </c>
      <c r="J596" s="128" t="s">
        <v>148</v>
      </c>
      <c r="K596" s="128" t="s">
        <v>428</v>
      </c>
      <c r="L596" s="128" t="s">
        <v>429</v>
      </c>
    </row>
    <row r="597" spans="3:12" ht="15.75" thickBot="1" x14ac:dyDescent="0.3">
      <c r="C597" s="323" t="s">
        <v>47</v>
      </c>
      <c r="D597" s="1367">
        <v>200</v>
      </c>
      <c r="E597" s="324">
        <v>0</v>
      </c>
      <c r="F597" s="115">
        <v>15000</v>
      </c>
      <c r="G597" s="325">
        <f>E597*F597</f>
        <v>0</v>
      </c>
      <c r="H597" s="326"/>
      <c r="I597" s="116" t="s">
        <v>719</v>
      </c>
      <c r="J597" s="116" t="str">
        <f>VLOOKUP(I597,Presupuesto!$B$11:$C$566,2,0)</f>
        <v>SERVICIOS DE CAPACITACION.</v>
      </c>
      <c r="K597" s="327" t="s">
        <v>491</v>
      </c>
      <c r="L597" s="116" t="s">
        <v>412</v>
      </c>
    </row>
    <row r="598" spans="3:12" ht="15.75" thickBot="1" x14ac:dyDescent="0.3">
      <c r="C598" s="99" t="s">
        <v>48</v>
      </c>
      <c r="D598" s="1368"/>
      <c r="E598" s="201">
        <v>0</v>
      </c>
      <c r="F598" s="100">
        <v>50</v>
      </c>
      <c r="G598" s="97">
        <f>E598*F598</f>
        <v>0</v>
      </c>
      <c r="H598" s="326"/>
      <c r="I598" s="98" t="s">
        <v>737</v>
      </c>
      <c r="J598" s="98" t="str">
        <f>VLOOKUP(I598,Presupuesto!$B$11:$C$566,2,0)</f>
        <v>SERVICIOS DE IMPRENTA PUBLIC.Y REPRODUCCION</v>
      </c>
      <c r="K598" s="327" t="s">
        <v>491</v>
      </c>
      <c r="L598" s="98" t="s">
        <v>430</v>
      </c>
    </row>
    <row r="599" spans="3:12" ht="15.75" thickBot="1" x14ac:dyDescent="0.3">
      <c r="C599" s="99" t="s">
        <v>49</v>
      </c>
      <c r="D599" s="1368"/>
      <c r="E599" s="201">
        <v>200</v>
      </c>
      <c r="F599" s="100">
        <v>100</v>
      </c>
      <c r="G599" s="97">
        <f>E599*F599</f>
        <v>20000</v>
      </c>
      <c r="H599" s="326" t="s">
        <v>1474</v>
      </c>
      <c r="I599" s="98" t="s">
        <v>812</v>
      </c>
      <c r="J599" s="98" t="str">
        <f>VLOOKUP(I599,Presupuesto!$B$11:$C$566,2,0)</f>
        <v>ALIMENTOS B EBIDAS PARA PERSONAS</v>
      </c>
      <c r="K599" s="327" t="s">
        <v>491</v>
      </c>
      <c r="L599" s="98" t="s">
        <v>414</v>
      </c>
    </row>
    <row r="600" spans="3:12" ht="15.75" thickBot="1" x14ac:dyDescent="0.3">
      <c r="C600" s="99" t="s">
        <v>50</v>
      </c>
      <c r="D600" s="1368"/>
      <c r="E600" s="151">
        <v>0</v>
      </c>
      <c r="F600" s="118">
        <v>1000</v>
      </c>
      <c r="G600" s="97">
        <f t="shared" ref="G600:G605" si="34">E600*F600</f>
        <v>0</v>
      </c>
      <c r="H600" s="326"/>
      <c r="I600" s="316" t="s">
        <v>323</v>
      </c>
      <c r="J600" s="98" t="str">
        <f>VLOOKUP(I600,Presupuesto!$B$11:$C$566,2,0)</f>
        <v>PASAJES NACIONALES (26110-00)</v>
      </c>
      <c r="K600" s="327" t="s">
        <v>491</v>
      </c>
      <c r="L600" s="98" t="s">
        <v>430</v>
      </c>
    </row>
    <row r="601" spans="3:12" ht="15.75" thickBot="1" x14ac:dyDescent="0.3">
      <c r="C601" s="99" t="s">
        <v>437</v>
      </c>
      <c r="D601" s="1368"/>
      <c r="E601" s="151">
        <v>0</v>
      </c>
      <c r="F601" s="118">
        <v>250</v>
      </c>
      <c r="G601" s="97">
        <f t="shared" si="34"/>
        <v>0</v>
      </c>
      <c r="H601" s="326"/>
      <c r="I601" s="98" t="s">
        <v>841</v>
      </c>
      <c r="J601" s="98" t="str">
        <f>VLOOKUP(I601,Presupuesto!$B$11:$C$566,2,0)</f>
        <v>PRODUCTOS PAPEL Y CARTON</v>
      </c>
      <c r="K601" s="327" t="s">
        <v>491</v>
      </c>
      <c r="L601" s="98" t="s">
        <v>430</v>
      </c>
    </row>
    <row r="602" spans="3:12" ht="15.75" thickBot="1" x14ac:dyDescent="0.3">
      <c r="C602" s="99" t="s">
        <v>51</v>
      </c>
      <c r="D602" s="1368"/>
      <c r="E602" s="201">
        <v>0</v>
      </c>
      <c r="F602" s="100">
        <v>4</v>
      </c>
      <c r="G602" s="97">
        <f t="shared" si="34"/>
        <v>0</v>
      </c>
      <c r="H602" s="326"/>
      <c r="I602" s="98" t="s">
        <v>841</v>
      </c>
      <c r="J602" s="98" t="str">
        <f>VLOOKUP(I602,Presupuesto!$B$11:$C$566,2,0)</f>
        <v>PRODUCTOS PAPEL Y CARTON</v>
      </c>
      <c r="K602" s="327" t="s">
        <v>491</v>
      </c>
      <c r="L602" s="98" t="s">
        <v>430</v>
      </c>
    </row>
    <row r="603" spans="3:12" ht="15.75" thickBot="1" x14ac:dyDescent="0.3">
      <c r="C603" s="99" t="s">
        <v>139</v>
      </c>
      <c r="D603" s="1368"/>
      <c r="E603" s="201">
        <v>0</v>
      </c>
      <c r="F603" s="100">
        <v>4</v>
      </c>
      <c r="G603" s="97">
        <f t="shared" si="34"/>
        <v>0</v>
      </c>
      <c r="H603" s="326"/>
      <c r="I603" s="98" t="s">
        <v>962</v>
      </c>
      <c r="J603" s="98" t="str">
        <f>VLOOKUP(I603,Presupuesto!$B$11:$C$566,2,0)</f>
        <v>UTILES DE ESCRITORIO, OFICINA Y ENSE¥ANZA</v>
      </c>
      <c r="K603" s="327" t="s">
        <v>491</v>
      </c>
      <c r="L603" s="98" t="s">
        <v>430</v>
      </c>
    </row>
    <row r="604" spans="3:12" ht="15.75" thickBot="1" x14ac:dyDescent="0.3">
      <c r="C604" s="99" t="s">
        <v>34</v>
      </c>
      <c r="D604" s="1368"/>
      <c r="E604" s="201">
        <v>0</v>
      </c>
      <c r="F604" s="100">
        <v>0</v>
      </c>
      <c r="G604" s="97">
        <f t="shared" si="34"/>
        <v>0</v>
      </c>
      <c r="H604" s="326"/>
      <c r="I604" s="98" t="s">
        <v>962</v>
      </c>
      <c r="J604" s="98" t="str">
        <f>VLOOKUP(I604,Presupuesto!$B$11:$C$566,2,0)</f>
        <v>UTILES DE ESCRITORIO, OFICINA Y ENSE¥ANZA</v>
      </c>
      <c r="K604" s="327" t="s">
        <v>491</v>
      </c>
      <c r="L604" s="98" t="s">
        <v>430</v>
      </c>
    </row>
    <row r="605" spans="3:12" ht="15.75" thickBot="1" x14ac:dyDescent="0.3">
      <c r="C605" s="109" t="s">
        <v>52</v>
      </c>
      <c r="D605" s="1368"/>
      <c r="E605" s="213">
        <v>0</v>
      </c>
      <c r="F605" s="119">
        <v>0</v>
      </c>
      <c r="G605" s="97">
        <f t="shared" si="34"/>
        <v>0</v>
      </c>
      <c r="H605" s="326"/>
      <c r="I605" s="98" t="s">
        <v>962</v>
      </c>
      <c r="J605" s="98" t="str">
        <f>VLOOKUP(I605,Presupuesto!$B$11:$C$566,2,0)</f>
        <v>UTILES DE ESCRITORIO, OFICINA Y ENSE¥ANZA</v>
      </c>
      <c r="K605" s="327" t="s">
        <v>491</v>
      </c>
      <c r="L605" s="98" t="s">
        <v>430</v>
      </c>
    </row>
    <row r="606" spans="3:12" ht="15.75" thickBot="1" x14ac:dyDescent="0.3">
      <c r="C606" s="217" t="s">
        <v>450</v>
      </c>
      <c r="D606" s="218"/>
      <c r="E606" s="328">
        <v>0</v>
      </c>
      <c r="F606" s="104">
        <v>1150</v>
      </c>
      <c r="G606" s="105">
        <f>D606*E606*F606</f>
        <v>0</v>
      </c>
      <c r="H606" s="326"/>
      <c r="I606" s="330" t="s">
        <v>769</v>
      </c>
      <c r="J606" s="106" t="str">
        <f>VLOOKUP(I606,Presupuesto!$B$11:$C$566,2,0)</f>
        <v>PASAJES NACIONALES</v>
      </c>
      <c r="K606" s="327" t="s">
        <v>491</v>
      </c>
      <c r="L606" s="331" t="s">
        <v>430</v>
      </c>
    </row>
    <row r="607" spans="3:12" ht="15.75" thickBot="1" x14ac:dyDescent="0.3"/>
    <row r="608" spans="3:12" ht="15.75" thickBot="1" x14ac:dyDescent="0.3">
      <c r="C608" s="29" t="s">
        <v>43</v>
      </c>
      <c r="D608" s="30">
        <f>SUM(G615:G624)</f>
        <v>20000</v>
      </c>
      <c r="E608" s="93"/>
      <c r="F608" s="93"/>
      <c r="G608" s="93"/>
      <c r="H608" s="74"/>
      <c r="I608" s="74"/>
      <c r="J608" s="74"/>
      <c r="K608" s="112"/>
    </row>
    <row r="609" spans="3:12" x14ac:dyDescent="0.25">
      <c r="C609" s="70"/>
      <c r="D609" s="31"/>
      <c r="E609" s="93"/>
      <c r="F609" s="93"/>
      <c r="G609" s="93"/>
      <c r="H609" s="74"/>
      <c r="I609" s="74"/>
      <c r="J609" s="74"/>
      <c r="K609" s="112"/>
    </row>
    <row r="610" spans="3:12" x14ac:dyDescent="0.25">
      <c r="C610" s="70"/>
      <c r="D610" s="31"/>
      <c r="E610" s="93"/>
      <c r="F610" s="93"/>
      <c r="G610" s="93"/>
      <c r="H610" s="74"/>
      <c r="I610" s="74"/>
      <c r="J610" s="74"/>
      <c r="K610" s="112"/>
    </row>
    <row r="611" spans="3:12" ht="15.75" x14ac:dyDescent="0.25">
      <c r="C611" s="206" t="s">
        <v>409</v>
      </c>
      <c r="D611" s="375"/>
      <c r="E611" s="93"/>
      <c r="F611" s="93"/>
      <c r="G611" s="93"/>
      <c r="H611" s="74"/>
      <c r="I611" s="74"/>
      <c r="J611" s="74"/>
      <c r="K611" s="112"/>
    </row>
    <row r="612" spans="3:12" x14ac:dyDescent="0.25">
      <c r="C612" s="125" t="s">
        <v>2516</v>
      </c>
      <c r="D612" s="31"/>
      <c r="E612" s="93"/>
      <c r="F612" s="93"/>
      <c r="G612" s="93"/>
      <c r="H612" s="74"/>
      <c r="I612" s="74"/>
      <c r="J612" s="74"/>
      <c r="K612" s="112"/>
    </row>
    <row r="613" spans="3:12" ht="15.75" thickBot="1" x14ac:dyDescent="0.3">
      <c r="C613" s="70"/>
      <c r="D613" s="31"/>
      <c r="E613" s="93"/>
      <c r="F613" s="93"/>
      <c r="G613" s="93"/>
      <c r="H613" s="74"/>
      <c r="I613" s="74"/>
      <c r="J613" s="74"/>
      <c r="K613" s="112"/>
    </row>
    <row r="614" spans="3:12" ht="30.75" thickBot="1" x14ac:dyDescent="0.3">
      <c r="C614" s="126" t="s">
        <v>44</v>
      </c>
      <c r="D614" s="129" t="s">
        <v>45</v>
      </c>
      <c r="E614" s="128" t="s">
        <v>55</v>
      </c>
      <c r="F614" s="128" t="s">
        <v>57</v>
      </c>
      <c r="G614" s="127" t="s">
        <v>27</v>
      </c>
      <c r="H614" s="133" t="s">
        <v>147</v>
      </c>
      <c r="I614" s="128" t="s">
        <v>46</v>
      </c>
      <c r="J614" s="128" t="s">
        <v>148</v>
      </c>
      <c r="K614" s="128" t="s">
        <v>428</v>
      </c>
      <c r="L614" s="128" t="s">
        <v>429</v>
      </c>
    </row>
    <row r="615" spans="3:12" ht="15.75" thickBot="1" x14ac:dyDescent="0.3">
      <c r="C615" s="323" t="s">
        <v>47</v>
      </c>
      <c r="D615" s="1367">
        <v>200</v>
      </c>
      <c r="E615" s="324">
        <v>0</v>
      </c>
      <c r="F615" s="115">
        <v>15000</v>
      </c>
      <c r="G615" s="325">
        <f>E615*F615</f>
        <v>0</v>
      </c>
      <c r="H615" s="326"/>
      <c r="I615" s="116" t="s">
        <v>719</v>
      </c>
      <c r="J615" s="116" t="str">
        <f>VLOOKUP(I615,Presupuesto!$B$11:$C$566,2,0)</f>
        <v>SERVICIOS DE CAPACITACION.</v>
      </c>
      <c r="K615" s="327" t="s">
        <v>1388</v>
      </c>
      <c r="L615" s="116" t="s">
        <v>412</v>
      </c>
    </row>
    <row r="616" spans="3:12" ht="15.75" thickBot="1" x14ac:dyDescent="0.3">
      <c r="C616" s="99" t="s">
        <v>48</v>
      </c>
      <c r="D616" s="1368"/>
      <c r="E616" s="201">
        <v>0</v>
      </c>
      <c r="F616" s="100">
        <v>50</v>
      </c>
      <c r="G616" s="97">
        <f>E616*F616</f>
        <v>0</v>
      </c>
      <c r="H616" s="326"/>
      <c r="I616" s="98" t="s">
        <v>737</v>
      </c>
      <c r="J616" s="98" t="str">
        <f>VLOOKUP(I616,Presupuesto!$B$11:$C$566,2,0)</f>
        <v>SERVICIOS DE IMPRENTA PUBLIC.Y REPRODUCCION</v>
      </c>
      <c r="K616" s="327" t="s">
        <v>1388</v>
      </c>
      <c r="L616" s="98" t="s">
        <v>430</v>
      </c>
    </row>
    <row r="617" spans="3:12" ht="15.75" thickBot="1" x14ac:dyDescent="0.3">
      <c r="C617" s="99" t="s">
        <v>49</v>
      </c>
      <c r="D617" s="1368"/>
      <c r="E617" s="201">
        <v>200</v>
      </c>
      <c r="F617" s="100">
        <v>100</v>
      </c>
      <c r="G617" s="97">
        <f>E617*F617</f>
        <v>20000</v>
      </c>
      <c r="H617" s="326" t="s">
        <v>1474</v>
      </c>
      <c r="I617" s="98" t="s">
        <v>812</v>
      </c>
      <c r="J617" s="98" t="str">
        <f>VLOOKUP(I617,Presupuesto!$B$11:$C$566,2,0)</f>
        <v>ALIMENTOS B EBIDAS PARA PERSONAS</v>
      </c>
      <c r="K617" s="327" t="s">
        <v>1388</v>
      </c>
      <c r="L617" s="98" t="s">
        <v>414</v>
      </c>
    </row>
    <row r="618" spans="3:12" ht="15.75" thickBot="1" x14ac:dyDescent="0.3">
      <c r="C618" s="99" t="s">
        <v>50</v>
      </c>
      <c r="D618" s="1368"/>
      <c r="E618" s="151">
        <v>0</v>
      </c>
      <c r="F618" s="118">
        <v>1000</v>
      </c>
      <c r="G618" s="97">
        <f t="shared" ref="G618:G623" si="35">E618*F618</f>
        <v>0</v>
      </c>
      <c r="H618" s="326"/>
      <c r="I618" s="316" t="s">
        <v>323</v>
      </c>
      <c r="J618" s="98" t="str">
        <f>VLOOKUP(I618,Presupuesto!$B$11:$C$566,2,0)</f>
        <v>PASAJES NACIONALES (26110-00)</v>
      </c>
      <c r="K618" s="327" t="s">
        <v>1388</v>
      </c>
      <c r="L618" s="98" t="s">
        <v>430</v>
      </c>
    </row>
    <row r="619" spans="3:12" ht="15.75" thickBot="1" x14ac:dyDescent="0.3">
      <c r="C619" s="99" t="s">
        <v>437</v>
      </c>
      <c r="D619" s="1368"/>
      <c r="E619" s="151">
        <v>0</v>
      </c>
      <c r="F619" s="118">
        <v>250</v>
      </c>
      <c r="G619" s="97">
        <f t="shared" si="35"/>
        <v>0</v>
      </c>
      <c r="H619" s="326"/>
      <c r="I619" s="98" t="s">
        <v>841</v>
      </c>
      <c r="J619" s="98" t="str">
        <f>VLOOKUP(I619,Presupuesto!$B$11:$C$566,2,0)</f>
        <v>PRODUCTOS PAPEL Y CARTON</v>
      </c>
      <c r="K619" s="327" t="s">
        <v>1388</v>
      </c>
      <c r="L619" s="98" t="s">
        <v>430</v>
      </c>
    </row>
    <row r="620" spans="3:12" ht="15.75" thickBot="1" x14ac:dyDescent="0.3">
      <c r="C620" s="99" t="s">
        <v>51</v>
      </c>
      <c r="D620" s="1368"/>
      <c r="E620" s="201">
        <v>0</v>
      </c>
      <c r="F620" s="100">
        <v>4</v>
      </c>
      <c r="G620" s="97">
        <f t="shared" si="35"/>
        <v>0</v>
      </c>
      <c r="H620" s="326"/>
      <c r="I620" s="98" t="s">
        <v>841</v>
      </c>
      <c r="J620" s="98" t="str">
        <f>VLOOKUP(I620,Presupuesto!$B$11:$C$566,2,0)</f>
        <v>PRODUCTOS PAPEL Y CARTON</v>
      </c>
      <c r="K620" s="327" t="s">
        <v>1388</v>
      </c>
      <c r="L620" s="98" t="s">
        <v>430</v>
      </c>
    </row>
    <row r="621" spans="3:12" ht="15.75" thickBot="1" x14ac:dyDescent="0.3">
      <c r="C621" s="99" t="s">
        <v>139</v>
      </c>
      <c r="D621" s="1368"/>
      <c r="E621" s="201">
        <v>0</v>
      </c>
      <c r="F621" s="100">
        <v>4</v>
      </c>
      <c r="G621" s="97">
        <f t="shared" si="35"/>
        <v>0</v>
      </c>
      <c r="H621" s="326"/>
      <c r="I621" s="98" t="s">
        <v>962</v>
      </c>
      <c r="J621" s="98" t="str">
        <f>VLOOKUP(I621,Presupuesto!$B$11:$C$566,2,0)</f>
        <v>UTILES DE ESCRITORIO, OFICINA Y ENSE¥ANZA</v>
      </c>
      <c r="K621" s="327" t="s">
        <v>1388</v>
      </c>
      <c r="L621" s="98" t="s">
        <v>430</v>
      </c>
    </row>
    <row r="622" spans="3:12" ht="15.75" thickBot="1" x14ac:dyDescent="0.3">
      <c r="C622" s="99" t="s">
        <v>34</v>
      </c>
      <c r="D622" s="1368"/>
      <c r="E622" s="201">
        <v>0</v>
      </c>
      <c r="F622" s="100">
        <v>0</v>
      </c>
      <c r="G622" s="97">
        <f t="shared" si="35"/>
        <v>0</v>
      </c>
      <c r="H622" s="326"/>
      <c r="I622" s="98" t="s">
        <v>962</v>
      </c>
      <c r="J622" s="98" t="str">
        <f>VLOOKUP(I622,Presupuesto!$B$11:$C$566,2,0)</f>
        <v>UTILES DE ESCRITORIO, OFICINA Y ENSE¥ANZA</v>
      </c>
      <c r="K622" s="327" t="s">
        <v>1388</v>
      </c>
      <c r="L622" s="98" t="s">
        <v>430</v>
      </c>
    </row>
    <row r="623" spans="3:12" ht="15.75" thickBot="1" x14ac:dyDescent="0.3">
      <c r="C623" s="109" t="s">
        <v>52</v>
      </c>
      <c r="D623" s="1368"/>
      <c r="E623" s="213">
        <v>0</v>
      </c>
      <c r="F623" s="119">
        <v>0</v>
      </c>
      <c r="G623" s="97">
        <f t="shared" si="35"/>
        <v>0</v>
      </c>
      <c r="H623" s="326"/>
      <c r="I623" s="98" t="s">
        <v>962</v>
      </c>
      <c r="J623" s="98" t="str">
        <f>VLOOKUP(I623,Presupuesto!$B$11:$C$566,2,0)</f>
        <v>UTILES DE ESCRITORIO, OFICINA Y ENSE¥ANZA</v>
      </c>
      <c r="K623" s="327" t="s">
        <v>1388</v>
      </c>
      <c r="L623" s="98" t="s">
        <v>430</v>
      </c>
    </row>
    <row r="624" spans="3:12" ht="15.75" thickBot="1" x14ac:dyDescent="0.3">
      <c r="C624" s="217" t="s">
        <v>450</v>
      </c>
      <c r="D624" s="218"/>
      <c r="E624" s="328">
        <v>0</v>
      </c>
      <c r="F624" s="104">
        <v>1150</v>
      </c>
      <c r="G624" s="105">
        <f>D624*E624*F624</f>
        <v>0</v>
      </c>
      <c r="H624" s="326" t="s">
        <v>1474</v>
      </c>
      <c r="I624" s="330" t="s">
        <v>769</v>
      </c>
      <c r="J624" s="106" t="str">
        <f>VLOOKUP(I624,Presupuesto!$B$11:$C$566,2,0)</f>
        <v>PASAJES NACIONALES</v>
      </c>
      <c r="K624" s="327" t="s">
        <v>1388</v>
      </c>
      <c r="L624" s="331" t="s">
        <v>430</v>
      </c>
    </row>
    <row r="625" spans="3:12" ht="15.75" thickBot="1" x14ac:dyDescent="0.3"/>
    <row r="626" spans="3:12" ht="15.75" thickBot="1" x14ac:dyDescent="0.3">
      <c r="C626" s="29" t="s">
        <v>43</v>
      </c>
      <c r="D626" s="30">
        <f>SUM(G633:G642)</f>
        <v>24800</v>
      </c>
      <c r="E626" s="93"/>
      <c r="F626" s="93"/>
      <c r="G626" s="93"/>
      <c r="H626" s="74"/>
      <c r="I626" s="74"/>
      <c r="J626" s="74"/>
      <c r="K626" s="112"/>
    </row>
    <row r="627" spans="3:12" x14ac:dyDescent="0.25">
      <c r="C627" s="70"/>
      <c r="D627" s="31"/>
      <c r="E627" s="93"/>
      <c r="F627" s="93"/>
      <c r="G627" s="93"/>
      <c r="H627" s="74"/>
      <c r="I627" s="74"/>
      <c r="J627" s="74"/>
      <c r="K627" s="112"/>
    </row>
    <row r="628" spans="3:12" x14ac:dyDescent="0.25">
      <c r="C628" s="70"/>
      <c r="D628" s="31"/>
      <c r="E628" s="93"/>
      <c r="F628" s="93"/>
      <c r="G628" s="93"/>
      <c r="H628" s="74"/>
      <c r="I628" s="74"/>
      <c r="J628" s="74"/>
      <c r="K628" s="112"/>
    </row>
    <row r="629" spans="3:12" ht="15.75" x14ac:dyDescent="0.25">
      <c r="C629" s="206" t="s">
        <v>409</v>
      </c>
      <c r="D629" s="375"/>
      <c r="E629" s="93"/>
      <c r="F629" s="93"/>
      <c r="G629" s="93"/>
      <c r="H629" s="74"/>
      <c r="I629" s="74"/>
      <c r="J629" s="74"/>
      <c r="K629" s="112"/>
    </row>
    <row r="630" spans="3:12" x14ac:dyDescent="0.25">
      <c r="C630" s="525" t="s">
        <v>2529</v>
      </c>
      <c r="D630" s="31"/>
      <c r="E630" s="93"/>
      <c r="F630" s="93"/>
      <c r="G630" s="93"/>
      <c r="H630" s="74"/>
      <c r="I630" s="74"/>
      <c r="J630" s="74"/>
      <c r="K630" s="112"/>
    </row>
    <row r="631" spans="3:12" ht="15.75" thickBot="1" x14ac:dyDescent="0.3">
      <c r="C631" s="70"/>
      <c r="D631" s="31"/>
      <c r="E631" s="93"/>
      <c r="F631" s="93"/>
      <c r="G631" s="93"/>
      <c r="H631" s="74"/>
      <c r="I631" s="74"/>
      <c r="J631" s="74"/>
      <c r="K631" s="112"/>
    </row>
    <row r="632" spans="3:12" ht="30.75" thickBot="1" x14ac:dyDescent="0.3">
      <c r="C632" s="126" t="s">
        <v>44</v>
      </c>
      <c r="D632" s="129" t="s">
        <v>45</v>
      </c>
      <c r="E632" s="128" t="s">
        <v>55</v>
      </c>
      <c r="F632" s="128" t="s">
        <v>57</v>
      </c>
      <c r="G632" s="127" t="s">
        <v>27</v>
      </c>
      <c r="H632" s="133" t="s">
        <v>147</v>
      </c>
      <c r="I632" s="128" t="s">
        <v>46</v>
      </c>
      <c r="J632" s="128" t="s">
        <v>148</v>
      </c>
      <c r="K632" s="128" t="s">
        <v>428</v>
      </c>
      <c r="L632" s="128" t="s">
        <v>429</v>
      </c>
    </row>
    <row r="633" spans="3:12" ht="15.75" thickBot="1" x14ac:dyDescent="0.3">
      <c r="C633" s="323" t="s">
        <v>47</v>
      </c>
      <c r="D633" s="1367">
        <v>50</v>
      </c>
      <c r="E633" s="324">
        <v>1</v>
      </c>
      <c r="F633" s="115">
        <v>15000</v>
      </c>
      <c r="G633" s="325">
        <f>E633*F633</f>
        <v>15000</v>
      </c>
      <c r="H633" s="326" t="s">
        <v>1474</v>
      </c>
      <c r="I633" s="116" t="s">
        <v>719</v>
      </c>
      <c r="J633" s="116" t="str">
        <f>VLOOKUP(I633,Presupuesto!$B$11:$C$566,2,0)</f>
        <v>SERVICIOS DE CAPACITACION.</v>
      </c>
      <c r="K633" s="327" t="s">
        <v>1388</v>
      </c>
      <c r="L633" s="116" t="s">
        <v>412</v>
      </c>
    </row>
    <row r="634" spans="3:12" ht="15.75" thickBot="1" x14ac:dyDescent="0.3">
      <c r="C634" s="99" t="s">
        <v>48</v>
      </c>
      <c r="D634" s="1368"/>
      <c r="E634" s="201">
        <v>6</v>
      </c>
      <c r="F634" s="100">
        <v>50</v>
      </c>
      <c r="G634" s="97">
        <f>E634*F634</f>
        <v>300</v>
      </c>
      <c r="H634" s="326" t="s">
        <v>1474</v>
      </c>
      <c r="I634" s="98" t="s">
        <v>737</v>
      </c>
      <c r="J634" s="98" t="str">
        <f>VLOOKUP(I634,Presupuesto!$B$11:$C$566,2,0)</f>
        <v>SERVICIOS DE IMPRENTA PUBLIC.Y REPRODUCCION</v>
      </c>
      <c r="K634" s="327" t="s">
        <v>1388</v>
      </c>
      <c r="L634" s="98" t="s">
        <v>430</v>
      </c>
    </row>
    <row r="635" spans="3:12" ht="15.75" thickBot="1" x14ac:dyDescent="0.3">
      <c r="C635" s="99" t="s">
        <v>49</v>
      </c>
      <c r="D635" s="1368"/>
      <c r="E635" s="201">
        <v>50</v>
      </c>
      <c r="F635" s="100">
        <v>100</v>
      </c>
      <c r="G635" s="97">
        <f>E635*F635</f>
        <v>5000</v>
      </c>
      <c r="H635" s="326" t="s">
        <v>1474</v>
      </c>
      <c r="I635" s="98" t="s">
        <v>812</v>
      </c>
      <c r="J635" s="98" t="str">
        <f>VLOOKUP(I635,Presupuesto!$B$11:$C$566,2,0)</f>
        <v>ALIMENTOS B EBIDAS PARA PERSONAS</v>
      </c>
      <c r="K635" s="327" t="s">
        <v>1388</v>
      </c>
      <c r="L635" s="98" t="s">
        <v>414</v>
      </c>
    </row>
    <row r="636" spans="3:12" ht="15.75" thickBot="1" x14ac:dyDescent="0.3">
      <c r="C636" s="99" t="s">
        <v>50</v>
      </c>
      <c r="D636" s="1368"/>
      <c r="E636" s="151">
        <v>2</v>
      </c>
      <c r="F636" s="118">
        <v>1000</v>
      </c>
      <c r="G636" s="97">
        <f t="shared" ref="G636:G641" si="36">E636*F636</f>
        <v>2000</v>
      </c>
      <c r="H636" s="326" t="s">
        <v>1474</v>
      </c>
      <c r="I636" s="316" t="s">
        <v>769</v>
      </c>
      <c r="J636" s="98" t="str">
        <f>VLOOKUP(I636,Presupuesto!$B$11:$C$566,2,0)</f>
        <v>PASAJES NACIONALES</v>
      </c>
      <c r="K636" s="327" t="s">
        <v>1388</v>
      </c>
      <c r="L636" s="98" t="s">
        <v>430</v>
      </c>
    </row>
    <row r="637" spans="3:12" ht="15.75" thickBot="1" x14ac:dyDescent="0.3">
      <c r="C637" s="99" t="s">
        <v>437</v>
      </c>
      <c r="D637" s="1368"/>
      <c r="E637" s="151">
        <v>10</v>
      </c>
      <c r="F637" s="118">
        <v>250</v>
      </c>
      <c r="G637" s="97">
        <f t="shared" si="36"/>
        <v>2500</v>
      </c>
      <c r="H637" s="326" t="s">
        <v>1474</v>
      </c>
      <c r="I637" s="98" t="s">
        <v>841</v>
      </c>
      <c r="J637" s="98" t="str">
        <f>VLOOKUP(I637,Presupuesto!$B$11:$C$566,2,0)</f>
        <v>PRODUCTOS PAPEL Y CARTON</v>
      </c>
      <c r="K637" s="327" t="s">
        <v>1388</v>
      </c>
      <c r="L637" s="98" t="s">
        <v>430</v>
      </c>
    </row>
    <row r="638" spans="3:12" ht="15.75" thickBot="1" x14ac:dyDescent="0.3">
      <c r="C638" s="99" t="s">
        <v>51</v>
      </c>
      <c r="D638" s="1368"/>
      <c r="E638" s="201">
        <v>0</v>
      </c>
      <c r="F638" s="100">
        <v>4</v>
      </c>
      <c r="G638" s="97">
        <f t="shared" si="36"/>
        <v>0</v>
      </c>
      <c r="H638" s="326"/>
      <c r="I638" s="98" t="s">
        <v>841</v>
      </c>
      <c r="J638" s="98" t="str">
        <f>VLOOKUP(I638,Presupuesto!$B$11:$C$566,2,0)</f>
        <v>PRODUCTOS PAPEL Y CARTON</v>
      </c>
      <c r="K638" s="327" t="s">
        <v>1388</v>
      </c>
      <c r="L638" s="98" t="s">
        <v>430</v>
      </c>
    </row>
    <row r="639" spans="3:12" ht="15.75" thickBot="1" x14ac:dyDescent="0.3">
      <c r="C639" s="99" t="s">
        <v>139</v>
      </c>
      <c r="D639" s="1368"/>
      <c r="E639" s="201">
        <v>0</v>
      </c>
      <c r="F639" s="100">
        <v>4</v>
      </c>
      <c r="G639" s="97">
        <f t="shared" si="36"/>
        <v>0</v>
      </c>
      <c r="H639" s="326"/>
      <c r="I639" s="98" t="s">
        <v>962</v>
      </c>
      <c r="J639" s="98" t="str">
        <f>VLOOKUP(I639,Presupuesto!$B$11:$C$566,2,0)</f>
        <v>UTILES DE ESCRITORIO, OFICINA Y ENSE¥ANZA</v>
      </c>
      <c r="K639" s="327" t="s">
        <v>1388</v>
      </c>
      <c r="L639" s="98" t="s">
        <v>430</v>
      </c>
    </row>
    <row r="640" spans="3:12" ht="15.75" thickBot="1" x14ac:dyDescent="0.3">
      <c r="C640" s="99" t="s">
        <v>34</v>
      </c>
      <c r="D640" s="1368"/>
      <c r="E640" s="201">
        <v>0</v>
      </c>
      <c r="F640" s="100">
        <v>0</v>
      </c>
      <c r="G640" s="97">
        <f t="shared" si="36"/>
        <v>0</v>
      </c>
      <c r="H640" s="326"/>
      <c r="I640" s="98" t="s">
        <v>962</v>
      </c>
      <c r="J640" s="98" t="str">
        <f>VLOOKUP(I640,Presupuesto!$B$11:$C$566,2,0)</f>
        <v>UTILES DE ESCRITORIO, OFICINA Y ENSE¥ANZA</v>
      </c>
      <c r="K640" s="327" t="s">
        <v>1388</v>
      </c>
      <c r="L640" s="98" t="s">
        <v>430</v>
      </c>
    </row>
    <row r="641" spans="3:12" ht="15.75" thickBot="1" x14ac:dyDescent="0.3">
      <c r="C641" s="109" t="s">
        <v>52</v>
      </c>
      <c r="D641" s="1368"/>
      <c r="E641" s="213">
        <v>0</v>
      </c>
      <c r="F641" s="119">
        <v>0</v>
      </c>
      <c r="G641" s="97">
        <f t="shared" si="36"/>
        <v>0</v>
      </c>
      <c r="H641" s="326"/>
      <c r="I641" s="98" t="s">
        <v>962</v>
      </c>
      <c r="J641" s="98" t="str">
        <f>VLOOKUP(I641,Presupuesto!$B$11:$C$566,2,0)</f>
        <v>UTILES DE ESCRITORIO, OFICINA Y ENSE¥ANZA</v>
      </c>
      <c r="K641" s="327" t="s">
        <v>1388</v>
      </c>
      <c r="L641" s="98" t="s">
        <v>430</v>
      </c>
    </row>
    <row r="642" spans="3:12" ht="15.75" thickBot="1" x14ac:dyDescent="0.3">
      <c r="C642" s="217" t="s">
        <v>450</v>
      </c>
      <c r="D642" s="218"/>
      <c r="E642" s="328">
        <v>0</v>
      </c>
      <c r="F642" s="104">
        <v>1150</v>
      </c>
      <c r="G642" s="105">
        <f>D642*E642*F642</f>
        <v>0</v>
      </c>
      <c r="H642" s="326"/>
      <c r="I642" s="330" t="s">
        <v>769</v>
      </c>
      <c r="J642" s="106" t="str">
        <f>VLOOKUP(I642,Presupuesto!$B$11:$C$566,2,0)</f>
        <v>PASAJES NACIONALES</v>
      </c>
      <c r="K642" s="327" t="s">
        <v>1388</v>
      </c>
      <c r="L642" s="331" t="s">
        <v>430</v>
      </c>
    </row>
    <row r="643" spans="3:12" ht="15.75" thickBot="1" x14ac:dyDescent="0.3"/>
    <row r="644" spans="3:12" ht="15.75" thickBot="1" x14ac:dyDescent="0.3">
      <c r="C644" s="29" t="s">
        <v>43</v>
      </c>
      <c r="D644" s="30">
        <f>SUM(G651:G660)</f>
        <v>20000</v>
      </c>
      <c r="E644" s="93"/>
      <c r="F644" s="93"/>
      <c r="G644" s="93"/>
      <c r="H644" s="74"/>
      <c r="I644" s="74"/>
      <c r="J644" s="74"/>
      <c r="K644" s="112"/>
    </row>
    <row r="645" spans="3:12" x14ac:dyDescent="0.25">
      <c r="C645" s="70"/>
      <c r="D645" s="31"/>
      <c r="E645" s="93"/>
      <c r="F645" s="93"/>
      <c r="G645" s="93"/>
      <c r="H645" s="74"/>
      <c r="I645" s="74"/>
      <c r="J645" s="74"/>
      <c r="K645" s="112"/>
    </row>
    <row r="646" spans="3:12" x14ac:dyDescent="0.25">
      <c r="C646" s="70"/>
      <c r="D646" s="31"/>
      <c r="E646" s="93"/>
      <c r="F646" s="93"/>
      <c r="G646" s="93"/>
      <c r="H646" s="74"/>
      <c r="I646" s="74"/>
      <c r="J646" s="74"/>
      <c r="K646" s="112"/>
    </row>
    <row r="647" spans="3:12" ht="15.75" x14ac:dyDescent="0.25">
      <c r="C647" s="206" t="s">
        <v>409</v>
      </c>
      <c r="D647" s="375"/>
      <c r="E647" s="93"/>
      <c r="F647" s="93"/>
      <c r="G647" s="93"/>
      <c r="H647" s="74"/>
      <c r="I647" s="74"/>
      <c r="J647" s="74"/>
      <c r="K647" s="112"/>
    </row>
    <row r="648" spans="3:12" x14ac:dyDescent="0.25">
      <c r="C648" s="417" t="s">
        <v>2583</v>
      </c>
      <c r="D648" s="31"/>
      <c r="E648" s="93"/>
      <c r="F648" s="93"/>
      <c r="G648" s="93"/>
      <c r="H648" s="74"/>
      <c r="I648" s="74"/>
      <c r="J648" s="74"/>
      <c r="K648" s="112"/>
    </row>
    <row r="649" spans="3:12" ht="15.75" thickBot="1" x14ac:dyDescent="0.3">
      <c r="C649" s="417" t="s">
        <v>2583</v>
      </c>
      <c r="D649" s="31"/>
      <c r="E649" s="93"/>
      <c r="F649" s="93"/>
      <c r="G649" s="93"/>
      <c r="H649" s="74"/>
      <c r="I649" s="74"/>
      <c r="J649" s="74"/>
      <c r="K649" s="112"/>
    </row>
    <row r="650" spans="3:12" ht="30.75" thickBot="1" x14ac:dyDescent="0.3">
      <c r="C650" s="126" t="s">
        <v>44</v>
      </c>
      <c r="D650" s="129" t="s">
        <v>45</v>
      </c>
      <c r="E650" s="128" t="s">
        <v>55</v>
      </c>
      <c r="F650" s="128" t="s">
        <v>57</v>
      </c>
      <c r="G650" s="127" t="s">
        <v>27</v>
      </c>
      <c r="H650" s="133" t="s">
        <v>147</v>
      </c>
      <c r="I650" s="128" t="s">
        <v>46</v>
      </c>
      <c r="J650" s="128" t="s">
        <v>148</v>
      </c>
      <c r="K650" s="128" t="s">
        <v>428</v>
      </c>
      <c r="L650" s="128" t="s">
        <v>429</v>
      </c>
    </row>
    <row r="651" spans="3:12" ht="15.75" thickBot="1" x14ac:dyDescent="0.3">
      <c r="C651" s="323" t="s">
        <v>47</v>
      </c>
      <c r="D651" s="1367">
        <v>10</v>
      </c>
      <c r="E651" s="324">
        <v>1</v>
      </c>
      <c r="F651" s="115">
        <v>15000</v>
      </c>
      <c r="G651" s="325">
        <f>E651*F651</f>
        <v>15000</v>
      </c>
      <c r="H651" s="326" t="s">
        <v>1474</v>
      </c>
      <c r="I651" s="116" t="s">
        <v>719</v>
      </c>
      <c r="J651" s="116" t="str">
        <f>VLOOKUP(I651,Presupuesto!$B$11:$C$566,2,0)</f>
        <v>SERVICIOS DE CAPACITACION.</v>
      </c>
      <c r="K651" s="327" t="s">
        <v>1388</v>
      </c>
      <c r="L651" s="116" t="s">
        <v>412</v>
      </c>
    </row>
    <row r="652" spans="3:12" ht="15.75" thickBot="1" x14ac:dyDescent="0.3">
      <c r="C652" s="99" t="s">
        <v>48</v>
      </c>
      <c r="D652" s="1368"/>
      <c r="E652" s="201">
        <v>0</v>
      </c>
      <c r="F652" s="100">
        <v>50</v>
      </c>
      <c r="G652" s="97">
        <f>E652*F652</f>
        <v>0</v>
      </c>
      <c r="H652" s="326"/>
      <c r="I652" s="98" t="s">
        <v>737</v>
      </c>
      <c r="J652" s="98" t="str">
        <f>VLOOKUP(I652,Presupuesto!$B$11:$C$566,2,0)</f>
        <v>SERVICIOS DE IMPRENTA PUBLIC.Y REPRODUCCION</v>
      </c>
      <c r="K652" s="327" t="s">
        <v>1388</v>
      </c>
      <c r="L652" s="98" t="s">
        <v>430</v>
      </c>
    </row>
    <row r="653" spans="3:12" ht="15.75" thickBot="1" x14ac:dyDescent="0.3">
      <c r="C653" s="99" t="s">
        <v>49</v>
      </c>
      <c r="D653" s="1368"/>
      <c r="E653" s="201">
        <v>10</v>
      </c>
      <c r="F653" s="100">
        <v>200</v>
      </c>
      <c r="G653" s="97">
        <f>E653*F653</f>
        <v>2000</v>
      </c>
      <c r="H653" s="326" t="s">
        <v>1474</v>
      </c>
      <c r="I653" s="98" t="s">
        <v>812</v>
      </c>
      <c r="J653" s="98" t="str">
        <f>VLOOKUP(I653,Presupuesto!$B$11:$C$566,2,0)</f>
        <v>ALIMENTOS B EBIDAS PARA PERSONAS</v>
      </c>
      <c r="K653" s="327" t="s">
        <v>1388</v>
      </c>
      <c r="L653" s="98" t="s">
        <v>414</v>
      </c>
    </row>
    <row r="654" spans="3:12" ht="15.75" thickBot="1" x14ac:dyDescent="0.3">
      <c r="C654" s="99" t="s">
        <v>50</v>
      </c>
      <c r="D654" s="1368"/>
      <c r="E654" s="151">
        <v>3</v>
      </c>
      <c r="F654" s="118">
        <v>1000</v>
      </c>
      <c r="G654" s="97">
        <f t="shared" ref="G654:G659" si="37">E654*F654</f>
        <v>3000</v>
      </c>
      <c r="H654" s="326" t="s">
        <v>1474</v>
      </c>
      <c r="I654" s="316" t="s">
        <v>769</v>
      </c>
      <c r="J654" s="98" t="str">
        <f>VLOOKUP(I654,Presupuesto!$B$11:$C$566,2,0)</f>
        <v>PASAJES NACIONALES</v>
      </c>
      <c r="K654" s="327" t="s">
        <v>1388</v>
      </c>
      <c r="L654" s="98" t="s">
        <v>430</v>
      </c>
    </row>
    <row r="655" spans="3:12" ht="15.75" thickBot="1" x14ac:dyDescent="0.3">
      <c r="C655" s="99" t="s">
        <v>437</v>
      </c>
      <c r="D655" s="1368"/>
      <c r="E655" s="151">
        <v>0</v>
      </c>
      <c r="F655" s="118">
        <v>250</v>
      </c>
      <c r="G655" s="97">
        <f t="shared" si="37"/>
        <v>0</v>
      </c>
      <c r="H655" s="326"/>
      <c r="I655" s="98" t="s">
        <v>841</v>
      </c>
      <c r="J655" s="98" t="str">
        <f>VLOOKUP(I655,Presupuesto!$B$11:$C$566,2,0)</f>
        <v>PRODUCTOS PAPEL Y CARTON</v>
      </c>
      <c r="K655" s="327" t="s">
        <v>1388</v>
      </c>
      <c r="L655" s="98" t="s">
        <v>430</v>
      </c>
    </row>
    <row r="656" spans="3:12" ht="15.75" thickBot="1" x14ac:dyDescent="0.3">
      <c r="C656" s="99" t="s">
        <v>51</v>
      </c>
      <c r="D656" s="1368"/>
      <c r="E656" s="201">
        <v>0</v>
      </c>
      <c r="F656" s="100">
        <v>4</v>
      </c>
      <c r="G656" s="97">
        <f t="shared" si="37"/>
        <v>0</v>
      </c>
      <c r="H656" s="326"/>
      <c r="I656" s="98" t="s">
        <v>841</v>
      </c>
      <c r="J656" s="98" t="str">
        <f>VLOOKUP(I656,Presupuesto!$B$11:$C$566,2,0)</f>
        <v>PRODUCTOS PAPEL Y CARTON</v>
      </c>
      <c r="K656" s="327" t="s">
        <v>1388</v>
      </c>
      <c r="L656" s="98" t="s">
        <v>430</v>
      </c>
    </row>
    <row r="657" spans="3:12" ht="15.75" thickBot="1" x14ac:dyDescent="0.3">
      <c r="C657" s="99" t="s">
        <v>139</v>
      </c>
      <c r="D657" s="1368"/>
      <c r="E657" s="201">
        <v>0</v>
      </c>
      <c r="F657" s="100">
        <v>4</v>
      </c>
      <c r="G657" s="97">
        <f t="shared" si="37"/>
        <v>0</v>
      </c>
      <c r="H657" s="326"/>
      <c r="I657" s="98" t="s">
        <v>962</v>
      </c>
      <c r="J657" s="98" t="str">
        <f>VLOOKUP(I657,Presupuesto!$B$11:$C$566,2,0)</f>
        <v>UTILES DE ESCRITORIO, OFICINA Y ENSE¥ANZA</v>
      </c>
      <c r="K657" s="327" t="s">
        <v>1388</v>
      </c>
      <c r="L657" s="98" t="s">
        <v>430</v>
      </c>
    </row>
    <row r="658" spans="3:12" ht="15.75" thickBot="1" x14ac:dyDescent="0.3">
      <c r="C658" s="99" t="s">
        <v>34</v>
      </c>
      <c r="D658" s="1368"/>
      <c r="E658" s="201">
        <v>0</v>
      </c>
      <c r="F658" s="100">
        <v>0</v>
      </c>
      <c r="G658" s="97">
        <f t="shared" si="37"/>
        <v>0</v>
      </c>
      <c r="H658" s="326"/>
      <c r="I658" s="98" t="s">
        <v>962</v>
      </c>
      <c r="J658" s="98" t="str">
        <f>VLOOKUP(I658,Presupuesto!$B$11:$C$566,2,0)</f>
        <v>UTILES DE ESCRITORIO, OFICINA Y ENSE¥ANZA</v>
      </c>
      <c r="K658" s="327" t="s">
        <v>1388</v>
      </c>
      <c r="L658" s="98" t="s">
        <v>430</v>
      </c>
    </row>
    <row r="659" spans="3:12" ht="15.75" thickBot="1" x14ac:dyDescent="0.3">
      <c r="C659" s="109" t="s">
        <v>52</v>
      </c>
      <c r="D659" s="1368"/>
      <c r="E659" s="213">
        <v>0</v>
      </c>
      <c r="F659" s="119">
        <v>0</v>
      </c>
      <c r="G659" s="97">
        <f t="shared" si="37"/>
        <v>0</v>
      </c>
      <c r="H659" s="326"/>
      <c r="I659" s="98" t="s">
        <v>962</v>
      </c>
      <c r="J659" s="98" t="str">
        <f>VLOOKUP(I659,Presupuesto!$B$11:$C$566,2,0)</f>
        <v>UTILES DE ESCRITORIO, OFICINA Y ENSE¥ANZA</v>
      </c>
      <c r="K659" s="327" t="s">
        <v>1388</v>
      </c>
      <c r="L659" s="98" t="s">
        <v>430</v>
      </c>
    </row>
    <row r="660" spans="3:12" ht="15.75" thickBot="1" x14ac:dyDescent="0.3">
      <c r="C660" s="217" t="s">
        <v>450</v>
      </c>
      <c r="D660" s="218"/>
      <c r="E660" s="328">
        <v>0</v>
      </c>
      <c r="F660" s="104">
        <v>1150</v>
      </c>
      <c r="G660" s="105">
        <f>D660*E660*F660</f>
        <v>0</v>
      </c>
      <c r="H660" s="326"/>
      <c r="I660" s="330" t="s">
        <v>769</v>
      </c>
      <c r="J660" s="106" t="str">
        <f>VLOOKUP(I660,Presupuesto!$B$11:$C$566,2,0)</f>
        <v>PASAJES NACIONALES</v>
      </c>
      <c r="K660" s="327" t="s">
        <v>1388</v>
      </c>
      <c r="L660" s="331" t="s">
        <v>430</v>
      </c>
    </row>
    <row r="661" spans="3:12" ht="15.75" thickBot="1" x14ac:dyDescent="0.3"/>
    <row r="662" spans="3:12" ht="15.75" thickBot="1" x14ac:dyDescent="0.3">
      <c r="C662" s="29" t="s">
        <v>43</v>
      </c>
      <c r="D662" s="30">
        <f>SUM(G669:G678)</f>
        <v>480000</v>
      </c>
      <c r="E662" s="93"/>
      <c r="F662" s="93"/>
      <c r="G662" s="93"/>
      <c r="H662" s="74"/>
      <c r="I662" s="74"/>
      <c r="J662" s="74"/>
      <c r="K662" s="112"/>
    </row>
    <row r="663" spans="3:12" x14ac:dyDescent="0.25">
      <c r="C663" s="70"/>
      <c r="D663" s="31"/>
      <c r="E663" s="93"/>
      <c r="F663" s="93"/>
      <c r="G663" s="93"/>
      <c r="H663" s="74"/>
      <c r="I663" s="74"/>
      <c r="J663" s="74"/>
      <c r="K663" s="112"/>
    </row>
    <row r="664" spans="3:12" x14ac:dyDescent="0.25">
      <c r="C664" s="70"/>
      <c r="D664" s="31"/>
      <c r="E664" s="93"/>
      <c r="F664" s="93"/>
      <c r="G664" s="93"/>
      <c r="H664" s="74"/>
      <c r="I664" s="74"/>
      <c r="J664" s="74"/>
      <c r="K664" s="112"/>
    </row>
    <row r="665" spans="3:12" ht="15.75" x14ac:dyDescent="0.25">
      <c r="C665" s="206" t="s">
        <v>409</v>
      </c>
      <c r="D665" s="375"/>
      <c r="E665" s="93"/>
      <c r="F665" s="93"/>
      <c r="G665" s="93"/>
      <c r="H665" s="74"/>
      <c r="I665" s="74"/>
      <c r="J665" s="74"/>
      <c r="K665" s="112"/>
    </row>
    <row r="666" spans="3:12" x14ac:dyDescent="0.25">
      <c r="C666" s="525" t="s">
        <v>2695</v>
      </c>
      <c r="D666" s="31"/>
      <c r="E666" s="93"/>
      <c r="F666" s="93"/>
      <c r="G666" s="93"/>
      <c r="H666" s="74"/>
      <c r="I666" s="74"/>
      <c r="J666" s="74"/>
      <c r="K666" s="112"/>
    </row>
    <row r="667" spans="3:12" ht="15.75" thickBot="1" x14ac:dyDescent="0.3">
      <c r="C667" s="70"/>
      <c r="D667" s="31"/>
      <c r="E667" s="93"/>
      <c r="F667" s="93"/>
      <c r="G667" s="93"/>
      <c r="H667" s="74"/>
      <c r="I667" s="74"/>
      <c r="J667" s="74"/>
      <c r="K667" s="112"/>
    </row>
    <row r="668" spans="3:12" ht="30.75" thickBot="1" x14ac:dyDescent="0.3">
      <c r="C668" s="126" t="s">
        <v>44</v>
      </c>
      <c r="D668" s="129" t="s">
        <v>45</v>
      </c>
      <c r="E668" s="128" t="s">
        <v>55</v>
      </c>
      <c r="F668" s="128" t="s">
        <v>57</v>
      </c>
      <c r="G668" s="127" t="s">
        <v>27</v>
      </c>
      <c r="H668" s="133" t="s">
        <v>147</v>
      </c>
      <c r="I668" s="128" t="s">
        <v>46</v>
      </c>
      <c r="J668" s="128" t="s">
        <v>148</v>
      </c>
      <c r="K668" s="128" t="s">
        <v>428</v>
      </c>
      <c r="L668" s="128" t="s">
        <v>429</v>
      </c>
    </row>
    <row r="669" spans="3:12" ht="15.75" thickBot="1" x14ac:dyDescent="0.3">
      <c r="C669" s="323" t="s">
        <v>47</v>
      </c>
      <c r="D669" s="1367">
        <v>30</v>
      </c>
      <c r="E669" s="324">
        <v>10</v>
      </c>
      <c r="F669" s="115">
        <v>15000</v>
      </c>
      <c r="G669" s="325">
        <f>E669*F669</f>
        <v>150000</v>
      </c>
      <c r="H669" s="326" t="s">
        <v>1474</v>
      </c>
      <c r="I669" s="116" t="s">
        <v>719</v>
      </c>
      <c r="J669" s="116" t="str">
        <f>VLOOKUP(I669,Presupuesto!$B$11:$C$566,2,0)</f>
        <v>SERVICIOS DE CAPACITACION.</v>
      </c>
      <c r="K669" s="327" t="s">
        <v>1385</v>
      </c>
      <c r="L669" s="116" t="s">
        <v>412</v>
      </c>
    </row>
    <row r="670" spans="3:12" ht="15.75" thickBot="1" x14ac:dyDescent="0.3">
      <c r="C670" s="99" t="s">
        <v>48</v>
      </c>
      <c r="D670" s="1368"/>
      <c r="E670" s="201">
        <v>300</v>
      </c>
      <c r="F670" s="100">
        <v>50</v>
      </c>
      <c r="G670" s="97">
        <f>E670*F670</f>
        <v>15000</v>
      </c>
      <c r="H670" s="326" t="s">
        <v>1474</v>
      </c>
      <c r="I670" s="98" t="s">
        <v>737</v>
      </c>
      <c r="J670" s="98" t="str">
        <f>VLOOKUP(I670,Presupuesto!$B$11:$C$566,2,0)</f>
        <v>SERVICIOS DE IMPRENTA PUBLIC.Y REPRODUCCION</v>
      </c>
      <c r="K670" s="327" t="s">
        <v>1385</v>
      </c>
      <c r="L670" s="98" t="s">
        <v>430</v>
      </c>
    </row>
    <row r="671" spans="3:12" ht="15.75" thickBot="1" x14ac:dyDescent="0.3">
      <c r="C671" s="99" t="s">
        <v>49</v>
      </c>
      <c r="D671" s="1368"/>
      <c r="E671" s="201">
        <v>300</v>
      </c>
      <c r="F671" s="100">
        <v>100</v>
      </c>
      <c r="G671" s="97">
        <f>E671*F671</f>
        <v>30000</v>
      </c>
      <c r="H671" s="326" t="s">
        <v>1474</v>
      </c>
      <c r="I671" s="98" t="s">
        <v>812</v>
      </c>
      <c r="J671" s="98" t="str">
        <f>VLOOKUP(I671,Presupuesto!$B$11:$C$566,2,0)</f>
        <v>ALIMENTOS B EBIDAS PARA PERSONAS</v>
      </c>
      <c r="K671" s="327" t="s">
        <v>1385</v>
      </c>
      <c r="L671" s="98" t="s">
        <v>414</v>
      </c>
    </row>
    <row r="672" spans="3:12" ht="15.75" thickBot="1" x14ac:dyDescent="0.3">
      <c r="C672" s="99" t="s">
        <v>50</v>
      </c>
      <c r="D672" s="1368"/>
      <c r="E672" s="151">
        <v>130</v>
      </c>
      <c r="F672" s="118">
        <v>2000</v>
      </c>
      <c r="G672" s="97">
        <f t="shared" ref="G672:G677" si="38">E672*F672</f>
        <v>260000</v>
      </c>
      <c r="H672" s="326" t="s">
        <v>1474</v>
      </c>
      <c r="I672" s="316" t="s">
        <v>769</v>
      </c>
      <c r="J672" s="98" t="str">
        <f>VLOOKUP(I672,Presupuesto!$B$11:$C$566,2,0)</f>
        <v>PASAJES NACIONALES</v>
      </c>
      <c r="K672" s="327" t="s">
        <v>1385</v>
      </c>
      <c r="L672" s="98" t="s">
        <v>430</v>
      </c>
    </row>
    <row r="673" spans="3:12" ht="15.75" thickBot="1" x14ac:dyDescent="0.3">
      <c r="C673" s="99" t="s">
        <v>437</v>
      </c>
      <c r="D673" s="1368"/>
      <c r="E673" s="151">
        <v>100</v>
      </c>
      <c r="F673" s="118">
        <v>250</v>
      </c>
      <c r="G673" s="97">
        <f t="shared" si="38"/>
        <v>25000</v>
      </c>
      <c r="H673" s="326" t="s">
        <v>1474</v>
      </c>
      <c r="I673" s="98" t="s">
        <v>841</v>
      </c>
      <c r="J673" s="98" t="str">
        <f>VLOOKUP(I673,Presupuesto!$B$11:$C$566,2,0)</f>
        <v>PRODUCTOS PAPEL Y CARTON</v>
      </c>
      <c r="K673" s="327" t="s">
        <v>1385</v>
      </c>
      <c r="L673" s="98" t="s">
        <v>430</v>
      </c>
    </row>
    <row r="674" spans="3:12" ht="15.75" thickBot="1" x14ac:dyDescent="0.3">
      <c r="C674" s="99" t="s">
        <v>51</v>
      </c>
      <c r="D674" s="1368"/>
      <c r="E674" s="201">
        <v>0</v>
      </c>
      <c r="F674" s="100">
        <v>4</v>
      </c>
      <c r="G674" s="97">
        <f t="shared" si="38"/>
        <v>0</v>
      </c>
      <c r="H674" s="326"/>
      <c r="I674" s="98" t="s">
        <v>841</v>
      </c>
      <c r="J674" s="98" t="str">
        <f>VLOOKUP(I674,Presupuesto!$B$11:$C$566,2,0)</f>
        <v>PRODUCTOS PAPEL Y CARTON</v>
      </c>
      <c r="K674" s="327" t="s">
        <v>1385</v>
      </c>
      <c r="L674" s="98" t="s">
        <v>430</v>
      </c>
    </row>
    <row r="675" spans="3:12" ht="15.75" thickBot="1" x14ac:dyDescent="0.3">
      <c r="C675" s="99" t="s">
        <v>139</v>
      </c>
      <c r="D675" s="1368"/>
      <c r="E675" s="201">
        <v>0</v>
      </c>
      <c r="F675" s="100">
        <v>4</v>
      </c>
      <c r="G675" s="97">
        <f t="shared" si="38"/>
        <v>0</v>
      </c>
      <c r="H675" s="326"/>
      <c r="I675" s="98" t="s">
        <v>962</v>
      </c>
      <c r="J675" s="98" t="str">
        <f>VLOOKUP(I675,Presupuesto!$B$11:$C$566,2,0)</f>
        <v>UTILES DE ESCRITORIO, OFICINA Y ENSE¥ANZA</v>
      </c>
      <c r="K675" s="327" t="s">
        <v>1385</v>
      </c>
      <c r="L675" s="98" t="s">
        <v>430</v>
      </c>
    </row>
    <row r="676" spans="3:12" ht="15.75" thickBot="1" x14ac:dyDescent="0.3">
      <c r="C676" s="99" t="s">
        <v>34</v>
      </c>
      <c r="D676" s="1368"/>
      <c r="E676" s="201">
        <v>0</v>
      </c>
      <c r="F676" s="100">
        <v>0</v>
      </c>
      <c r="G676" s="97">
        <f t="shared" si="38"/>
        <v>0</v>
      </c>
      <c r="H676" s="326"/>
      <c r="I676" s="98" t="s">
        <v>962</v>
      </c>
      <c r="J676" s="98" t="str">
        <f>VLOOKUP(I676,Presupuesto!$B$11:$C$566,2,0)</f>
        <v>UTILES DE ESCRITORIO, OFICINA Y ENSE¥ANZA</v>
      </c>
      <c r="K676" s="327" t="s">
        <v>1385</v>
      </c>
      <c r="L676" s="98" t="s">
        <v>430</v>
      </c>
    </row>
    <row r="677" spans="3:12" ht="15.75" thickBot="1" x14ac:dyDescent="0.3">
      <c r="C677" s="109" t="s">
        <v>52</v>
      </c>
      <c r="D677" s="1368"/>
      <c r="E677" s="213">
        <v>0</v>
      </c>
      <c r="F677" s="119">
        <v>0</v>
      </c>
      <c r="G677" s="97">
        <f t="shared" si="38"/>
        <v>0</v>
      </c>
      <c r="H677" s="326"/>
      <c r="I677" s="98" t="s">
        <v>962</v>
      </c>
      <c r="J677" s="98" t="str">
        <f>VLOOKUP(I677,Presupuesto!$B$11:$C$566,2,0)</f>
        <v>UTILES DE ESCRITORIO, OFICINA Y ENSE¥ANZA</v>
      </c>
      <c r="K677" s="327" t="s">
        <v>1385</v>
      </c>
      <c r="L677" s="98" t="s">
        <v>430</v>
      </c>
    </row>
    <row r="678" spans="3:12" ht="15.75" thickBot="1" x14ac:dyDescent="0.3">
      <c r="C678" s="217" t="s">
        <v>450</v>
      </c>
      <c r="D678" s="218"/>
      <c r="E678" s="328">
        <v>0</v>
      </c>
      <c r="F678" s="104">
        <v>1150</v>
      </c>
      <c r="G678" s="105">
        <f>D678*E678*F678</f>
        <v>0</v>
      </c>
      <c r="H678" s="326"/>
      <c r="I678" s="330" t="s">
        <v>769</v>
      </c>
      <c r="J678" s="106" t="str">
        <f>VLOOKUP(I678,Presupuesto!$B$11:$C$566,2,0)</f>
        <v>PASAJES NACIONALES</v>
      </c>
      <c r="K678" s="327" t="s">
        <v>1385</v>
      </c>
      <c r="L678" s="331" t="s">
        <v>430</v>
      </c>
    </row>
    <row r="679" spans="3:12" ht="15.75" thickBot="1" x14ac:dyDescent="0.3"/>
    <row r="680" spans="3:12" ht="15.75" thickBot="1" x14ac:dyDescent="0.3">
      <c r="C680" s="29" t="s">
        <v>43</v>
      </c>
      <c r="D680" s="30">
        <f>SUM(G687:G696)</f>
        <v>50000</v>
      </c>
      <c r="E680" s="93"/>
      <c r="F680" s="93"/>
      <c r="G680" s="93"/>
      <c r="H680" s="74"/>
      <c r="I680" s="74"/>
      <c r="J680" s="74"/>
      <c r="K680" s="112"/>
    </row>
    <row r="681" spans="3:12" x14ac:dyDescent="0.25">
      <c r="C681" s="70"/>
      <c r="D681" s="31"/>
      <c r="E681" s="93"/>
      <c r="F681" s="93"/>
      <c r="G681" s="93"/>
      <c r="H681" s="74"/>
      <c r="I681" s="74"/>
      <c r="J681" s="74"/>
      <c r="K681" s="112"/>
    </row>
    <row r="682" spans="3:12" x14ac:dyDescent="0.25">
      <c r="C682" s="70"/>
      <c r="D682" s="31"/>
      <c r="E682" s="93"/>
      <c r="F682" s="93"/>
      <c r="G682" s="93"/>
      <c r="H682" s="74"/>
      <c r="I682" s="74"/>
      <c r="J682" s="74"/>
      <c r="K682" s="112"/>
    </row>
    <row r="683" spans="3:12" ht="15.75" x14ac:dyDescent="0.25">
      <c r="C683" s="206" t="s">
        <v>409</v>
      </c>
      <c r="D683" s="375"/>
      <c r="E683" s="93" t="s">
        <v>2766</v>
      </c>
      <c r="F683" s="93"/>
      <c r="G683" s="93"/>
      <c r="H683" s="74"/>
      <c r="I683" s="74"/>
      <c r="J683" s="74"/>
      <c r="K683" s="112"/>
    </row>
    <row r="684" spans="3:12" x14ac:dyDescent="0.25">
      <c r="C684" s="417" t="s">
        <v>2754</v>
      </c>
      <c r="D684" s="31"/>
      <c r="E684" s="93"/>
      <c r="F684" s="93"/>
      <c r="G684" s="93"/>
      <c r="H684" s="74"/>
      <c r="I684" s="74"/>
      <c r="J684" s="74"/>
      <c r="K684" s="112"/>
    </row>
    <row r="685" spans="3:12" ht="15.75" thickBot="1" x14ac:dyDescent="0.3">
      <c r="C685" s="70"/>
      <c r="D685" s="31"/>
      <c r="E685" s="93"/>
      <c r="F685" s="93"/>
      <c r="G685" s="93"/>
      <c r="H685" s="74"/>
      <c r="I685" s="74"/>
      <c r="J685" s="74"/>
      <c r="K685" s="112"/>
    </row>
    <row r="686" spans="3:12" ht="30.75" thickBot="1" x14ac:dyDescent="0.3">
      <c r="C686" s="126" t="s">
        <v>44</v>
      </c>
      <c r="D686" s="129" t="s">
        <v>45</v>
      </c>
      <c r="E686" s="128" t="s">
        <v>55</v>
      </c>
      <c r="F686" s="128" t="s">
        <v>57</v>
      </c>
      <c r="G686" s="127" t="s">
        <v>27</v>
      </c>
      <c r="H686" s="133" t="s">
        <v>147</v>
      </c>
      <c r="I686" s="128" t="s">
        <v>46</v>
      </c>
      <c r="J686" s="128" t="s">
        <v>148</v>
      </c>
      <c r="K686" s="128" t="s">
        <v>428</v>
      </c>
      <c r="L686" s="128" t="s">
        <v>429</v>
      </c>
    </row>
    <row r="687" spans="3:12" ht="15.75" thickBot="1" x14ac:dyDescent="0.3">
      <c r="C687" s="323" t="s">
        <v>47</v>
      </c>
      <c r="D687" s="1367">
        <v>50</v>
      </c>
      <c r="E687" s="324">
        <v>0</v>
      </c>
      <c r="F687" s="115">
        <v>15000</v>
      </c>
      <c r="G687" s="325">
        <f>E687*F687</f>
        <v>0</v>
      </c>
      <c r="H687" s="326"/>
      <c r="I687" s="116" t="s">
        <v>719</v>
      </c>
      <c r="J687" s="116" t="str">
        <f>VLOOKUP(I687,Presupuesto!$B$11:$C$566,2,0)</f>
        <v>SERVICIOS DE CAPACITACION.</v>
      </c>
      <c r="K687" s="327" t="s">
        <v>1385</v>
      </c>
      <c r="L687" s="116" t="s">
        <v>412</v>
      </c>
    </row>
    <row r="688" spans="3:12" ht="15.75" thickBot="1" x14ac:dyDescent="0.3">
      <c r="C688" s="99" t="s">
        <v>48</v>
      </c>
      <c r="D688" s="1368"/>
      <c r="E688" s="201">
        <v>0</v>
      </c>
      <c r="F688" s="100">
        <v>50</v>
      </c>
      <c r="G688" s="97">
        <f>E688*F688</f>
        <v>0</v>
      </c>
      <c r="H688" s="326"/>
      <c r="I688" s="98" t="s">
        <v>737</v>
      </c>
      <c r="J688" s="98" t="str">
        <f>VLOOKUP(I688,Presupuesto!$B$11:$C$566,2,0)</f>
        <v>SERVICIOS DE IMPRENTA PUBLIC.Y REPRODUCCION</v>
      </c>
      <c r="K688" s="327" t="s">
        <v>1385</v>
      </c>
      <c r="L688" s="98" t="s">
        <v>430</v>
      </c>
    </row>
    <row r="689" spans="3:12" ht="15.75" thickBot="1" x14ac:dyDescent="0.3">
      <c r="C689" s="99" t="s">
        <v>49</v>
      </c>
      <c r="D689" s="1368"/>
      <c r="E689" s="201">
        <v>500</v>
      </c>
      <c r="F689" s="100">
        <v>100</v>
      </c>
      <c r="G689" s="97">
        <f>E689*F689</f>
        <v>50000</v>
      </c>
      <c r="H689" s="326" t="s">
        <v>1474</v>
      </c>
      <c r="I689" s="98" t="s">
        <v>812</v>
      </c>
      <c r="J689" s="98" t="str">
        <f>VLOOKUP(I689,Presupuesto!$B$11:$C$566,2,0)</f>
        <v>ALIMENTOS B EBIDAS PARA PERSONAS</v>
      </c>
      <c r="K689" s="327" t="s">
        <v>1385</v>
      </c>
      <c r="L689" s="98" t="s">
        <v>414</v>
      </c>
    </row>
    <row r="690" spans="3:12" ht="15.75" thickBot="1" x14ac:dyDescent="0.3">
      <c r="C690" s="99" t="s">
        <v>50</v>
      </c>
      <c r="D690" s="1368"/>
      <c r="E690" s="151">
        <v>0</v>
      </c>
      <c r="F690" s="118">
        <v>1000</v>
      </c>
      <c r="G690" s="97">
        <f t="shared" ref="G690:G695" si="39">E690*F690</f>
        <v>0</v>
      </c>
      <c r="H690" s="326"/>
      <c r="I690" s="316" t="s">
        <v>323</v>
      </c>
      <c r="J690" s="98" t="str">
        <f>VLOOKUP(I690,Presupuesto!$B$11:$C$566,2,0)</f>
        <v>PASAJES NACIONALES (26110-00)</v>
      </c>
      <c r="K690" s="327" t="s">
        <v>1385</v>
      </c>
      <c r="L690" s="98" t="s">
        <v>430</v>
      </c>
    </row>
    <row r="691" spans="3:12" ht="15.75" thickBot="1" x14ac:dyDescent="0.3">
      <c r="C691" s="99" t="s">
        <v>437</v>
      </c>
      <c r="D691" s="1368"/>
      <c r="E691" s="151">
        <v>0</v>
      </c>
      <c r="F691" s="118">
        <v>250</v>
      </c>
      <c r="G691" s="97">
        <f t="shared" si="39"/>
        <v>0</v>
      </c>
      <c r="H691" s="326"/>
      <c r="I691" s="98" t="s">
        <v>841</v>
      </c>
      <c r="J691" s="98" t="str">
        <f>VLOOKUP(I691,Presupuesto!$B$11:$C$566,2,0)</f>
        <v>PRODUCTOS PAPEL Y CARTON</v>
      </c>
      <c r="K691" s="327" t="s">
        <v>1385</v>
      </c>
      <c r="L691" s="98" t="s">
        <v>430</v>
      </c>
    </row>
    <row r="692" spans="3:12" ht="15.75" thickBot="1" x14ac:dyDescent="0.3">
      <c r="C692" s="99" t="s">
        <v>51</v>
      </c>
      <c r="D692" s="1368"/>
      <c r="E692" s="201">
        <v>0</v>
      </c>
      <c r="F692" s="100">
        <v>4</v>
      </c>
      <c r="G692" s="97">
        <f t="shared" si="39"/>
        <v>0</v>
      </c>
      <c r="H692" s="326"/>
      <c r="I692" s="98" t="s">
        <v>841</v>
      </c>
      <c r="J692" s="98" t="str">
        <f>VLOOKUP(I692,Presupuesto!$B$11:$C$566,2,0)</f>
        <v>PRODUCTOS PAPEL Y CARTON</v>
      </c>
      <c r="K692" s="327" t="s">
        <v>1385</v>
      </c>
      <c r="L692" s="98" t="s">
        <v>430</v>
      </c>
    </row>
    <row r="693" spans="3:12" ht="15.75" thickBot="1" x14ac:dyDescent="0.3">
      <c r="C693" s="99" t="s">
        <v>139</v>
      </c>
      <c r="D693" s="1368"/>
      <c r="E693" s="201">
        <v>0</v>
      </c>
      <c r="F693" s="100">
        <v>4</v>
      </c>
      <c r="G693" s="97">
        <f t="shared" si="39"/>
        <v>0</v>
      </c>
      <c r="H693" s="326"/>
      <c r="I693" s="98" t="s">
        <v>962</v>
      </c>
      <c r="J693" s="98" t="str">
        <f>VLOOKUP(I693,Presupuesto!$B$11:$C$566,2,0)</f>
        <v>UTILES DE ESCRITORIO, OFICINA Y ENSE¥ANZA</v>
      </c>
      <c r="K693" s="327" t="s">
        <v>1385</v>
      </c>
      <c r="L693" s="98" t="s">
        <v>430</v>
      </c>
    </row>
    <row r="694" spans="3:12" ht="15.75" thickBot="1" x14ac:dyDescent="0.3">
      <c r="C694" s="99" t="s">
        <v>34</v>
      </c>
      <c r="D694" s="1368"/>
      <c r="E694" s="201">
        <v>0</v>
      </c>
      <c r="F694" s="100">
        <v>0</v>
      </c>
      <c r="G694" s="97">
        <f t="shared" si="39"/>
        <v>0</v>
      </c>
      <c r="H694" s="326"/>
      <c r="I694" s="98" t="s">
        <v>962</v>
      </c>
      <c r="J694" s="98" t="str">
        <f>VLOOKUP(I694,Presupuesto!$B$11:$C$566,2,0)</f>
        <v>UTILES DE ESCRITORIO, OFICINA Y ENSE¥ANZA</v>
      </c>
      <c r="K694" s="327" t="s">
        <v>1385</v>
      </c>
      <c r="L694" s="98" t="s">
        <v>430</v>
      </c>
    </row>
    <row r="695" spans="3:12" ht="15.75" thickBot="1" x14ac:dyDescent="0.3">
      <c r="C695" s="109" t="s">
        <v>52</v>
      </c>
      <c r="D695" s="1368"/>
      <c r="E695" s="213">
        <v>0</v>
      </c>
      <c r="F695" s="119">
        <v>0</v>
      </c>
      <c r="G695" s="97">
        <f t="shared" si="39"/>
        <v>0</v>
      </c>
      <c r="H695" s="326"/>
      <c r="I695" s="98" t="s">
        <v>962</v>
      </c>
      <c r="J695" s="98" t="str">
        <f>VLOOKUP(I695,Presupuesto!$B$11:$C$566,2,0)</f>
        <v>UTILES DE ESCRITORIO, OFICINA Y ENSE¥ANZA</v>
      </c>
      <c r="K695" s="327" t="s">
        <v>1385</v>
      </c>
      <c r="L695" s="98" t="s">
        <v>430</v>
      </c>
    </row>
    <row r="696" spans="3:12" ht="15.75" thickBot="1" x14ac:dyDescent="0.3">
      <c r="C696" s="217" t="s">
        <v>450</v>
      </c>
      <c r="D696" s="218"/>
      <c r="E696" s="328">
        <v>0</v>
      </c>
      <c r="F696" s="104">
        <v>1150</v>
      </c>
      <c r="G696" s="105">
        <f>D696*E696*F696</f>
        <v>0</v>
      </c>
      <c r="H696" s="326"/>
      <c r="I696" s="330" t="s">
        <v>769</v>
      </c>
      <c r="J696" s="106" t="str">
        <f>VLOOKUP(I696,Presupuesto!$B$11:$C$566,2,0)</f>
        <v>PASAJES NACIONALES</v>
      </c>
      <c r="K696" s="327" t="s">
        <v>1385</v>
      </c>
      <c r="L696" s="331" t="s">
        <v>430</v>
      </c>
    </row>
    <row r="697" spans="3:12" ht="15.75" thickBot="1" x14ac:dyDescent="0.3"/>
    <row r="698" spans="3:12" ht="15.75" thickBot="1" x14ac:dyDescent="0.3">
      <c r="C698" s="29" t="s">
        <v>43</v>
      </c>
      <c r="D698" s="30">
        <f>SUM(G705:G714)</f>
        <v>50000</v>
      </c>
      <c r="E698" s="93"/>
      <c r="F698" s="93"/>
      <c r="G698" s="93"/>
      <c r="H698" s="74"/>
      <c r="I698" s="74"/>
      <c r="J698" s="74"/>
      <c r="K698" s="112"/>
    </row>
    <row r="699" spans="3:12" x14ac:dyDescent="0.25">
      <c r="C699" s="70"/>
      <c r="D699" s="31"/>
      <c r="E699" s="93"/>
      <c r="F699" s="93"/>
      <c r="G699" s="93"/>
      <c r="H699" s="74"/>
      <c r="I699" s="74"/>
      <c r="J699" s="74"/>
      <c r="K699" s="112"/>
    </row>
    <row r="700" spans="3:12" x14ac:dyDescent="0.25">
      <c r="C700" s="70"/>
      <c r="D700" s="31"/>
      <c r="E700" s="93"/>
      <c r="F700" s="93"/>
      <c r="G700" s="93"/>
      <c r="H700" s="74"/>
      <c r="I700" s="74"/>
      <c r="J700" s="74"/>
      <c r="K700" s="112"/>
    </row>
    <row r="701" spans="3:12" ht="15.75" x14ac:dyDescent="0.25">
      <c r="C701" s="206" t="s">
        <v>409</v>
      </c>
      <c r="D701" s="375"/>
      <c r="E701" s="93"/>
      <c r="F701" s="93"/>
      <c r="G701" s="93"/>
      <c r="H701" s="74"/>
      <c r="I701" s="74"/>
      <c r="J701" s="74"/>
      <c r="K701" s="112"/>
    </row>
    <row r="702" spans="3:12" x14ac:dyDescent="0.25">
      <c r="C702" s="417" t="s">
        <v>2770</v>
      </c>
      <c r="D702" s="31"/>
      <c r="E702" s="93"/>
      <c r="F702" s="93"/>
      <c r="G702" s="93"/>
      <c r="H702" s="74"/>
      <c r="I702" s="74"/>
      <c r="J702" s="74"/>
      <c r="K702" s="112"/>
    </row>
    <row r="703" spans="3:12" ht="15.75" thickBot="1" x14ac:dyDescent="0.3">
      <c r="C703" s="70"/>
      <c r="D703" s="31"/>
      <c r="E703" s="93"/>
      <c r="F703" s="93"/>
      <c r="G703" s="93"/>
      <c r="H703" s="74"/>
      <c r="I703" s="74"/>
      <c r="J703" s="74"/>
      <c r="K703" s="112"/>
    </row>
    <row r="704" spans="3:12" ht="30.75" thickBot="1" x14ac:dyDescent="0.3">
      <c r="C704" s="126" t="s">
        <v>44</v>
      </c>
      <c r="D704" s="129" t="s">
        <v>45</v>
      </c>
      <c r="E704" s="128" t="s">
        <v>55</v>
      </c>
      <c r="F704" s="128" t="s">
        <v>57</v>
      </c>
      <c r="G704" s="127" t="s">
        <v>27</v>
      </c>
      <c r="H704" s="133" t="s">
        <v>147</v>
      </c>
      <c r="I704" s="128" t="s">
        <v>46</v>
      </c>
      <c r="J704" s="128" t="s">
        <v>148</v>
      </c>
      <c r="K704" s="128" t="s">
        <v>428</v>
      </c>
      <c r="L704" s="128" t="s">
        <v>429</v>
      </c>
    </row>
    <row r="705" spans="3:12" ht="15.75" thickBot="1" x14ac:dyDescent="0.3">
      <c r="C705" s="323" t="s">
        <v>47</v>
      </c>
      <c r="D705" s="1367">
        <v>50</v>
      </c>
      <c r="E705" s="324">
        <v>0</v>
      </c>
      <c r="F705" s="115">
        <v>15000</v>
      </c>
      <c r="G705" s="325">
        <f>E705*F705</f>
        <v>0</v>
      </c>
      <c r="H705" s="326"/>
      <c r="I705" s="116" t="s">
        <v>719</v>
      </c>
      <c r="J705" s="116" t="str">
        <f>VLOOKUP(I705,Presupuesto!$B$11:$C$566,2,0)</f>
        <v>SERVICIOS DE CAPACITACION.</v>
      </c>
      <c r="K705" s="327" t="s">
        <v>1387</v>
      </c>
      <c r="L705" s="116" t="s">
        <v>412</v>
      </c>
    </row>
    <row r="706" spans="3:12" ht="15.75" thickBot="1" x14ac:dyDescent="0.3">
      <c r="C706" s="99" t="s">
        <v>48</v>
      </c>
      <c r="D706" s="1368"/>
      <c r="E706" s="201">
        <v>0</v>
      </c>
      <c r="F706" s="100">
        <v>50</v>
      </c>
      <c r="G706" s="97">
        <f>E706*F706</f>
        <v>0</v>
      </c>
      <c r="H706" s="326"/>
      <c r="I706" s="98" t="s">
        <v>737</v>
      </c>
      <c r="J706" s="98" t="str">
        <f>VLOOKUP(I706,Presupuesto!$B$11:$C$566,2,0)</f>
        <v>SERVICIOS DE IMPRENTA PUBLIC.Y REPRODUCCION</v>
      </c>
      <c r="K706" s="327" t="s">
        <v>1387</v>
      </c>
      <c r="L706" s="98" t="s">
        <v>430</v>
      </c>
    </row>
    <row r="707" spans="3:12" ht="15.75" thickBot="1" x14ac:dyDescent="0.3">
      <c r="C707" s="99" t="s">
        <v>49</v>
      </c>
      <c r="D707" s="1368"/>
      <c r="E707" s="201">
        <v>500</v>
      </c>
      <c r="F707" s="100">
        <v>100</v>
      </c>
      <c r="G707" s="97">
        <f>E707*F707</f>
        <v>50000</v>
      </c>
      <c r="H707" s="326" t="s">
        <v>1474</v>
      </c>
      <c r="I707" s="98" t="s">
        <v>812</v>
      </c>
      <c r="J707" s="98" t="str">
        <f>VLOOKUP(I707,Presupuesto!$B$11:$C$566,2,0)</f>
        <v>ALIMENTOS B EBIDAS PARA PERSONAS</v>
      </c>
      <c r="K707" s="327" t="s">
        <v>1387</v>
      </c>
      <c r="L707" s="98" t="s">
        <v>414</v>
      </c>
    </row>
    <row r="708" spans="3:12" ht="15.75" thickBot="1" x14ac:dyDescent="0.3">
      <c r="C708" s="99" t="s">
        <v>50</v>
      </c>
      <c r="D708" s="1368"/>
      <c r="E708" s="151">
        <v>0</v>
      </c>
      <c r="F708" s="118">
        <v>1000</v>
      </c>
      <c r="G708" s="97">
        <f t="shared" ref="G708:G713" si="40">E708*F708</f>
        <v>0</v>
      </c>
      <c r="H708" s="326"/>
      <c r="I708" s="316" t="s">
        <v>323</v>
      </c>
      <c r="J708" s="98" t="str">
        <f>VLOOKUP(I708,Presupuesto!$B$11:$C$566,2,0)</f>
        <v>PASAJES NACIONALES (26110-00)</v>
      </c>
      <c r="K708" s="327" t="s">
        <v>1387</v>
      </c>
      <c r="L708" s="98" t="s">
        <v>430</v>
      </c>
    </row>
    <row r="709" spans="3:12" ht="15.75" thickBot="1" x14ac:dyDescent="0.3">
      <c r="C709" s="99" t="s">
        <v>437</v>
      </c>
      <c r="D709" s="1368"/>
      <c r="E709" s="151">
        <v>0</v>
      </c>
      <c r="F709" s="118">
        <v>250</v>
      </c>
      <c r="G709" s="97">
        <f t="shared" si="40"/>
        <v>0</v>
      </c>
      <c r="H709" s="326"/>
      <c r="I709" s="98" t="s">
        <v>841</v>
      </c>
      <c r="J709" s="98" t="str">
        <f>VLOOKUP(I709,Presupuesto!$B$11:$C$566,2,0)</f>
        <v>PRODUCTOS PAPEL Y CARTON</v>
      </c>
      <c r="K709" s="327" t="s">
        <v>1387</v>
      </c>
      <c r="L709" s="98" t="s">
        <v>430</v>
      </c>
    </row>
    <row r="710" spans="3:12" ht="15.75" thickBot="1" x14ac:dyDescent="0.3">
      <c r="C710" s="99" t="s">
        <v>51</v>
      </c>
      <c r="D710" s="1368"/>
      <c r="E710" s="201">
        <v>0</v>
      </c>
      <c r="F710" s="100">
        <v>4</v>
      </c>
      <c r="G710" s="97">
        <f t="shared" si="40"/>
        <v>0</v>
      </c>
      <c r="H710" s="326"/>
      <c r="I710" s="98" t="s">
        <v>841</v>
      </c>
      <c r="J710" s="98" t="str">
        <f>VLOOKUP(I710,Presupuesto!$B$11:$C$566,2,0)</f>
        <v>PRODUCTOS PAPEL Y CARTON</v>
      </c>
      <c r="K710" s="327" t="s">
        <v>1387</v>
      </c>
      <c r="L710" s="98" t="s">
        <v>430</v>
      </c>
    </row>
    <row r="711" spans="3:12" ht="15.75" thickBot="1" x14ac:dyDescent="0.3">
      <c r="C711" s="99" t="s">
        <v>139</v>
      </c>
      <c r="D711" s="1368"/>
      <c r="E711" s="201">
        <v>0</v>
      </c>
      <c r="F711" s="100">
        <v>4</v>
      </c>
      <c r="G711" s="97">
        <f t="shared" si="40"/>
        <v>0</v>
      </c>
      <c r="H711" s="326"/>
      <c r="I711" s="98" t="s">
        <v>962</v>
      </c>
      <c r="J711" s="98" t="str">
        <f>VLOOKUP(I711,Presupuesto!$B$11:$C$566,2,0)</f>
        <v>UTILES DE ESCRITORIO, OFICINA Y ENSE¥ANZA</v>
      </c>
      <c r="K711" s="327" t="s">
        <v>1387</v>
      </c>
      <c r="L711" s="98" t="s">
        <v>430</v>
      </c>
    </row>
    <row r="712" spans="3:12" ht="15.75" thickBot="1" x14ac:dyDescent="0.3">
      <c r="C712" s="99" t="s">
        <v>34</v>
      </c>
      <c r="D712" s="1368"/>
      <c r="E712" s="201">
        <v>0</v>
      </c>
      <c r="F712" s="100">
        <v>0</v>
      </c>
      <c r="G712" s="97">
        <f t="shared" si="40"/>
        <v>0</v>
      </c>
      <c r="H712" s="326"/>
      <c r="I712" s="98" t="s">
        <v>962</v>
      </c>
      <c r="J712" s="98" t="str">
        <f>VLOOKUP(I712,Presupuesto!$B$11:$C$566,2,0)</f>
        <v>UTILES DE ESCRITORIO, OFICINA Y ENSE¥ANZA</v>
      </c>
      <c r="K712" s="327" t="s">
        <v>1387</v>
      </c>
      <c r="L712" s="98" t="s">
        <v>430</v>
      </c>
    </row>
    <row r="713" spans="3:12" ht="15.75" thickBot="1" x14ac:dyDescent="0.3">
      <c r="C713" s="109" t="s">
        <v>52</v>
      </c>
      <c r="D713" s="1368"/>
      <c r="E713" s="213">
        <v>0</v>
      </c>
      <c r="F713" s="119">
        <v>0</v>
      </c>
      <c r="G713" s="97">
        <f t="shared" si="40"/>
        <v>0</v>
      </c>
      <c r="H713" s="326"/>
      <c r="I713" s="98" t="s">
        <v>962</v>
      </c>
      <c r="J713" s="98" t="str">
        <f>VLOOKUP(I713,Presupuesto!$B$11:$C$566,2,0)</f>
        <v>UTILES DE ESCRITORIO, OFICINA Y ENSE¥ANZA</v>
      </c>
      <c r="K713" s="327" t="s">
        <v>1387</v>
      </c>
      <c r="L713" s="98" t="s">
        <v>430</v>
      </c>
    </row>
    <row r="714" spans="3:12" ht="15.75" thickBot="1" x14ac:dyDescent="0.3">
      <c r="C714" s="217" t="s">
        <v>450</v>
      </c>
      <c r="D714" s="218"/>
      <c r="E714" s="328">
        <v>0</v>
      </c>
      <c r="F714" s="104">
        <v>1150</v>
      </c>
      <c r="G714" s="105">
        <f>D714*E714*F714</f>
        <v>0</v>
      </c>
      <c r="H714" s="326"/>
      <c r="I714" s="330" t="s">
        <v>769</v>
      </c>
      <c r="J714" s="106" t="str">
        <f>VLOOKUP(I714,Presupuesto!$B$11:$C$566,2,0)</f>
        <v>PASAJES NACIONALES</v>
      </c>
      <c r="K714" s="327" t="s">
        <v>1387</v>
      </c>
      <c r="L714" s="331" t="s">
        <v>430</v>
      </c>
    </row>
    <row r="715" spans="3:12" ht="15.75" thickBot="1" x14ac:dyDescent="0.3"/>
    <row r="716" spans="3:12" ht="15.75" thickBot="1" x14ac:dyDescent="0.3">
      <c r="C716" s="29" t="s">
        <v>43</v>
      </c>
      <c r="D716" s="30">
        <f>SUM(G723:G732)</f>
        <v>400000</v>
      </c>
      <c r="E716" s="93"/>
      <c r="F716" s="93"/>
      <c r="G716" s="93"/>
      <c r="H716" s="74"/>
      <c r="I716" s="74"/>
      <c r="J716" s="74"/>
      <c r="K716" s="112"/>
    </row>
    <row r="717" spans="3:12" x14ac:dyDescent="0.25">
      <c r="C717" s="70"/>
      <c r="D717" s="31"/>
      <c r="E717" s="93"/>
      <c r="F717" s="93"/>
      <c r="G717" s="93"/>
      <c r="H717" s="74"/>
      <c r="I717" s="74"/>
      <c r="J717" s="74"/>
      <c r="K717" s="112"/>
    </row>
    <row r="718" spans="3:12" x14ac:dyDescent="0.25">
      <c r="C718" s="70"/>
      <c r="D718" s="31"/>
      <c r="E718" s="93"/>
      <c r="F718" s="93"/>
      <c r="G718" s="93"/>
      <c r="H718" s="74"/>
      <c r="I718" s="74"/>
      <c r="J718" s="74"/>
      <c r="K718" s="112"/>
    </row>
    <row r="719" spans="3:12" ht="15.75" x14ac:dyDescent="0.25">
      <c r="C719" s="206" t="s">
        <v>409</v>
      </c>
      <c r="D719" s="375"/>
      <c r="E719" s="93" t="s">
        <v>2790</v>
      </c>
      <c r="F719" s="93"/>
      <c r="G719" s="93"/>
      <c r="H719" s="74"/>
      <c r="I719" s="74"/>
      <c r="J719" s="74"/>
      <c r="K719" s="112"/>
    </row>
    <row r="720" spans="3:12" x14ac:dyDescent="0.25">
      <c r="C720" s="417" t="s">
        <v>2784</v>
      </c>
      <c r="D720" s="31"/>
      <c r="E720" s="93"/>
      <c r="F720" s="93"/>
      <c r="G720" s="93"/>
      <c r="H720" s="74"/>
      <c r="I720" s="74"/>
      <c r="J720" s="74"/>
      <c r="K720" s="112"/>
    </row>
    <row r="721" spans="3:12" ht="15.75" thickBot="1" x14ac:dyDescent="0.3">
      <c r="C721" s="70"/>
      <c r="D721" s="31"/>
      <c r="E721" s="93"/>
      <c r="F721" s="93"/>
      <c r="G721" s="93"/>
      <c r="H721" s="74"/>
      <c r="I721" s="74"/>
      <c r="J721" s="74"/>
      <c r="K721" s="112"/>
    </row>
    <row r="722" spans="3:12" ht="30.75" thickBot="1" x14ac:dyDescent="0.3">
      <c r="C722" s="126" t="s">
        <v>44</v>
      </c>
      <c r="D722" s="129" t="s">
        <v>45</v>
      </c>
      <c r="E722" s="128" t="s">
        <v>55</v>
      </c>
      <c r="F722" s="128" t="s">
        <v>57</v>
      </c>
      <c r="G722" s="127" t="s">
        <v>27</v>
      </c>
      <c r="H722" s="133" t="s">
        <v>147</v>
      </c>
      <c r="I722" s="128" t="s">
        <v>46</v>
      </c>
      <c r="J722" s="128" t="s">
        <v>148</v>
      </c>
      <c r="K722" s="128" t="s">
        <v>428</v>
      </c>
      <c r="L722" s="128" t="s">
        <v>429</v>
      </c>
    </row>
    <row r="723" spans="3:12" ht="15.75" thickBot="1" x14ac:dyDescent="0.3">
      <c r="C723" s="323" t="s">
        <v>47</v>
      </c>
      <c r="D723" s="1367">
        <v>1000</v>
      </c>
      <c r="E723" s="324">
        <v>6</v>
      </c>
      <c r="F723" s="115">
        <v>15000</v>
      </c>
      <c r="G723" s="325">
        <f>E723*F723</f>
        <v>90000</v>
      </c>
      <c r="H723" s="326" t="s">
        <v>1474</v>
      </c>
      <c r="I723" s="116" t="s">
        <v>719</v>
      </c>
      <c r="J723" s="116" t="str">
        <f>VLOOKUP(I723,Presupuesto!$B$11:$C$566,2,0)</f>
        <v>SERVICIOS DE CAPACITACION.</v>
      </c>
      <c r="K723" s="327" t="s">
        <v>1387</v>
      </c>
      <c r="L723" s="116" t="s">
        <v>412</v>
      </c>
    </row>
    <row r="724" spans="3:12" ht="15.75" thickBot="1" x14ac:dyDescent="0.3">
      <c r="C724" s="99" t="s">
        <v>48</v>
      </c>
      <c r="D724" s="1368"/>
      <c r="E724" s="201">
        <v>1000</v>
      </c>
      <c r="F724" s="100">
        <v>100</v>
      </c>
      <c r="G724" s="97">
        <f>E724*F724</f>
        <v>100000</v>
      </c>
      <c r="H724" s="326" t="s">
        <v>1474</v>
      </c>
      <c r="I724" s="98" t="s">
        <v>737</v>
      </c>
      <c r="J724" s="98" t="str">
        <f>VLOOKUP(I724,Presupuesto!$B$11:$C$566,2,0)</f>
        <v>SERVICIOS DE IMPRENTA PUBLIC.Y REPRODUCCION</v>
      </c>
      <c r="K724" s="327" t="s">
        <v>1387</v>
      </c>
      <c r="L724" s="98" t="s">
        <v>430</v>
      </c>
    </row>
    <row r="725" spans="3:12" ht="15.75" thickBot="1" x14ac:dyDescent="0.3">
      <c r="C725" s="99" t="s">
        <v>49</v>
      </c>
      <c r="D725" s="1368"/>
      <c r="E725" s="201">
        <v>1000</v>
      </c>
      <c r="F725" s="100">
        <v>150</v>
      </c>
      <c r="G725" s="97">
        <f>E725*F725</f>
        <v>150000</v>
      </c>
      <c r="H725" s="326" t="s">
        <v>1474</v>
      </c>
      <c r="I725" s="98" t="s">
        <v>812</v>
      </c>
      <c r="J725" s="98" t="str">
        <f>VLOOKUP(I725,Presupuesto!$B$11:$C$566,2,0)</f>
        <v>ALIMENTOS B EBIDAS PARA PERSONAS</v>
      </c>
      <c r="K725" s="327" t="s">
        <v>1387</v>
      </c>
      <c r="L725" s="98" t="s">
        <v>414</v>
      </c>
    </row>
    <row r="726" spans="3:12" ht="15.75" thickBot="1" x14ac:dyDescent="0.3">
      <c r="C726" s="99" t="s">
        <v>50</v>
      </c>
      <c r="D726" s="1368"/>
      <c r="E726" s="151">
        <v>10</v>
      </c>
      <c r="F726" s="118">
        <v>1000</v>
      </c>
      <c r="G726" s="97">
        <f t="shared" ref="G726:G731" si="41">E726*F726</f>
        <v>10000</v>
      </c>
      <c r="H726" s="326" t="s">
        <v>1474</v>
      </c>
      <c r="I726" s="316" t="s">
        <v>769</v>
      </c>
      <c r="J726" s="98" t="str">
        <f>VLOOKUP(I726,Presupuesto!$B$11:$C$566,2,0)</f>
        <v>PASAJES NACIONALES</v>
      </c>
      <c r="K726" s="327" t="s">
        <v>1387</v>
      </c>
      <c r="L726" s="98" t="s">
        <v>430</v>
      </c>
    </row>
    <row r="727" spans="3:12" ht="15.75" thickBot="1" x14ac:dyDescent="0.3">
      <c r="C727" s="99" t="s">
        <v>437</v>
      </c>
      <c r="D727" s="1368"/>
      <c r="E727" s="151">
        <v>1000</v>
      </c>
      <c r="F727" s="118">
        <v>50</v>
      </c>
      <c r="G727" s="97">
        <f t="shared" si="41"/>
        <v>50000</v>
      </c>
      <c r="H727" s="326" t="s">
        <v>1474</v>
      </c>
      <c r="I727" s="98" t="s">
        <v>841</v>
      </c>
      <c r="J727" s="98" t="str">
        <f>VLOOKUP(I727,Presupuesto!$B$11:$C$566,2,0)</f>
        <v>PRODUCTOS PAPEL Y CARTON</v>
      </c>
      <c r="K727" s="327" t="s">
        <v>1387</v>
      </c>
      <c r="L727" s="98" t="s">
        <v>430</v>
      </c>
    </row>
    <row r="728" spans="3:12" ht="15.75" thickBot="1" x14ac:dyDescent="0.3">
      <c r="C728" s="99" t="s">
        <v>51</v>
      </c>
      <c r="D728" s="1368"/>
      <c r="E728" s="201">
        <v>0</v>
      </c>
      <c r="F728" s="100">
        <v>4</v>
      </c>
      <c r="G728" s="97">
        <f t="shared" si="41"/>
        <v>0</v>
      </c>
      <c r="H728" s="326"/>
      <c r="I728" s="98" t="s">
        <v>841</v>
      </c>
      <c r="J728" s="98" t="str">
        <f>VLOOKUP(I728,Presupuesto!$B$11:$C$566,2,0)</f>
        <v>PRODUCTOS PAPEL Y CARTON</v>
      </c>
      <c r="K728" s="327" t="s">
        <v>1387</v>
      </c>
      <c r="L728" s="98" t="s">
        <v>430</v>
      </c>
    </row>
    <row r="729" spans="3:12" ht="15.75" thickBot="1" x14ac:dyDescent="0.3">
      <c r="C729" s="99" t="s">
        <v>139</v>
      </c>
      <c r="D729" s="1368"/>
      <c r="E729" s="201">
        <v>0</v>
      </c>
      <c r="F729" s="100">
        <v>4</v>
      </c>
      <c r="G729" s="97">
        <f t="shared" si="41"/>
        <v>0</v>
      </c>
      <c r="H729" s="326"/>
      <c r="I729" s="98" t="s">
        <v>962</v>
      </c>
      <c r="J729" s="98" t="str">
        <f>VLOOKUP(I729,Presupuesto!$B$11:$C$566,2,0)</f>
        <v>UTILES DE ESCRITORIO, OFICINA Y ENSE¥ANZA</v>
      </c>
      <c r="K729" s="327" t="s">
        <v>1387</v>
      </c>
      <c r="L729" s="98" t="s">
        <v>430</v>
      </c>
    </row>
    <row r="730" spans="3:12" ht="15.75" thickBot="1" x14ac:dyDescent="0.3">
      <c r="C730" s="99" t="s">
        <v>34</v>
      </c>
      <c r="D730" s="1368"/>
      <c r="E730" s="201">
        <v>0</v>
      </c>
      <c r="F730" s="100">
        <v>0</v>
      </c>
      <c r="G730" s="97">
        <f t="shared" si="41"/>
        <v>0</v>
      </c>
      <c r="H730" s="326"/>
      <c r="I730" s="98" t="s">
        <v>962</v>
      </c>
      <c r="J730" s="98" t="str">
        <f>VLOOKUP(I730,Presupuesto!$B$11:$C$566,2,0)</f>
        <v>UTILES DE ESCRITORIO, OFICINA Y ENSE¥ANZA</v>
      </c>
      <c r="K730" s="327" t="s">
        <v>1387</v>
      </c>
      <c r="L730" s="98" t="s">
        <v>430</v>
      </c>
    </row>
    <row r="731" spans="3:12" ht="15.75" thickBot="1" x14ac:dyDescent="0.3">
      <c r="C731" s="109" t="s">
        <v>52</v>
      </c>
      <c r="D731" s="1368"/>
      <c r="E731" s="213">
        <v>0</v>
      </c>
      <c r="F731" s="119">
        <v>0</v>
      </c>
      <c r="G731" s="97">
        <f t="shared" si="41"/>
        <v>0</v>
      </c>
      <c r="H731" s="326"/>
      <c r="I731" s="98" t="s">
        <v>962</v>
      </c>
      <c r="J731" s="98" t="str">
        <f>VLOOKUP(I731,Presupuesto!$B$11:$C$566,2,0)</f>
        <v>UTILES DE ESCRITORIO, OFICINA Y ENSE¥ANZA</v>
      </c>
      <c r="K731" s="327" t="s">
        <v>1387</v>
      </c>
      <c r="L731" s="98" t="s">
        <v>430</v>
      </c>
    </row>
    <row r="732" spans="3:12" ht="15.75" thickBot="1" x14ac:dyDescent="0.3">
      <c r="C732" s="217" t="s">
        <v>450</v>
      </c>
      <c r="D732" s="218"/>
      <c r="E732" s="328">
        <v>0</v>
      </c>
      <c r="F732" s="104">
        <v>1150</v>
      </c>
      <c r="G732" s="105">
        <f>D732*E732*F732</f>
        <v>0</v>
      </c>
      <c r="H732" s="326"/>
      <c r="I732" s="330" t="s">
        <v>769</v>
      </c>
      <c r="J732" s="106" t="str">
        <f>VLOOKUP(I732,Presupuesto!$B$11:$C$566,2,0)</f>
        <v>PASAJES NACIONALES</v>
      </c>
      <c r="K732" s="327" t="s">
        <v>1387</v>
      </c>
      <c r="L732" s="331" t="s">
        <v>430</v>
      </c>
    </row>
    <row r="733" spans="3:12" ht="15.75" thickBot="1" x14ac:dyDescent="0.3"/>
    <row r="734" spans="3:12" ht="15.75" thickBot="1" x14ac:dyDescent="0.3">
      <c r="C734" s="29" t="s">
        <v>43</v>
      </c>
      <c r="D734" s="30">
        <f>SUM(G741:G750)</f>
        <v>60000</v>
      </c>
      <c r="E734" s="93"/>
      <c r="F734" s="93"/>
      <c r="G734" s="93"/>
      <c r="H734" s="74"/>
      <c r="I734" s="74"/>
      <c r="J734" s="74"/>
      <c r="K734" s="112"/>
    </row>
    <row r="735" spans="3:12" x14ac:dyDescent="0.25">
      <c r="C735" s="70"/>
      <c r="D735" s="31"/>
      <c r="E735" s="93"/>
      <c r="F735" s="93"/>
      <c r="G735" s="93"/>
      <c r="H735" s="74"/>
      <c r="I735" s="74"/>
      <c r="J735" s="74"/>
      <c r="K735" s="112"/>
    </row>
    <row r="736" spans="3:12" x14ac:dyDescent="0.25">
      <c r="C736" s="70"/>
      <c r="D736" s="31"/>
      <c r="E736" s="93"/>
      <c r="F736" s="93"/>
      <c r="G736" s="93"/>
      <c r="H736" s="74"/>
      <c r="I736" s="74"/>
      <c r="J736" s="74"/>
      <c r="K736" s="112"/>
    </row>
    <row r="737" spans="3:12" ht="15.75" x14ac:dyDescent="0.25">
      <c r="C737" s="206" t="s">
        <v>409</v>
      </c>
      <c r="D737" s="375"/>
      <c r="E737" s="93" t="s">
        <v>2766</v>
      </c>
      <c r="F737" s="93"/>
      <c r="G737" s="93"/>
      <c r="H737" s="74"/>
      <c r="I737" s="74"/>
      <c r="J737" s="74"/>
      <c r="K737" s="112"/>
    </row>
    <row r="738" spans="3:12" x14ac:dyDescent="0.25">
      <c r="C738" s="125" t="s">
        <v>2791</v>
      </c>
      <c r="D738" s="31"/>
      <c r="E738" s="93"/>
      <c r="F738" s="93"/>
      <c r="G738" s="93"/>
      <c r="H738" s="74"/>
      <c r="I738" s="74"/>
      <c r="J738" s="74"/>
      <c r="K738" s="112"/>
    </row>
    <row r="739" spans="3:12" ht="15.75" thickBot="1" x14ac:dyDescent="0.3">
      <c r="C739" s="70"/>
      <c r="D739" s="31"/>
      <c r="E739" s="93"/>
      <c r="F739" s="93"/>
      <c r="G739" s="93"/>
      <c r="H739" s="74"/>
      <c r="I739" s="74"/>
      <c r="J739" s="74"/>
      <c r="K739" s="112"/>
    </row>
    <row r="740" spans="3:12" ht="30.75" thickBot="1" x14ac:dyDescent="0.3">
      <c r="C740" s="126" t="s">
        <v>44</v>
      </c>
      <c r="D740" s="129" t="s">
        <v>45</v>
      </c>
      <c r="E740" s="128" t="s">
        <v>55</v>
      </c>
      <c r="F740" s="128" t="s">
        <v>57</v>
      </c>
      <c r="G740" s="127" t="s">
        <v>27</v>
      </c>
      <c r="H740" s="133" t="s">
        <v>147</v>
      </c>
      <c r="I740" s="128" t="s">
        <v>46</v>
      </c>
      <c r="J740" s="128" t="s">
        <v>148</v>
      </c>
      <c r="K740" s="128" t="s">
        <v>428</v>
      </c>
      <c r="L740" s="128" t="s">
        <v>429</v>
      </c>
    </row>
    <row r="741" spans="3:12" ht="15.75" thickBot="1" x14ac:dyDescent="0.3">
      <c r="C741" s="323" t="s">
        <v>47</v>
      </c>
      <c r="D741" s="1367">
        <v>30</v>
      </c>
      <c r="E741" s="324">
        <v>0</v>
      </c>
      <c r="F741" s="115">
        <v>15000</v>
      </c>
      <c r="G741" s="325">
        <f>E741*F741</f>
        <v>0</v>
      </c>
      <c r="H741" s="326"/>
      <c r="I741" s="116" t="s">
        <v>719</v>
      </c>
      <c r="J741" s="116" t="str">
        <f>VLOOKUP(I741,Presupuesto!$B$11:$C$566,2,0)</f>
        <v>SERVICIOS DE CAPACITACION.</v>
      </c>
      <c r="K741" s="327" t="s">
        <v>1387</v>
      </c>
      <c r="L741" s="116" t="s">
        <v>412</v>
      </c>
    </row>
    <row r="742" spans="3:12" ht="15.75" thickBot="1" x14ac:dyDescent="0.3">
      <c r="C742" s="99" t="s">
        <v>48</v>
      </c>
      <c r="D742" s="1368"/>
      <c r="E742" s="201">
        <v>0</v>
      </c>
      <c r="F742" s="100">
        <v>50</v>
      </c>
      <c r="G742" s="97">
        <f>E742*F742</f>
        <v>0</v>
      </c>
      <c r="H742" s="326"/>
      <c r="I742" s="98" t="s">
        <v>737</v>
      </c>
      <c r="J742" s="98" t="str">
        <f>VLOOKUP(I742,Presupuesto!$B$11:$C$566,2,0)</f>
        <v>SERVICIOS DE IMPRENTA PUBLIC.Y REPRODUCCION</v>
      </c>
      <c r="K742" s="327" t="s">
        <v>1387</v>
      </c>
      <c r="L742" s="98" t="s">
        <v>430</v>
      </c>
    </row>
    <row r="743" spans="3:12" ht="15.75" thickBot="1" x14ac:dyDescent="0.3">
      <c r="C743" s="99" t="s">
        <v>49</v>
      </c>
      <c r="D743" s="1368"/>
      <c r="E743" s="201">
        <v>360</v>
      </c>
      <c r="F743" s="100">
        <v>150</v>
      </c>
      <c r="G743" s="97">
        <f>E743*F743</f>
        <v>54000</v>
      </c>
      <c r="H743" s="326" t="s">
        <v>1474</v>
      </c>
      <c r="I743" s="98" t="s">
        <v>812</v>
      </c>
      <c r="J743" s="98" t="str">
        <f>VLOOKUP(I743,Presupuesto!$B$11:$C$566,2,0)</f>
        <v>ALIMENTOS B EBIDAS PARA PERSONAS</v>
      </c>
      <c r="K743" s="327" t="s">
        <v>1387</v>
      </c>
      <c r="L743" s="98" t="s">
        <v>414</v>
      </c>
    </row>
    <row r="744" spans="3:12" ht="15.75" thickBot="1" x14ac:dyDescent="0.3">
      <c r="C744" s="99" t="s">
        <v>50</v>
      </c>
      <c r="D744" s="1368"/>
      <c r="E744" s="151">
        <v>6</v>
      </c>
      <c r="F744" s="118">
        <v>1000</v>
      </c>
      <c r="G744" s="97">
        <f t="shared" ref="G744:G749" si="42">E744*F744</f>
        <v>6000</v>
      </c>
      <c r="H744" s="326" t="s">
        <v>1474</v>
      </c>
      <c r="I744" s="316" t="s">
        <v>769</v>
      </c>
      <c r="J744" s="98" t="str">
        <f>VLOOKUP(I744,Presupuesto!$B$11:$C$566,2,0)</f>
        <v>PASAJES NACIONALES</v>
      </c>
      <c r="K744" s="327" t="s">
        <v>1387</v>
      </c>
      <c r="L744" s="98" t="s">
        <v>430</v>
      </c>
    </row>
    <row r="745" spans="3:12" ht="15.75" thickBot="1" x14ac:dyDescent="0.3">
      <c r="C745" s="99" t="s">
        <v>437</v>
      </c>
      <c r="D745" s="1368"/>
      <c r="E745" s="151">
        <v>0</v>
      </c>
      <c r="F745" s="118">
        <v>250</v>
      </c>
      <c r="G745" s="97">
        <f t="shared" si="42"/>
        <v>0</v>
      </c>
      <c r="H745" s="326"/>
      <c r="I745" s="98" t="s">
        <v>841</v>
      </c>
      <c r="J745" s="98" t="str">
        <f>VLOOKUP(I745,Presupuesto!$B$11:$C$566,2,0)</f>
        <v>PRODUCTOS PAPEL Y CARTON</v>
      </c>
      <c r="K745" s="327" t="s">
        <v>1387</v>
      </c>
      <c r="L745" s="98" t="s">
        <v>430</v>
      </c>
    </row>
    <row r="746" spans="3:12" ht="15.75" thickBot="1" x14ac:dyDescent="0.3">
      <c r="C746" s="99" t="s">
        <v>51</v>
      </c>
      <c r="D746" s="1368"/>
      <c r="E746" s="201">
        <v>0</v>
      </c>
      <c r="F746" s="100">
        <v>4</v>
      </c>
      <c r="G746" s="97">
        <f t="shared" si="42"/>
        <v>0</v>
      </c>
      <c r="H746" s="326"/>
      <c r="I746" s="98" t="s">
        <v>841</v>
      </c>
      <c r="J746" s="98" t="str">
        <f>VLOOKUP(I746,Presupuesto!$B$11:$C$566,2,0)</f>
        <v>PRODUCTOS PAPEL Y CARTON</v>
      </c>
      <c r="K746" s="327" t="s">
        <v>1387</v>
      </c>
      <c r="L746" s="98" t="s">
        <v>430</v>
      </c>
    </row>
    <row r="747" spans="3:12" ht="15.75" thickBot="1" x14ac:dyDescent="0.3">
      <c r="C747" s="99" t="s">
        <v>139</v>
      </c>
      <c r="D747" s="1368"/>
      <c r="E747" s="201">
        <v>0</v>
      </c>
      <c r="F747" s="100">
        <v>4</v>
      </c>
      <c r="G747" s="97">
        <f t="shared" si="42"/>
        <v>0</v>
      </c>
      <c r="H747" s="326"/>
      <c r="I747" s="98" t="s">
        <v>962</v>
      </c>
      <c r="J747" s="98" t="str">
        <f>VLOOKUP(I747,Presupuesto!$B$11:$C$566,2,0)</f>
        <v>UTILES DE ESCRITORIO, OFICINA Y ENSE¥ANZA</v>
      </c>
      <c r="K747" s="327" t="s">
        <v>1387</v>
      </c>
      <c r="L747" s="98" t="s">
        <v>430</v>
      </c>
    </row>
    <row r="748" spans="3:12" ht="15.75" thickBot="1" x14ac:dyDescent="0.3">
      <c r="C748" s="99" t="s">
        <v>34</v>
      </c>
      <c r="D748" s="1368"/>
      <c r="E748" s="201">
        <v>0</v>
      </c>
      <c r="F748" s="100">
        <v>0</v>
      </c>
      <c r="G748" s="97">
        <f t="shared" si="42"/>
        <v>0</v>
      </c>
      <c r="H748" s="326"/>
      <c r="I748" s="98" t="s">
        <v>962</v>
      </c>
      <c r="J748" s="98" t="str">
        <f>VLOOKUP(I748,Presupuesto!$B$11:$C$566,2,0)</f>
        <v>UTILES DE ESCRITORIO, OFICINA Y ENSE¥ANZA</v>
      </c>
      <c r="K748" s="327" t="s">
        <v>1387</v>
      </c>
      <c r="L748" s="98" t="s">
        <v>430</v>
      </c>
    </row>
    <row r="749" spans="3:12" ht="15.75" thickBot="1" x14ac:dyDescent="0.3">
      <c r="C749" s="109" t="s">
        <v>52</v>
      </c>
      <c r="D749" s="1368"/>
      <c r="E749" s="213">
        <v>0</v>
      </c>
      <c r="F749" s="119">
        <v>0</v>
      </c>
      <c r="G749" s="97">
        <f t="shared" si="42"/>
        <v>0</v>
      </c>
      <c r="H749" s="326"/>
      <c r="I749" s="98" t="s">
        <v>962</v>
      </c>
      <c r="J749" s="98" t="str">
        <f>VLOOKUP(I749,Presupuesto!$B$11:$C$566,2,0)</f>
        <v>UTILES DE ESCRITORIO, OFICINA Y ENSE¥ANZA</v>
      </c>
      <c r="K749" s="327" t="s">
        <v>1387</v>
      </c>
      <c r="L749" s="98" t="s">
        <v>430</v>
      </c>
    </row>
    <row r="750" spans="3:12" ht="15.75" thickBot="1" x14ac:dyDescent="0.3">
      <c r="C750" s="217" t="s">
        <v>450</v>
      </c>
      <c r="D750" s="218"/>
      <c r="E750" s="328">
        <v>0</v>
      </c>
      <c r="F750" s="104">
        <v>1150</v>
      </c>
      <c r="G750" s="105">
        <f>D750*E750*F750</f>
        <v>0</v>
      </c>
      <c r="H750" s="326"/>
      <c r="I750" s="330" t="s">
        <v>769</v>
      </c>
      <c r="J750" s="106" t="str">
        <f>VLOOKUP(I750,Presupuesto!$B$11:$C$566,2,0)</f>
        <v>PASAJES NACIONALES</v>
      </c>
      <c r="K750" s="327" t="s">
        <v>1387</v>
      </c>
      <c r="L750" s="331" t="s">
        <v>430</v>
      </c>
    </row>
    <row r="751" spans="3:12" ht="15.75" thickBot="1" x14ac:dyDescent="0.3"/>
    <row r="752" spans="3:12" ht="15.75" thickBot="1" x14ac:dyDescent="0.3">
      <c r="C752" s="29" t="s">
        <v>43</v>
      </c>
      <c r="D752" s="30">
        <f>SUM(G759:G768)</f>
        <v>80000</v>
      </c>
      <c r="E752" s="93"/>
      <c r="F752" s="93"/>
      <c r="G752" s="93"/>
      <c r="H752" s="74"/>
      <c r="I752" s="74"/>
      <c r="J752" s="74"/>
      <c r="K752" s="112"/>
    </row>
    <row r="753" spans="3:12" x14ac:dyDescent="0.25">
      <c r="C753" s="70"/>
      <c r="D753" s="31"/>
      <c r="E753" s="93"/>
      <c r="F753" s="93"/>
      <c r="G753" s="93"/>
      <c r="H753" s="74"/>
      <c r="I753" s="74"/>
      <c r="J753" s="74"/>
      <c r="K753" s="112"/>
    </row>
    <row r="754" spans="3:12" x14ac:dyDescent="0.25">
      <c r="C754" s="70"/>
      <c r="D754" s="31"/>
      <c r="E754" s="93"/>
      <c r="F754" s="93"/>
      <c r="G754" s="93"/>
      <c r="H754" s="74"/>
      <c r="I754" s="74"/>
      <c r="J754" s="74"/>
      <c r="K754" s="112"/>
    </row>
    <row r="755" spans="3:12" ht="15.75" x14ac:dyDescent="0.25">
      <c r="C755" s="206" t="s">
        <v>409</v>
      </c>
      <c r="D755" s="375"/>
      <c r="E755" s="93" t="s">
        <v>2815</v>
      </c>
      <c r="F755" s="93"/>
      <c r="G755" s="93"/>
      <c r="H755" s="74"/>
      <c r="I755" s="74"/>
      <c r="J755" s="74"/>
      <c r="K755" s="112"/>
    </row>
    <row r="756" spans="3:12" x14ac:dyDescent="0.25">
      <c r="C756" s="701" t="s">
        <v>2803</v>
      </c>
      <c r="D756" s="31"/>
      <c r="E756" s="93"/>
      <c r="F756" s="93"/>
      <c r="G756" s="93"/>
      <c r="H756" s="74"/>
      <c r="I756" s="74"/>
      <c r="J756" s="74"/>
      <c r="K756" s="112"/>
    </row>
    <row r="757" spans="3:12" ht="15.75" thickBot="1" x14ac:dyDescent="0.3">
      <c r="C757" s="701" t="s">
        <v>2811</v>
      </c>
      <c r="D757" s="31"/>
      <c r="E757" s="93"/>
      <c r="F757" s="93"/>
      <c r="G757" s="93"/>
      <c r="H757" s="74"/>
      <c r="I757" s="74"/>
      <c r="J757" s="74"/>
      <c r="K757" s="112"/>
    </row>
    <row r="758" spans="3:12" ht="30.75" thickBot="1" x14ac:dyDescent="0.3">
      <c r="C758" s="126" t="s">
        <v>44</v>
      </c>
      <c r="D758" s="129" t="s">
        <v>45</v>
      </c>
      <c r="E758" s="128" t="s">
        <v>55</v>
      </c>
      <c r="F758" s="128" t="s">
        <v>57</v>
      </c>
      <c r="G758" s="127" t="s">
        <v>27</v>
      </c>
      <c r="H758" s="133" t="s">
        <v>147</v>
      </c>
      <c r="I758" s="128" t="s">
        <v>46</v>
      </c>
      <c r="J758" s="128" t="s">
        <v>148</v>
      </c>
      <c r="K758" s="128" t="s">
        <v>428</v>
      </c>
      <c r="L758" s="128" t="s">
        <v>429</v>
      </c>
    </row>
    <row r="759" spans="3:12" ht="15.75" thickBot="1" x14ac:dyDescent="0.3">
      <c r="C759" s="323" t="s">
        <v>47</v>
      </c>
      <c r="D759" s="1367">
        <v>10</v>
      </c>
      <c r="E759" s="324">
        <v>0</v>
      </c>
      <c r="F759" s="115">
        <v>15000</v>
      </c>
      <c r="G759" s="325">
        <f>E759*F759</f>
        <v>0</v>
      </c>
      <c r="H759" s="326"/>
      <c r="I759" s="116" t="s">
        <v>719</v>
      </c>
      <c r="J759" s="116" t="str">
        <f>VLOOKUP(I759,Presupuesto!$B$11:$C$566,2,0)</f>
        <v>SERVICIOS DE CAPACITACION.</v>
      </c>
      <c r="K759" s="327" t="s">
        <v>1385</v>
      </c>
      <c r="L759" s="116" t="s">
        <v>412</v>
      </c>
    </row>
    <row r="760" spans="3:12" ht="15.75" thickBot="1" x14ac:dyDescent="0.3">
      <c r="C760" s="99" t="s">
        <v>48</v>
      </c>
      <c r="D760" s="1368"/>
      <c r="E760" s="201">
        <v>0</v>
      </c>
      <c r="F760" s="100">
        <v>50</v>
      </c>
      <c r="G760" s="97">
        <f>E760*F760</f>
        <v>0</v>
      </c>
      <c r="H760" s="326"/>
      <c r="I760" s="98" t="s">
        <v>737</v>
      </c>
      <c r="J760" s="98" t="str">
        <f>VLOOKUP(I760,Presupuesto!$B$11:$C$566,2,0)</f>
        <v>SERVICIOS DE IMPRENTA PUBLIC.Y REPRODUCCION</v>
      </c>
      <c r="K760" s="327" t="s">
        <v>1385</v>
      </c>
      <c r="L760" s="98" t="s">
        <v>430</v>
      </c>
    </row>
    <row r="761" spans="3:12" ht="15.75" thickBot="1" x14ac:dyDescent="0.3">
      <c r="C761" s="99" t="s">
        <v>49</v>
      </c>
      <c r="D761" s="1368"/>
      <c r="E761" s="201">
        <v>200</v>
      </c>
      <c r="F761" s="100">
        <v>240</v>
      </c>
      <c r="G761" s="97">
        <f>E761*F761</f>
        <v>48000</v>
      </c>
      <c r="H761" s="326" t="s">
        <v>1474</v>
      </c>
      <c r="I761" s="98" t="s">
        <v>812</v>
      </c>
      <c r="J761" s="98" t="str">
        <f>VLOOKUP(I761,Presupuesto!$B$11:$C$566,2,0)</f>
        <v>ALIMENTOS B EBIDAS PARA PERSONAS</v>
      </c>
      <c r="K761" s="327" t="s">
        <v>1385</v>
      </c>
      <c r="L761" s="98" t="s">
        <v>414</v>
      </c>
    </row>
    <row r="762" spans="3:12" ht="15.75" thickBot="1" x14ac:dyDescent="0.3">
      <c r="C762" s="99" t="s">
        <v>50</v>
      </c>
      <c r="D762" s="1368"/>
      <c r="E762" s="151">
        <v>24</v>
      </c>
      <c r="F762" s="118">
        <v>1000</v>
      </c>
      <c r="G762" s="97">
        <f t="shared" ref="G762:G767" si="43">E762*F762</f>
        <v>24000</v>
      </c>
      <c r="H762" s="326" t="s">
        <v>1474</v>
      </c>
      <c r="I762" s="316" t="s">
        <v>769</v>
      </c>
      <c r="J762" s="98" t="str">
        <f>VLOOKUP(I762,Presupuesto!$B$11:$C$566,2,0)</f>
        <v>PASAJES NACIONALES</v>
      </c>
      <c r="K762" s="327" t="s">
        <v>1385</v>
      </c>
      <c r="L762" s="98" t="s">
        <v>430</v>
      </c>
    </row>
    <row r="763" spans="3:12" ht="15.75" thickBot="1" x14ac:dyDescent="0.3">
      <c r="C763" s="99" t="s">
        <v>437</v>
      </c>
      <c r="D763" s="1368"/>
      <c r="E763" s="151">
        <v>20</v>
      </c>
      <c r="F763" s="118">
        <v>400</v>
      </c>
      <c r="G763" s="97">
        <f t="shared" si="43"/>
        <v>8000</v>
      </c>
      <c r="H763" s="326" t="s">
        <v>1474</v>
      </c>
      <c r="I763" s="98" t="s">
        <v>841</v>
      </c>
      <c r="J763" s="98" t="str">
        <f>VLOOKUP(I763,Presupuesto!$B$11:$C$566,2,0)</f>
        <v>PRODUCTOS PAPEL Y CARTON</v>
      </c>
      <c r="K763" s="327" t="s">
        <v>1385</v>
      </c>
      <c r="L763" s="98" t="s">
        <v>430</v>
      </c>
    </row>
    <row r="764" spans="3:12" ht="15.75" thickBot="1" x14ac:dyDescent="0.3">
      <c r="C764" s="99" t="s">
        <v>51</v>
      </c>
      <c r="D764" s="1368"/>
      <c r="E764" s="201">
        <v>0</v>
      </c>
      <c r="F764" s="100">
        <v>4</v>
      </c>
      <c r="G764" s="97">
        <f t="shared" si="43"/>
        <v>0</v>
      </c>
      <c r="H764" s="326"/>
      <c r="I764" s="98" t="s">
        <v>841</v>
      </c>
      <c r="J764" s="98" t="str">
        <f>VLOOKUP(I764,Presupuesto!$B$11:$C$566,2,0)</f>
        <v>PRODUCTOS PAPEL Y CARTON</v>
      </c>
      <c r="K764" s="327" t="s">
        <v>1385</v>
      </c>
      <c r="L764" s="98" t="s">
        <v>430</v>
      </c>
    </row>
    <row r="765" spans="3:12" ht="15.75" thickBot="1" x14ac:dyDescent="0.3">
      <c r="C765" s="99" t="s">
        <v>139</v>
      </c>
      <c r="D765" s="1368"/>
      <c r="E765" s="201">
        <v>0</v>
      </c>
      <c r="F765" s="100">
        <v>4</v>
      </c>
      <c r="G765" s="97">
        <f t="shared" si="43"/>
        <v>0</v>
      </c>
      <c r="H765" s="326"/>
      <c r="I765" s="98" t="s">
        <v>962</v>
      </c>
      <c r="J765" s="98" t="str">
        <f>VLOOKUP(I765,Presupuesto!$B$11:$C$566,2,0)</f>
        <v>UTILES DE ESCRITORIO, OFICINA Y ENSE¥ANZA</v>
      </c>
      <c r="K765" s="327" t="s">
        <v>1385</v>
      </c>
      <c r="L765" s="98" t="s">
        <v>430</v>
      </c>
    </row>
    <row r="766" spans="3:12" ht="15.75" thickBot="1" x14ac:dyDescent="0.3">
      <c r="C766" s="99" t="s">
        <v>34</v>
      </c>
      <c r="D766" s="1368"/>
      <c r="E766" s="201">
        <v>0</v>
      </c>
      <c r="F766" s="100">
        <v>0</v>
      </c>
      <c r="G766" s="97">
        <f t="shared" si="43"/>
        <v>0</v>
      </c>
      <c r="H766" s="326"/>
      <c r="I766" s="98" t="s">
        <v>962</v>
      </c>
      <c r="J766" s="98" t="str">
        <f>VLOOKUP(I766,Presupuesto!$B$11:$C$566,2,0)</f>
        <v>UTILES DE ESCRITORIO, OFICINA Y ENSE¥ANZA</v>
      </c>
      <c r="K766" s="327" t="s">
        <v>1385</v>
      </c>
      <c r="L766" s="98" t="s">
        <v>430</v>
      </c>
    </row>
    <row r="767" spans="3:12" ht="15.75" thickBot="1" x14ac:dyDescent="0.3">
      <c r="C767" s="109" t="s">
        <v>52</v>
      </c>
      <c r="D767" s="1368"/>
      <c r="E767" s="213">
        <v>0</v>
      </c>
      <c r="F767" s="119">
        <v>0</v>
      </c>
      <c r="G767" s="97">
        <f t="shared" si="43"/>
        <v>0</v>
      </c>
      <c r="H767" s="326"/>
      <c r="I767" s="98" t="s">
        <v>962</v>
      </c>
      <c r="J767" s="98" t="str">
        <f>VLOOKUP(I767,Presupuesto!$B$11:$C$566,2,0)</f>
        <v>UTILES DE ESCRITORIO, OFICINA Y ENSE¥ANZA</v>
      </c>
      <c r="K767" s="327" t="s">
        <v>1385</v>
      </c>
      <c r="L767" s="98" t="s">
        <v>430</v>
      </c>
    </row>
    <row r="768" spans="3:12" ht="15.75" thickBot="1" x14ac:dyDescent="0.3">
      <c r="C768" s="217" t="s">
        <v>450</v>
      </c>
      <c r="D768" s="218"/>
      <c r="E768" s="328">
        <v>0</v>
      </c>
      <c r="F768" s="104">
        <v>1150</v>
      </c>
      <c r="G768" s="105">
        <f>D768*E768*F768</f>
        <v>0</v>
      </c>
      <c r="H768" s="326"/>
      <c r="I768" s="330" t="s">
        <v>769</v>
      </c>
      <c r="J768" s="106" t="str">
        <f>VLOOKUP(I768,Presupuesto!$B$11:$C$566,2,0)</f>
        <v>PASAJES NACIONALES</v>
      </c>
      <c r="K768" s="327" t="s">
        <v>1385</v>
      </c>
      <c r="L768" s="331" t="s">
        <v>430</v>
      </c>
    </row>
    <row r="769" spans="3:12" ht="15.75" thickBot="1" x14ac:dyDescent="0.3"/>
    <row r="770" spans="3:12" ht="15.75" thickBot="1" x14ac:dyDescent="0.3">
      <c r="C770" s="29" t="s">
        <v>43</v>
      </c>
      <c r="D770" s="30">
        <f>SUM(G777:G786)</f>
        <v>142500</v>
      </c>
      <c r="E770" s="93"/>
      <c r="F770" s="93"/>
      <c r="G770" s="93"/>
      <c r="H770" s="74"/>
      <c r="I770" s="74"/>
      <c r="J770" s="74"/>
      <c r="K770" s="112"/>
    </row>
    <row r="771" spans="3:12" x14ac:dyDescent="0.25">
      <c r="C771" s="70"/>
      <c r="D771" s="31"/>
      <c r="E771" s="93"/>
      <c r="F771" s="93"/>
      <c r="G771" s="93"/>
      <c r="H771" s="74"/>
      <c r="I771" s="74"/>
      <c r="J771" s="74"/>
      <c r="K771" s="112"/>
    </row>
    <row r="772" spans="3:12" x14ac:dyDescent="0.25">
      <c r="C772" s="70"/>
      <c r="D772" s="31"/>
      <c r="E772" s="93"/>
      <c r="F772" s="93"/>
      <c r="G772" s="93"/>
      <c r="H772" s="74"/>
      <c r="I772" s="74"/>
      <c r="J772" s="74"/>
      <c r="K772" s="112"/>
    </row>
    <row r="773" spans="3:12" ht="15.75" x14ac:dyDescent="0.25">
      <c r="C773" s="206" t="s">
        <v>409</v>
      </c>
      <c r="D773" s="375"/>
      <c r="E773" s="93" t="s">
        <v>2834</v>
      </c>
      <c r="F773" s="93"/>
      <c r="G773" s="93"/>
      <c r="H773" s="74"/>
      <c r="I773" s="74"/>
      <c r="J773" s="74"/>
      <c r="K773" s="112"/>
    </row>
    <row r="774" spans="3:12" x14ac:dyDescent="0.25">
      <c r="C774" s="535" t="s">
        <v>2835</v>
      </c>
      <c r="D774" s="31"/>
      <c r="E774" s="93"/>
      <c r="F774" s="93"/>
      <c r="G774" s="93"/>
      <c r="H774" s="74"/>
      <c r="I774" s="74"/>
      <c r="J774" s="74"/>
      <c r="K774" s="112"/>
    </row>
    <row r="775" spans="3:12" ht="15.75" thickBot="1" x14ac:dyDescent="0.3">
      <c r="C775" s="70"/>
      <c r="D775" s="31"/>
      <c r="E775" s="93"/>
      <c r="F775" s="93"/>
      <c r="G775" s="93"/>
      <c r="H775" s="74"/>
      <c r="I775" s="74"/>
      <c r="J775" s="74"/>
      <c r="K775" s="112"/>
    </row>
    <row r="776" spans="3:12" ht="30.75" thickBot="1" x14ac:dyDescent="0.3">
      <c r="C776" s="126" t="s">
        <v>44</v>
      </c>
      <c r="D776" s="129" t="s">
        <v>45</v>
      </c>
      <c r="E776" s="128" t="s">
        <v>55</v>
      </c>
      <c r="F776" s="128" t="s">
        <v>57</v>
      </c>
      <c r="G776" s="127" t="s">
        <v>27</v>
      </c>
      <c r="H776" s="133" t="s">
        <v>147</v>
      </c>
      <c r="I776" s="128" t="s">
        <v>46</v>
      </c>
      <c r="J776" s="128" t="s">
        <v>148</v>
      </c>
      <c r="K776" s="128" t="s">
        <v>428</v>
      </c>
      <c r="L776" s="128" t="s">
        <v>429</v>
      </c>
    </row>
    <row r="777" spans="3:12" ht="15.75" thickBot="1" x14ac:dyDescent="0.3">
      <c r="C777" s="323" t="s">
        <v>47</v>
      </c>
      <c r="D777" s="1367">
        <v>400</v>
      </c>
      <c r="E777" s="324">
        <v>0</v>
      </c>
      <c r="F777" s="115">
        <v>15000</v>
      </c>
      <c r="G777" s="325">
        <f>E777*F777</f>
        <v>0</v>
      </c>
      <c r="H777" s="326"/>
      <c r="I777" s="116" t="s">
        <v>719</v>
      </c>
      <c r="J777" s="116" t="str">
        <f>VLOOKUP(I777,Presupuesto!$B$11:$C$566,2,0)</f>
        <v>SERVICIOS DE CAPACITACION.</v>
      </c>
      <c r="K777" s="327" t="s">
        <v>1387</v>
      </c>
      <c r="L777" s="116" t="s">
        <v>412</v>
      </c>
    </row>
    <row r="778" spans="3:12" ht="15.75" thickBot="1" x14ac:dyDescent="0.3">
      <c r="C778" s="99" t="s">
        <v>48</v>
      </c>
      <c r="D778" s="1368"/>
      <c r="E778" s="201">
        <v>50</v>
      </c>
      <c r="F778" s="100">
        <v>250</v>
      </c>
      <c r="G778" s="97">
        <f>E778*F778</f>
        <v>12500</v>
      </c>
      <c r="H778" s="326" t="s">
        <v>1474</v>
      </c>
      <c r="I778" s="98" t="s">
        <v>737</v>
      </c>
      <c r="J778" s="98" t="str">
        <f>VLOOKUP(I778,Presupuesto!$B$11:$C$566,2,0)</f>
        <v>SERVICIOS DE IMPRENTA PUBLIC.Y REPRODUCCION</v>
      </c>
      <c r="K778" s="327" t="s">
        <v>1387</v>
      </c>
      <c r="L778" s="98" t="s">
        <v>430</v>
      </c>
    </row>
    <row r="779" spans="3:12" ht="15.75" thickBot="1" x14ac:dyDescent="0.3">
      <c r="C779" s="99" t="s">
        <v>49</v>
      </c>
      <c r="D779" s="1368"/>
      <c r="E779" s="201">
        <v>400</v>
      </c>
      <c r="F779" s="100">
        <v>200</v>
      </c>
      <c r="G779" s="97">
        <f>E779*F779</f>
        <v>80000</v>
      </c>
      <c r="H779" s="326" t="s">
        <v>1474</v>
      </c>
      <c r="I779" s="98" t="s">
        <v>812</v>
      </c>
      <c r="J779" s="98" t="str">
        <f>VLOOKUP(I779,Presupuesto!$B$11:$C$566,2,0)</f>
        <v>ALIMENTOS B EBIDAS PARA PERSONAS</v>
      </c>
      <c r="K779" s="327" t="s">
        <v>1387</v>
      </c>
      <c r="L779" s="98" t="s">
        <v>414</v>
      </c>
    </row>
    <row r="780" spans="3:12" ht="15.75" thickBot="1" x14ac:dyDescent="0.3">
      <c r="C780" s="99" t="s">
        <v>50</v>
      </c>
      <c r="D780" s="1368"/>
      <c r="E780" s="151">
        <v>20</v>
      </c>
      <c r="F780" s="118">
        <v>2500</v>
      </c>
      <c r="G780" s="97">
        <f t="shared" ref="G780:G785" si="44">E780*F780</f>
        <v>50000</v>
      </c>
      <c r="H780" s="326" t="s">
        <v>1474</v>
      </c>
      <c r="I780" s="316" t="s">
        <v>769</v>
      </c>
      <c r="J780" s="98" t="str">
        <f>VLOOKUP(I780,Presupuesto!$B$11:$C$566,2,0)</f>
        <v>PASAJES NACIONALES</v>
      </c>
      <c r="K780" s="327" t="s">
        <v>1387</v>
      </c>
      <c r="L780" s="98" t="s">
        <v>430</v>
      </c>
    </row>
    <row r="781" spans="3:12" ht="15.75" thickBot="1" x14ac:dyDescent="0.3">
      <c r="C781" s="99" t="s">
        <v>437</v>
      </c>
      <c r="D781" s="1368"/>
      <c r="E781" s="151">
        <v>0</v>
      </c>
      <c r="F781" s="118">
        <v>250</v>
      </c>
      <c r="G781" s="97">
        <f t="shared" si="44"/>
        <v>0</v>
      </c>
      <c r="H781" s="326"/>
      <c r="I781" s="98" t="s">
        <v>841</v>
      </c>
      <c r="J781" s="98" t="str">
        <f>VLOOKUP(I781,Presupuesto!$B$11:$C$566,2,0)</f>
        <v>PRODUCTOS PAPEL Y CARTON</v>
      </c>
      <c r="K781" s="327" t="s">
        <v>1387</v>
      </c>
      <c r="L781" s="98" t="s">
        <v>430</v>
      </c>
    </row>
    <row r="782" spans="3:12" ht="15.75" thickBot="1" x14ac:dyDescent="0.3">
      <c r="C782" s="99" t="s">
        <v>51</v>
      </c>
      <c r="D782" s="1368"/>
      <c r="E782" s="201">
        <v>0</v>
      </c>
      <c r="F782" s="100">
        <v>4</v>
      </c>
      <c r="G782" s="97">
        <f t="shared" si="44"/>
        <v>0</v>
      </c>
      <c r="H782" s="326"/>
      <c r="I782" s="98" t="s">
        <v>841</v>
      </c>
      <c r="J782" s="98" t="str">
        <f>VLOOKUP(I782,Presupuesto!$B$11:$C$566,2,0)</f>
        <v>PRODUCTOS PAPEL Y CARTON</v>
      </c>
      <c r="K782" s="327" t="s">
        <v>1387</v>
      </c>
      <c r="L782" s="98" t="s">
        <v>430</v>
      </c>
    </row>
    <row r="783" spans="3:12" ht="15.75" thickBot="1" x14ac:dyDescent="0.3">
      <c r="C783" s="99" t="s">
        <v>139</v>
      </c>
      <c r="D783" s="1368"/>
      <c r="E783" s="201">
        <v>0</v>
      </c>
      <c r="F783" s="100">
        <v>4</v>
      </c>
      <c r="G783" s="97">
        <f t="shared" si="44"/>
        <v>0</v>
      </c>
      <c r="H783" s="326"/>
      <c r="I783" s="98" t="s">
        <v>962</v>
      </c>
      <c r="J783" s="98" t="str">
        <f>VLOOKUP(I783,Presupuesto!$B$11:$C$566,2,0)</f>
        <v>UTILES DE ESCRITORIO, OFICINA Y ENSE¥ANZA</v>
      </c>
      <c r="K783" s="327" t="s">
        <v>1387</v>
      </c>
      <c r="L783" s="98" t="s">
        <v>430</v>
      </c>
    </row>
    <row r="784" spans="3:12" ht="15.75" thickBot="1" x14ac:dyDescent="0.3">
      <c r="C784" s="99" t="s">
        <v>34</v>
      </c>
      <c r="D784" s="1368"/>
      <c r="E784" s="201">
        <v>0</v>
      </c>
      <c r="F784" s="100">
        <v>0</v>
      </c>
      <c r="G784" s="97">
        <f t="shared" si="44"/>
        <v>0</v>
      </c>
      <c r="H784" s="326"/>
      <c r="I784" s="98" t="s">
        <v>962</v>
      </c>
      <c r="J784" s="98" t="str">
        <f>VLOOKUP(I784,Presupuesto!$B$11:$C$566,2,0)</f>
        <v>UTILES DE ESCRITORIO, OFICINA Y ENSE¥ANZA</v>
      </c>
      <c r="K784" s="327" t="s">
        <v>1387</v>
      </c>
      <c r="L784" s="98" t="s">
        <v>430</v>
      </c>
    </row>
    <row r="785" spans="3:12" ht="15.75" thickBot="1" x14ac:dyDescent="0.3">
      <c r="C785" s="109" t="s">
        <v>52</v>
      </c>
      <c r="D785" s="1368"/>
      <c r="E785" s="213">
        <v>0</v>
      </c>
      <c r="F785" s="119">
        <v>0</v>
      </c>
      <c r="G785" s="97">
        <f t="shared" si="44"/>
        <v>0</v>
      </c>
      <c r="H785" s="326"/>
      <c r="I785" s="98" t="s">
        <v>962</v>
      </c>
      <c r="J785" s="98" t="str">
        <f>VLOOKUP(I785,Presupuesto!$B$11:$C$566,2,0)</f>
        <v>UTILES DE ESCRITORIO, OFICINA Y ENSE¥ANZA</v>
      </c>
      <c r="K785" s="327" t="s">
        <v>1387</v>
      </c>
      <c r="L785" s="98" t="s">
        <v>430</v>
      </c>
    </row>
    <row r="786" spans="3:12" ht="15.75" thickBot="1" x14ac:dyDescent="0.3">
      <c r="C786" s="217" t="s">
        <v>450</v>
      </c>
      <c r="D786" s="218"/>
      <c r="E786" s="328">
        <v>0</v>
      </c>
      <c r="F786" s="104">
        <v>1150</v>
      </c>
      <c r="G786" s="105">
        <f>D786*E786*F786</f>
        <v>0</v>
      </c>
      <c r="H786" s="326"/>
      <c r="I786" s="330" t="s">
        <v>769</v>
      </c>
      <c r="J786" s="106" t="str">
        <f>VLOOKUP(I786,Presupuesto!$B$11:$C$566,2,0)</f>
        <v>PASAJES NACIONALES</v>
      </c>
      <c r="K786" s="327" t="s">
        <v>1387</v>
      </c>
      <c r="L786" s="331" t="s">
        <v>430</v>
      </c>
    </row>
    <row r="787" spans="3:12" ht="15.75" thickBot="1" x14ac:dyDescent="0.3"/>
    <row r="788" spans="3:12" ht="15.75" thickBot="1" x14ac:dyDescent="0.3">
      <c r="C788" s="29" t="s">
        <v>43</v>
      </c>
      <c r="D788" s="30">
        <f>SUM(G795:G804)</f>
        <v>9300</v>
      </c>
      <c r="E788" s="93"/>
      <c r="F788" s="93"/>
      <c r="G788" s="93"/>
      <c r="H788" s="74"/>
      <c r="I788" s="74"/>
      <c r="J788" s="74"/>
      <c r="K788" s="112"/>
    </row>
    <row r="789" spans="3:12" x14ac:dyDescent="0.25">
      <c r="C789" s="70"/>
      <c r="D789" s="31"/>
      <c r="E789" s="93"/>
      <c r="F789" s="93"/>
      <c r="G789" s="93"/>
      <c r="H789" s="74"/>
      <c r="I789" s="74"/>
      <c r="J789" s="74"/>
      <c r="K789" s="112"/>
    </row>
    <row r="790" spans="3:12" x14ac:dyDescent="0.25">
      <c r="C790" s="70"/>
      <c r="D790" s="31"/>
      <c r="E790" s="93"/>
      <c r="F790" s="93"/>
      <c r="G790" s="93"/>
      <c r="H790" s="74"/>
      <c r="I790" s="74"/>
      <c r="J790" s="74"/>
      <c r="K790" s="112"/>
    </row>
    <row r="791" spans="3:12" ht="15.75" x14ac:dyDescent="0.25">
      <c r="C791" s="206" t="s">
        <v>409</v>
      </c>
      <c r="D791" s="375"/>
      <c r="E791" s="93"/>
      <c r="F791" s="93"/>
      <c r="G791" s="93"/>
      <c r="H791" s="74"/>
      <c r="I791" s="74"/>
      <c r="J791" s="74"/>
      <c r="K791" s="112"/>
    </row>
    <row r="792" spans="3:12" x14ac:dyDescent="0.25">
      <c r="C792" s="417" t="s">
        <v>3000</v>
      </c>
      <c r="D792" s="31"/>
      <c r="E792" s="93"/>
      <c r="F792" s="93"/>
      <c r="G792" s="93"/>
      <c r="H792" s="74"/>
      <c r="I792" s="74"/>
      <c r="J792" s="74"/>
      <c r="K792" s="112"/>
    </row>
    <row r="793" spans="3:12" ht="15.75" thickBot="1" x14ac:dyDescent="0.3">
      <c r="C793" s="70"/>
      <c r="D793" s="31"/>
      <c r="E793" s="93"/>
      <c r="F793" s="93"/>
      <c r="G793" s="93"/>
      <c r="H793" s="74"/>
      <c r="I793" s="74"/>
      <c r="J793" s="74"/>
      <c r="K793" s="112"/>
    </row>
    <row r="794" spans="3:12" ht="30.75" thickBot="1" x14ac:dyDescent="0.3">
      <c r="C794" s="126" t="s">
        <v>44</v>
      </c>
      <c r="D794" s="129" t="s">
        <v>45</v>
      </c>
      <c r="E794" s="128" t="s">
        <v>55</v>
      </c>
      <c r="F794" s="128" t="s">
        <v>57</v>
      </c>
      <c r="G794" s="127" t="s">
        <v>27</v>
      </c>
      <c r="H794" s="133" t="s">
        <v>147</v>
      </c>
      <c r="I794" s="128" t="s">
        <v>46</v>
      </c>
      <c r="J794" s="128" t="s">
        <v>148</v>
      </c>
      <c r="K794" s="128" t="s">
        <v>428</v>
      </c>
      <c r="L794" s="128" t="s">
        <v>429</v>
      </c>
    </row>
    <row r="795" spans="3:12" ht="15.75" thickBot="1" x14ac:dyDescent="0.3">
      <c r="C795" s="323" t="s">
        <v>47</v>
      </c>
      <c r="D795" s="1367">
        <v>0</v>
      </c>
      <c r="E795" s="324">
        <v>0</v>
      </c>
      <c r="F795" s="115">
        <v>15000</v>
      </c>
      <c r="G795" s="325">
        <f>E795*F795</f>
        <v>0</v>
      </c>
      <c r="H795" s="326"/>
      <c r="I795" s="116" t="s">
        <v>719</v>
      </c>
      <c r="J795" s="116" t="str">
        <f>VLOOKUP(I795,Presupuesto!$B$11:$C$566,2,0)</f>
        <v>SERVICIOS DE CAPACITACION.</v>
      </c>
      <c r="K795" s="327" t="s">
        <v>1386</v>
      </c>
      <c r="L795" s="116" t="s">
        <v>412</v>
      </c>
    </row>
    <row r="796" spans="3:12" ht="15.75" thickBot="1" x14ac:dyDescent="0.3">
      <c r="C796" s="99" t="s">
        <v>48</v>
      </c>
      <c r="D796" s="1368"/>
      <c r="E796" s="201">
        <v>1</v>
      </c>
      <c r="F796" s="100">
        <v>300</v>
      </c>
      <c r="G796" s="97">
        <f>E796*F796</f>
        <v>300</v>
      </c>
      <c r="H796" s="326" t="s">
        <v>1474</v>
      </c>
      <c r="I796" s="98" t="s">
        <v>737</v>
      </c>
      <c r="J796" s="98" t="str">
        <f>VLOOKUP(I796,Presupuesto!$B$11:$C$566,2,0)</f>
        <v>SERVICIOS DE IMPRENTA PUBLIC.Y REPRODUCCION</v>
      </c>
      <c r="K796" s="327" t="s">
        <v>1386</v>
      </c>
      <c r="L796" s="98" t="s">
        <v>430</v>
      </c>
    </row>
    <row r="797" spans="3:12" ht="15.75" thickBot="1" x14ac:dyDescent="0.3">
      <c r="C797" s="99" t="s">
        <v>49</v>
      </c>
      <c r="D797" s="1368"/>
      <c r="E797" s="201">
        <v>0</v>
      </c>
      <c r="F797" s="100">
        <v>100</v>
      </c>
      <c r="G797" s="97">
        <f>E797*F797</f>
        <v>0</v>
      </c>
      <c r="H797" s="326"/>
      <c r="I797" s="98" t="s">
        <v>812</v>
      </c>
      <c r="J797" s="98" t="str">
        <f>VLOOKUP(I797,Presupuesto!$B$11:$C$566,2,0)</f>
        <v>ALIMENTOS B EBIDAS PARA PERSONAS</v>
      </c>
      <c r="K797" s="327" t="s">
        <v>1386</v>
      </c>
      <c r="L797" s="98" t="s">
        <v>414</v>
      </c>
    </row>
    <row r="798" spans="3:12" ht="15.75" thickBot="1" x14ac:dyDescent="0.3">
      <c r="C798" s="99" t="s">
        <v>50</v>
      </c>
      <c r="D798" s="1368"/>
      <c r="E798" s="151">
        <v>3</v>
      </c>
      <c r="F798" s="118">
        <v>3000</v>
      </c>
      <c r="G798" s="97">
        <f t="shared" ref="G798:G803" si="45">E798*F798</f>
        <v>9000</v>
      </c>
      <c r="H798" s="326" t="s">
        <v>1474</v>
      </c>
      <c r="I798" s="316" t="s">
        <v>769</v>
      </c>
      <c r="J798" s="98" t="str">
        <f>VLOOKUP(I798,Presupuesto!$B$11:$C$566,2,0)</f>
        <v>PASAJES NACIONALES</v>
      </c>
      <c r="K798" s="327" t="s">
        <v>1386</v>
      </c>
      <c r="L798" s="98" t="s">
        <v>430</v>
      </c>
    </row>
    <row r="799" spans="3:12" ht="15.75" thickBot="1" x14ac:dyDescent="0.3">
      <c r="C799" s="99" t="s">
        <v>437</v>
      </c>
      <c r="D799" s="1368"/>
      <c r="E799" s="151">
        <v>0</v>
      </c>
      <c r="F799" s="118">
        <v>250</v>
      </c>
      <c r="G799" s="97">
        <f t="shared" si="45"/>
        <v>0</v>
      </c>
      <c r="H799" s="326"/>
      <c r="I799" s="98" t="s">
        <v>841</v>
      </c>
      <c r="J799" s="98" t="str">
        <f>VLOOKUP(I799,Presupuesto!$B$11:$C$566,2,0)</f>
        <v>PRODUCTOS PAPEL Y CARTON</v>
      </c>
      <c r="K799" s="327" t="s">
        <v>1386</v>
      </c>
      <c r="L799" s="98" t="s">
        <v>430</v>
      </c>
    </row>
    <row r="800" spans="3:12" ht="15.75" thickBot="1" x14ac:dyDescent="0.3">
      <c r="C800" s="99" t="s">
        <v>51</v>
      </c>
      <c r="D800" s="1368"/>
      <c r="E800" s="201">
        <v>0</v>
      </c>
      <c r="F800" s="100">
        <v>4</v>
      </c>
      <c r="G800" s="97">
        <f t="shared" si="45"/>
        <v>0</v>
      </c>
      <c r="H800" s="326"/>
      <c r="I800" s="98" t="s">
        <v>841</v>
      </c>
      <c r="J800" s="98" t="str">
        <f>VLOOKUP(I800,Presupuesto!$B$11:$C$566,2,0)</f>
        <v>PRODUCTOS PAPEL Y CARTON</v>
      </c>
      <c r="K800" s="327" t="s">
        <v>1386</v>
      </c>
      <c r="L800" s="98" t="s">
        <v>430</v>
      </c>
    </row>
    <row r="801" spans="3:12" ht="15.75" thickBot="1" x14ac:dyDescent="0.3">
      <c r="C801" s="99" t="s">
        <v>139</v>
      </c>
      <c r="D801" s="1368"/>
      <c r="E801" s="201">
        <v>0</v>
      </c>
      <c r="F801" s="100">
        <v>4</v>
      </c>
      <c r="G801" s="97">
        <f t="shared" si="45"/>
        <v>0</v>
      </c>
      <c r="H801" s="326"/>
      <c r="I801" s="98" t="s">
        <v>962</v>
      </c>
      <c r="J801" s="98" t="str">
        <f>VLOOKUP(I801,Presupuesto!$B$11:$C$566,2,0)</f>
        <v>UTILES DE ESCRITORIO, OFICINA Y ENSE¥ANZA</v>
      </c>
      <c r="K801" s="327" t="s">
        <v>1386</v>
      </c>
      <c r="L801" s="98" t="s">
        <v>430</v>
      </c>
    </row>
    <row r="802" spans="3:12" ht="15.75" thickBot="1" x14ac:dyDescent="0.3">
      <c r="C802" s="99" t="s">
        <v>34</v>
      </c>
      <c r="D802" s="1368"/>
      <c r="E802" s="201">
        <v>0</v>
      </c>
      <c r="F802" s="100">
        <v>0</v>
      </c>
      <c r="G802" s="97">
        <f t="shared" si="45"/>
        <v>0</v>
      </c>
      <c r="H802" s="326"/>
      <c r="I802" s="98" t="s">
        <v>962</v>
      </c>
      <c r="J802" s="98" t="str">
        <f>VLOOKUP(I802,Presupuesto!$B$11:$C$566,2,0)</f>
        <v>UTILES DE ESCRITORIO, OFICINA Y ENSE¥ANZA</v>
      </c>
      <c r="K802" s="327" t="s">
        <v>1386</v>
      </c>
      <c r="L802" s="98" t="s">
        <v>430</v>
      </c>
    </row>
    <row r="803" spans="3:12" ht="15.75" thickBot="1" x14ac:dyDescent="0.3">
      <c r="C803" s="109" t="s">
        <v>52</v>
      </c>
      <c r="D803" s="1368"/>
      <c r="E803" s="213">
        <v>0</v>
      </c>
      <c r="F803" s="119">
        <v>0</v>
      </c>
      <c r="G803" s="97">
        <f t="shared" si="45"/>
        <v>0</v>
      </c>
      <c r="H803" s="326"/>
      <c r="I803" s="98" t="s">
        <v>962</v>
      </c>
      <c r="J803" s="98" t="str">
        <f>VLOOKUP(I803,Presupuesto!$B$11:$C$566,2,0)</f>
        <v>UTILES DE ESCRITORIO, OFICINA Y ENSE¥ANZA</v>
      </c>
      <c r="K803" s="327" t="s">
        <v>1386</v>
      </c>
      <c r="L803" s="98" t="s">
        <v>430</v>
      </c>
    </row>
    <row r="804" spans="3:12" ht="15.75" thickBot="1" x14ac:dyDescent="0.3">
      <c r="C804" s="217" t="s">
        <v>450</v>
      </c>
      <c r="D804" s="218"/>
      <c r="E804" s="328">
        <v>0</v>
      </c>
      <c r="F804" s="104">
        <v>1150</v>
      </c>
      <c r="G804" s="105">
        <f>D804*E804*F804</f>
        <v>0</v>
      </c>
      <c r="H804" s="326"/>
      <c r="I804" s="330" t="s">
        <v>769</v>
      </c>
      <c r="J804" s="106" t="str">
        <f>VLOOKUP(I804,Presupuesto!$B$11:$C$566,2,0)</f>
        <v>PASAJES NACIONALES</v>
      </c>
      <c r="K804" s="327" t="s">
        <v>1386</v>
      </c>
      <c r="L804" s="331" t="s">
        <v>430</v>
      </c>
    </row>
    <row r="805" spans="3:12" ht="15.75" thickBot="1" x14ac:dyDescent="0.3"/>
    <row r="806" spans="3:12" ht="15.75" thickBot="1" x14ac:dyDescent="0.3">
      <c r="C806" s="29" t="s">
        <v>43</v>
      </c>
      <c r="D806" s="30">
        <f>SUM(G813:G822)</f>
        <v>30000</v>
      </c>
      <c r="E806" s="93"/>
      <c r="F806" s="93"/>
      <c r="G806" s="93"/>
      <c r="H806" s="74"/>
      <c r="I806" s="74"/>
      <c r="J806" s="74"/>
      <c r="K806" s="112"/>
    </row>
    <row r="807" spans="3:12" x14ac:dyDescent="0.25">
      <c r="C807" s="70"/>
      <c r="D807" s="31"/>
      <c r="E807" s="93"/>
      <c r="F807" s="93"/>
      <c r="G807" s="93"/>
      <c r="H807" s="74"/>
      <c r="I807" s="74"/>
      <c r="J807" s="74"/>
      <c r="K807" s="112"/>
    </row>
    <row r="808" spans="3:12" x14ac:dyDescent="0.25">
      <c r="C808" s="70"/>
      <c r="D808" s="31"/>
      <c r="E808" s="93"/>
      <c r="F808" s="93"/>
      <c r="G808" s="93"/>
      <c r="H808" s="74"/>
      <c r="I808" s="74"/>
      <c r="J808" s="74"/>
      <c r="K808" s="112"/>
    </row>
    <row r="809" spans="3:12" ht="15.75" x14ac:dyDescent="0.25">
      <c r="C809" s="206" t="s">
        <v>409</v>
      </c>
      <c r="D809" s="375"/>
      <c r="E809" s="93"/>
      <c r="F809" s="93"/>
      <c r="G809" s="93"/>
      <c r="H809" s="74"/>
      <c r="I809" s="74"/>
      <c r="J809" s="74"/>
      <c r="K809" s="112"/>
    </row>
    <row r="810" spans="3:12" x14ac:dyDescent="0.25">
      <c r="C810" s="987" t="s">
        <v>3010</v>
      </c>
      <c r="D810" s="31"/>
      <c r="E810" s="93"/>
      <c r="F810" s="93"/>
      <c r="G810" s="93"/>
      <c r="H810" s="74"/>
      <c r="I810" s="74"/>
      <c r="J810" s="74"/>
      <c r="K810" s="112"/>
    </row>
    <row r="811" spans="3:12" ht="15.75" thickBot="1" x14ac:dyDescent="0.3">
      <c r="C811" s="987" t="s">
        <v>3015</v>
      </c>
      <c r="D811" s="31"/>
      <c r="E811" s="93"/>
      <c r="F811" s="93"/>
      <c r="G811" s="93"/>
      <c r="H811" s="74"/>
      <c r="I811" s="74"/>
      <c r="J811" s="74"/>
      <c r="K811" s="112"/>
    </row>
    <row r="812" spans="3:12" ht="30.75" thickBot="1" x14ac:dyDescent="0.3">
      <c r="C812" s="126" t="s">
        <v>44</v>
      </c>
      <c r="D812" s="129" t="s">
        <v>45</v>
      </c>
      <c r="E812" s="128" t="s">
        <v>55</v>
      </c>
      <c r="F812" s="128" t="s">
        <v>57</v>
      </c>
      <c r="G812" s="127" t="s">
        <v>27</v>
      </c>
      <c r="H812" s="133" t="s">
        <v>147</v>
      </c>
      <c r="I812" s="128" t="s">
        <v>46</v>
      </c>
      <c r="J812" s="128" t="s">
        <v>148</v>
      </c>
      <c r="K812" s="128" t="s">
        <v>428</v>
      </c>
      <c r="L812" s="128" t="s">
        <v>429</v>
      </c>
    </row>
    <row r="813" spans="3:12" ht="15.75" thickBot="1" x14ac:dyDescent="0.3">
      <c r="C813" s="323" t="s">
        <v>47</v>
      </c>
      <c r="D813" s="1367">
        <v>50</v>
      </c>
      <c r="E813" s="324">
        <v>3</v>
      </c>
      <c r="F813" s="115">
        <v>10000</v>
      </c>
      <c r="G813" s="325">
        <f>E813*F813</f>
        <v>30000</v>
      </c>
      <c r="H813" s="326" t="s">
        <v>1474</v>
      </c>
      <c r="I813" s="116" t="s">
        <v>719</v>
      </c>
      <c r="J813" s="116" t="str">
        <f>VLOOKUP(I813,Presupuesto!$B$11:$C$566,2,0)</f>
        <v>SERVICIOS DE CAPACITACION.</v>
      </c>
      <c r="K813" s="327" t="s">
        <v>1388</v>
      </c>
      <c r="L813" s="116" t="s">
        <v>412</v>
      </c>
    </row>
    <row r="814" spans="3:12" ht="15.75" thickBot="1" x14ac:dyDescent="0.3">
      <c r="C814" s="99" t="s">
        <v>48</v>
      </c>
      <c r="D814" s="1368"/>
      <c r="E814" s="201">
        <v>0</v>
      </c>
      <c r="F814" s="100">
        <v>50</v>
      </c>
      <c r="G814" s="97">
        <f>E814*F814</f>
        <v>0</v>
      </c>
      <c r="H814" s="326"/>
      <c r="I814" s="98" t="s">
        <v>737</v>
      </c>
      <c r="J814" s="98" t="str">
        <f>VLOOKUP(I814,Presupuesto!$B$11:$C$566,2,0)</f>
        <v>SERVICIOS DE IMPRENTA PUBLIC.Y REPRODUCCION</v>
      </c>
      <c r="K814" s="327" t="s">
        <v>1388</v>
      </c>
      <c r="L814" s="98" t="s">
        <v>430</v>
      </c>
    </row>
    <row r="815" spans="3:12" ht="15.75" thickBot="1" x14ac:dyDescent="0.3">
      <c r="C815" s="99" t="s">
        <v>49</v>
      </c>
      <c r="D815" s="1368"/>
      <c r="E815" s="201">
        <v>0</v>
      </c>
      <c r="F815" s="100">
        <v>100</v>
      </c>
      <c r="G815" s="97">
        <f>E815*F815</f>
        <v>0</v>
      </c>
      <c r="H815" s="326"/>
      <c r="I815" s="98" t="s">
        <v>812</v>
      </c>
      <c r="J815" s="98" t="str">
        <f>VLOOKUP(I815,Presupuesto!$B$11:$C$566,2,0)</f>
        <v>ALIMENTOS B EBIDAS PARA PERSONAS</v>
      </c>
      <c r="K815" s="327" t="s">
        <v>1388</v>
      </c>
      <c r="L815" s="98" t="s">
        <v>414</v>
      </c>
    </row>
    <row r="816" spans="3:12" ht="15.75" thickBot="1" x14ac:dyDescent="0.3">
      <c r="C816" s="99" t="s">
        <v>50</v>
      </c>
      <c r="D816" s="1368"/>
      <c r="E816" s="151">
        <v>0</v>
      </c>
      <c r="F816" s="118">
        <v>1000</v>
      </c>
      <c r="G816" s="97">
        <f t="shared" ref="G816:G821" si="46">E816*F816</f>
        <v>0</v>
      </c>
      <c r="H816" s="326"/>
      <c r="I816" s="316" t="s">
        <v>323</v>
      </c>
      <c r="J816" s="98" t="str">
        <f>VLOOKUP(I816,Presupuesto!$B$11:$C$566,2,0)</f>
        <v>PASAJES NACIONALES (26110-00)</v>
      </c>
      <c r="K816" s="327" t="s">
        <v>1388</v>
      </c>
      <c r="L816" s="98" t="s">
        <v>430</v>
      </c>
    </row>
    <row r="817" spans="3:12" ht="15.75" thickBot="1" x14ac:dyDescent="0.3">
      <c r="C817" s="99" t="s">
        <v>437</v>
      </c>
      <c r="D817" s="1368"/>
      <c r="E817" s="151">
        <v>0</v>
      </c>
      <c r="F817" s="118">
        <v>250</v>
      </c>
      <c r="G817" s="97">
        <f t="shared" si="46"/>
        <v>0</v>
      </c>
      <c r="H817" s="326"/>
      <c r="I817" s="98" t="s">
        <v>841</v>
      </c>
      <c r="J817" s="98" t="str">
        <f>VLOOKUP(I817,Presupuesto!$B$11:$C$566,2,0)</f>
        <v>PRODUCTOS PAPEL Y CARTON</v>
      </c>
      <c r="K817" s="327" t="s">
        <v>1388</v>
      </c>
      <c r="L817" s="98" t="s">
        <v>430</v>
      </c>
    </row>
    <row r="818" spans="3:12" ht="15.75" thickBot="1" x14ac:dyDescent="0.3">
      <c r="C818" s="99" t="s">
        <v>51</v>
      </c>
      <c r="D818" s="1368"/>
      <c r="E818" s="201">
        <v>0</v>
      </c>
      <c r="F818" s="100">
        <v>4</v>
      </c>
      <c r="G818" s="97">
        <f t="shared" si="46"/>
        <v>0</v>
      </c>
      <c r="H818" s="326"/>
      <c r="I818" s="98" t="s">
        <v>841</v>
      </c>
      <c r="J818" s="98" t="str">
        <f>VLOOKUP(I818,Presupuesto!$B$11:$C$566,2,0)</f>
        <v>PRODUCTOS PAPEL Y CARTON</v>
      </c>
      <c r="K818" s="327" t="s">
        <v>1388</v>
      </c>
      <c r="L818" s="98" t="s">
        <v>430</v>
      </c>
    </row>
    <row r="819" spans="3:12" ht="15.75" thickBot="1" x14ac:dyDescent="0.3">
      <c r="C819" s="99" t="s">
        <v>139</v>
      </c>
      <c r="D819" s="1368"/>
      <c r="E819" s="201">
        <v>0</v>
      </c>
      <c r="F819" s="100">
        <v>4</v>
      </c>
      <c r="G819" s="97">
        <f t="shared" si="46"/>
        <v>0</v>
      </c>
      <c r="H819" s="326"/>
      <c r="I819" s="98" t="s">
        <v>962</v>
      </c>
      <c r="J819" s="98" t="str">
        <f>VLOOKUP(I819,Presupuesto!$B$11:$C$566,2,0)</f>
        <v>UTILES DE ESCRITORIO, OFICINA Y ENSE¥ANZA</v>
      </c>
      <c r="K819" s="327" t="s">
        <v>1388</v>
      </c>
      <c r="L819" s="98" t="s">
        <v>430</v>
      </c>
    </row>
    <row r="820" spans="3:12" ht="15.75" thickBot="1" x14ac:dyDescent="0.3">
      <c r="C820" s="99" t="s">
        <v>34</v>
      </c>
      <c r="D820" s="1368"/>
      <c r="E820" s="201">
        <v>0</v>
      </c>
      <c r="F820" s="100">
        <v>0</v>
      </c>
      <c r="G820" s="97">
        <f t="shared" si="46"/>
        <v>0</v>
      </c>
      <c r="H820" s="326"/>
      <c r="I820" s="98" t="s">
        <v>962</v>
      </c>
      <c r="J820" s="98" t="str">
        <f>VLOOKUP(I820,Presupuesto!$B$11:$C$566,2,0)</f>
        <v>UTILES DE ESCRITORIO, OFICINA Y ENSE¥ANZA</v>
      </c>
      <c r="K820" s="327" t="s">
        <v>1388</v>
      </c>
      <c r="L820" s="98" t="s">
        <v>430</v>
      </c>
    </row>
    <row r="821" spans="3:12" ht="15.75" thickBot="1" x14ac:dyDescent="0.3">
      <c r="C821" s="109" t="s">
        <v>52</v>
      </c>
      <c r="D821" s="1368"/>
      <c r="E821" s="213">
        <v>0</v>
      </c>
      <c r="F821" s="119">
        <v>0</v>
      </c>
      <c r="G821" s="97">
        <f t="shared" si="46"/>
        <v>0</v>
      </c>
      <c r="H821" s="326"/>
      <c r="I821" s="98" t="s">
        <v>962</v>
      </c>
      <c r="J821" s="98" t="str">
        <f>VLOOKUP(I821,Presupuesto!$B$11:$C$566,2,0)</f>
        <v>UTILES DE ESCRITORIO, OFICINA Y ENSE¥ANZA</v>
      </c>
      <c r="K821" s="327" t="s">
        <v>1388</v>
      </c>
      <c r="L821" s="98" t="s">
        <v>430</v>
      </c>
    </row>
    <row r="822" spans="3:12" ht="15.75" thickBot="1" x14ac:dyDescent="0.3">
      <c r="C822" s="217" t="s">
        <v>450</v>
      </c>
      <c r="D822" s="218"/>
      <c r="E822" s="328">
        <v>0</v>
      </c>
      <c r="F822" s="104">
        <v>1150</v>
      </c>
      <c r="G822" s="105">
        <f>D822*E822*F822</f>
        <v>0</v>
      </c>
      <c r="H822" s="326"/>
      <c r="I822" s="330" t="s">
        <v>769</v>
      </c>
      <c r="J822" s="106" t="str">
        <f>VLOOKUP(I822,Presupuesto!$B$11:$C$566,2,0)</f>
        <v>PASAJES NACIONALES</v>
      </c>
      <c r="K822" s="327" t="s">
        <v>1388</v>
      </c>
      <c r="L822" s="331" t="s">
        <v>430</v>
      </c>
    </row>
    <row r="823" spans="3:12" ht="15.75" thickBot="1" x14ac:dyDescent="0.3"/>
    <row r="824" spans="3:12" ht="15.75" thickBot="1" x14ac:dyDescent="0.3">
      <c r="C824" s="29" t="s">
        <v>43</v>
      </c>
      <c r="D824" s="30">
        <f>SUM(G831:G840)</f>
        <v>5000</v>
      </c>
      <c r="E824" s="93"/>
      <c r="F824" s="93"/>
      <c r="G824" s="93"/>
      <c r="H824" s="74"/>
      <c r="I824" s="74"/>
      <c r="J824" s="74"/>
      <c r="K824" s="112"/>
    </row>
    <row r="825" spans="3:12" x14ac:dyDescent="0.25">
      <c r="C825" s="70"/>
      <c r="D825" s="31"/>
      <c r="E825" s="93"/>
      <c r="F825" s="93"/>
      <c r="G825" s="93"/>
      <c r="H825" s="74"/>
      <c r="I825" s="74"/>
      <c r="J825" s="74"/>
      <c r="K825" s="112"/>
    </row>
    <row r="826" spans="3:12" x14ac:dyDescent="0.25">
      <c r="C826" s="70"/>
      <c r="D826" s="31"/>
      <c r="E826" s="93"/>
      <c r="F826" s="93"/>
      <c r="G826" s="93"/>
      <c r="H826" s="74"/>
      <c r="I826" s="74"/>
      <c r="J826" s="74"/>
      <c r="K826" s="112"/>
    </row>
    <row r="827" spans="3:12" ht="15.75" x14ac:dyDescent="0.25">
      <c r="C827" s="206" t="s">
        <v>409</v>
      </c>
      <c r="D827" s="375"/>
      <c r="E827" s="93"/>
      <c r="F827" s="93"/>
      <c r="G827" s="93"/>
      <c r="H827" s="74"/>
      <c r="I827" s="74"/>
      <c r="J827" s="74"/>
      <c r="K827" s="112"/>
    </row>
    <row r="828" spans="3:12" x14ac:dyDescent="0.25">
      <c r="C828" s="417" t="s">
        <v>3055</v>
      </c>
      <c r="D828" s="31"/>
      <c r="E828" s="93"/>
      <c r="F828" s="93"/>
      <c r="G828" s="93"/>
      <c r="H828" s="74"/>
      <c r="I828" s="74"/>
      <c r="J828" s="74"/>
      <c r="K828" s="112"/>
    </row>
    <row r="829" spans="3:12" ht="15.75" thickBot="1" x14ac:dyDescent="0.3">
      <c r="C829" s="70"/>
      <c r="D829" s="31"/>
      <c r="E829" s="93"/>
      <c r="F829" s="93"/>
      <c r="G829" s="93"/>
      <c r="H829" s="74"/>
      <c r="I829" s="74"/>
      <c r="J829" s="74"/>
      <c r="K829" s="112"/>
    </row>
    <row r="830" spans="3:12" ht="30.75" thickBot="1" x14ac:dyDescent="0.3">
      <c r="C830" s="126" t="s">
        <v>44</v>
      </c>
      <c r="D830" s="129" t="s">
        <v>45</v>
      </c>
      <c r="E830" s="128" t="s">
        <v>55</v>
      </c>
      <c r="F830" s="128" t="s">
        <v>57</v>
      </c>
      <c r="G830" s="127" t="s">
        <v>27</v>
      </c>
      <c r="H830" s="133" t="s">
        <v>147</v>
      </c>
      <c r="I830" s="128" t="s">
        <v>46</v>
      </c>
      <c r="J830" s="128" t="s">
        <v>148</v>
      </c>
      <c r="K830" s="128" t="s">
        <v>428</v>
      </c>
      <c r="L830" s="128" t="s">
        <v>429</v>
      </c>
    </row>
    <row r="831" spans="3:12" ht="15.75" thickBot="1" x14ac:dyDescent="0.3">
      <c r="C831" s="323" t="s">
        <v>47</v>
      </c>
      <c r="D831" s="1367">
        <v>50</v>
      </c>
      <c r="E831" s="324">
        <v>0</v>
      </c>
      <c r="F831" s="115">
        <v>15000</v>
      </c>
      <c r="G831" s="325">
        <f>E831*F831</f>
        <v>0</v>
      </c>
      <c r="H831" s="326"/>
      <c r="I831" s="116" t="s">
        <v>719</v>
      </c>
      <c r="J831" s="116" t="str">
        <f>VLOOKUP(I831,Presupuesto!$B$11:$C$566,2,0)</f>
        <v>SERVICIOS DE CAPACITACION.</v>
      </c>
      <c r="K831" s="327" t="s">
        <v>1388</v>
      </c>
      <c r="L831" s="116" t="s">
        <v>412</v>
      </c>
    </row>
    <row r="832" spans="3:12" ht="15.75" thickBot="1" x14ac:dyDescent="0.3">
      <c r="C832" s="99" t="s">
        <v>48</v>
      </c>
      <c r="D832" s="1368"/>
      <c r="E832" s="201">
        <v>0</v>
      </c>
      <c r="F832" s="100">
        <v>50</v>
      </c>
      <c r="G832" s="97">
        <f>E832*F832</f>
        <v>0</v>
      </c>
      <c r="H832" s="326"/>
      <c r="I832" s="98" t="s">
        <v>737</v>
      </c>
      <c r="J832" s="98" t="str">
        <f>VLOOKUP(I832,Presupuesto!$B$11:$C$566,2,0)</f>
        <v>SERVICIOS DE IMPRENTA PUBLIC.Y REPRODUCCION</v>
      </c>
      <c r="K832" s="327" t="s">
        <v>1388</v>
      </c>
      <c r="L832" s="98" t="s">
        <v>430</v>
      </c>
    </row>
    <row r="833" spans="3:12" ht="15.75" thickBot="1" x14ac:dyDescent="0.3">
      <c r="C833" s="99" t="s">
        <v>49</v>
      </c>
      <c r="D833" s="1368"/>
      <c r="E833" s="201">
        <v>50</v>
      </c>
      <c r="F833" s="100">
        <v>100</v>
      </c>
      <c r="G833" s="97">
        <f>E833*F833</f>
        <v>5000</v>
      </c>
      <c r="H833" s="326" t="s">
        <v>1474</v>
      </c>
      <c r="I833" s="98" t="s">
        <v>812</v>
      </c>
      <c r="J833" s="98" t="str">
        <f>VLOOKUP(I833,Presupuesto!$B$11:$C$566,2,0)</f>
        <v>ALIMENTOS B EBIDAS PARA PERSONAS</v>
      </c>
      <c r="K833" s="327" t="s">
        <v>1388</v>
      </c>
      <c r="L833" s="98" t="s">
        <v>414</v>
      </c>
    </row>
    <row r="834" spans="3:12" ht="15.75" thickBot="1" x14ac:dyDescent="0.3">
      <c r="C834" s="99" t="s">
        <v>50</v>
      </c>
      <c r="D834" s="1368"/>
      <c r="E834" s="151">
        <v>0</v>
      </c>
      <c r="F834" s="118">
        <v>1000</v>
      </c>
      <c r="G834" s="97">
        <f t="shared" ref="G834:G839" si="47">E834*F834</f>
        <v>0</v>
      </c>
      <c r="H834" s="326"/>
      <c r="I834" s="316" t="s">
        <v>323</v>
      </c>
      <c r="J834" s="98" t="str">
        <f>VLOOKUP(I834,Presupuesto!$B$11:$C$566,2,0)</f>
        <v>PASAJES NACIONALES (26110-00)</v>
      </c>
      <c r="K834" s="327" t="s">
        <v>1388</v>
      </c>
      <c r="L834" s="98" t="s">
        <v>430</v>
      </c>
    </row>
    <row r="835" spans="3:12" ht="15.75" thickBot="1" x14ac:dyDescent="0.3">
      <c r="C835" s="99" t="s">
        <v>437</v>
      </c>
      <c r="D835" s="1368"/>
      <c r="E835" s="151">
        <v>0</v>
      </c>
      <c r="F835" s="118">
        <v>250</v>
      </c>
      <c r="G835" s="97">
        <f t="shared" si="47"/>
        <v>0</v>
      </c>
      <c r="H835" s="326"/>
      <c r="I835" s="98" t="s">
        <v>841</v>
      </c>
      <c r="J835" s="98" t="str">
        <f>VLOOKUP(I835,Presupuesto!$B$11:$C$566,2,0)</f>
        <v>PRODUCTOS PAPEL Y CARTON</v>
      </c>
      <c r="K835" s="327" t="s">
        <v>1388</v>
      </c>
      <c r="L835" s="98" t="s">
        <v>430</v>
      </c>
    </row>
    <row r="836" spans="3:12" ht="15.75" thickBot="1" x14ac:dyDescent="0.3">
      <c r="C836" s="99" t="s">
        <v>51</v>
      </c>
      <c r="D836" s="1368"/>
      <c r="E836" s="201">
        <v>0</v>
      </c>
      <c r="F836" s="100">
        <v>4</v>
      </c>
      <c r="G836" s="97">
        <f t="shared" si="47"/>
        <v>0</v>
      </c>
      <c r="H836" s="326"/>
      <c r="I836" s="98" t="s">
        <v>841</v>
      </c>
      <c r="J836" s="98" t="str">
        <f>VLOOKUP(I836,Presupuesto!$B$11:$C$566,2,0)</f>
        <v>PRODUCTOS PAPEL Y CARTON</v>
      </c>
      <c r="K836" s="327" t="s">
        <v>1388</v>
      </c>
      <c r="L836" s="98" t="s">
        <v>430</v>
      </c>
    </row>
    <row r="837" spans="3:12" ht="15.75" thickBot="1" x14ac:dyDescent="0.3">
      <c r="C837" s="99" t="s">
        <v>139</v>
      </c>
      <c r="D837" s="1368"/>
      <c r="E837" s="201">
        <v>0</v>
      </c>
      <c r="F837" s="100">
        <v>4</v>
      </c>
      <c r="G837" s="97">
        <f t="shared" si="47"/>
        <v>0</v>
      </c>
      <c r="H837" s="326"/>
      <c r="I837" s="98" t="s">
        <v>962</v>
      </c>
      <c r="J837" s="98" t="str">
        <f>VLOOKUP(I837,Presupuesto!$B$11:$C$566,2,0)</f>
        <v>UTILES DE ESCRITORIO, OFICINA Y ENSE¥ANZA</v>
      </c>
      <c r="K837" s="327" t="s">
        <v>1388</v>
      </c>
      <c r="L837" s="98" t="s">
        <v>430</v>
      </c>
    </row>
    <row r="838" spans="3:12" ht="15.75" thickBot="1" x14ac:dyDescent="0.3">
      <c r="C838" s="99" t="s">
        <v>34</v>
      </c>
      <c r="D838" s="1368"/>
      <c r="E838" s="201">
        <v>0</v>
      </c>
      <c r="F838" s="100">
        <v>0</v>
      </c>
      <c r="G838" s="97">
        <f t="shared" si="47"/>
        <v>0</v>
      </c>
      <c r="H838" s="326"/>
      <c r="I838" s="98" t="s">
        <v>962</v>
      </c>
      <c r="J838" s="98" t="str">
        <f>VLOOKUP(I838,Presupuesto!$B$11:$C$566,2,0)</f>
        <v>UTILES DE ESCRITORIO, OFICINA Y ENSE¥ANZA</v>
      </c>
      <c r="K838" s="327" t="s">
        <v>1388</v>
      </c>
      <c r="L838" s="98" t="s">
        <v>430</v>
      </c>
    </row>
    <row r="839" spans="3:12" ht="15.75" thickBot="1" x14ac:dyDescent="0.3">
      <c r="C839" s="109" t="s">
        <v>52</v>
      </c>
      <c r="D839" s="1368"/>
      <c r="E839" s="213">
        <v>0</v>
      </c>
      <c r="F839" s="119">
        <v>0</v>
      </c>
      <c r="G839" s="97">
        <f t="shared" si="47"/>
        <v>0</v>
      </c>
      <c r="H839" s="326"/>
      <c r="I839" s="98" t="s">
        <v>962</v>
      </c>
      <c r="J839" s="98" t="str">
        <f>VLOOKUP(I839,Presupuesto!$B$11:$C$566,2,0)</f>
        <v>UTILES DE ESCRITORIO, OFICINA Y ENSE¥ANZA</v>
      </c>
      <c r="K839" s="327" t="s">
        <v>1388</v>
      </c>
      <c r="L839" s="98" t="s">
        <v>430</v>
      </c>
    </row>
    <row r="840" spans="3:12" ht="15.75" thickBot="1" x14ac:dyDescent="0.3">
      <c r="C840" s="217" t="s">
        <v>450</v>
      </c>
      <c r="D840" s="218"/>
      <c r="E840" s="328">
        <v>0</v>
      </c>
      <c r="F840" s="104">
        <v>1150</v>
      </c>
      <c r="G840" s="105">
        <f>D840*E840*F840</f>
        <v>0</v>
      </c>
      <c r="H840" s="326" t="s">
        <v>1474</v>
      </c>
      <c r="I840" s="330" t="s">
        <v>769</v>
      </c>
      <c r="J840" s="106" t="str">
        <f>VLOOKUP(I840,Presupuesto!$B$11:$C$566,2,0)</f>
        <v>PASAJES NACIONALES</v>
      </c>
      <c r="K840" s="327" t="s">
        <v>1388</v>
      </c>
      <c r="L840" s="331" t="s">
        <v>430</v>
      </c>
    </row>
    <row r="841" spans="3:12" ht="15.75" thickBot="1" x14ac:dyDescent="0.3"/>
    <row r="842" spans="3:12" ht="15.75" thickBot="1" x14ac:dyDescent="0.3">
      <c r="C842" s="29" t="s">
        <v>43</v>
      </c>
      <c r="D842" s="30">
        <f>SUM(G849:G858)</f>
        <v>330000</v>
      </c>
      <c r="E842" s="93"/>
      <c r="F842" s="93"/>
      <c r="G842" s="93"/>
      <c r="H842" s="74"/>
      <c r="I842" s="74"/>
      <c r="J842" s="74"/>
      <c r="K842" s="112"/>
    </row>
    <row r="843" spans="3:12" x14ac:dyDescent="0.25">
      <c r="C843" s="70"/>
      <c r="D843" s="31"/>
      <c r="E843" s="93"/>
      <c r="F843" s="93"/>
      <c r="G843" s="93"/>
      <c r="H843" s="74"/>
      <c r="I843" s="74"/>
      <c r="J843" s="74"/>
      <c r="K843" s="112"/>
    </row>
    <row r="844" spans="3:12" x14ac:dyDescent="0.25">
      <c r="C844" s="70"/>
      <c r="D844" s="31"/>
      <c r="E844" s="93"/>
      <c r="F844" s="93"/>
      <c r="G844" s="93"/>
      <c r="H844" s="74"/>
      <c r="I844" s="74"/>
      <c r="J844" s="74"/>
      <c r="K844" s="112"/>
    </row>
    <row r="845" spans="3:12" ht="15.75" x14ac:dyDescent="0.25">
      <c r="C845" s="206" t="s">
        <v>409</v>
      </c>
      <c r="D845" s="375"/>
      <c r="E845" s="93"/>
      <c r="F845" s="93"/>
      <c r="G845" s="93"/>
      <c r="H845" s="74"/>
      <c r="I845" s="74"/>
      <c r="J845" s="74"/>
      <c r="K845" s="112"/>
    </row>
    <row r="846" spans="3:12" x14ac:dyDescent="0.25">
      <c r="C846" s="417" t="s">
        <v>3093</v>
      </c>
      <c r="D846" s="31"/>
      <c r="E846" s="93"/>
      <c r="F846" s="93"/>
      <c r="G846" s="93"/>
      <c r="H846" s="74"/>
      <c r="I846" s="74"/>
      <c r="J846" s="74"/>
      <c r="K846" s="112"/>
    </row>
    <row r="847" spans="3:12" ht="15.75" thickBot="1" x14ac:dyDescent="0.3">
      <c r="C847" s="70"/>
      <c r="D847" s="31"/>
      <c r="E847" s="93"/>
      <c r="F847" s="93"/>
      <c r="G847" s="93"/>
      <c r="H847" s="74"/>
      <c r="I847" s="74"/>
      <c r="J847" s="74"/>
      <c r="K847" s="112"/>
    </row>
    <row r="848" spans="3:12" ht="30.75" thickBot="1" x14ac:dyDescent="0.3">
      <c r="C848" s="126" t="s">
        <v>44</v>
      </c>
      <c r="D848" s="129" t="s">
        <v>45</v>
      </c>
      <c r="E848" s="128" t="s">
        <v>55</v>
      </c>
      <c r="F848" s="128" t="s">
        <v>57</v>
      </c>
      <c r="G848" s="127" t="s">
        <v>27</v>
      </c>
      <c r="H848" s="133" t="s">
        <v>147</v>
      </c>
      <c r="I848" s="128" t="s">
        <v>46</v>
      </c>
      <c r="J848" s="128" t="s">
        <v>148</v>
      </c>
      <c r="K848" s="128" t="s">
        <v>428</v>
      </c>
      <c r="L848" s="128" t="s">
        <v>429</v>
      </c>
    </row>
    <row r="849" spans="3:12" ht="15.75" thickBot="1" x14ac:dyDescent="0.3">
      <c r="C849" s="323" t="s">
        <v>47</v>
      </c>
      <c r="D849" s="1367">
        <v>300</v>
      </c>
      <c r="E849" s="324">
        <v>14</v>
      </c>
      <c r="F849" s="115">
        <v>10000</v>
      </c>
      <c r="G849" s="325">
        <f>E849*F849</f>
        <v>140000</v>
      </c>
      <c r="H849" s="326" t="s">
        <v>1474</v>
      </c>
      <c r="I849" s="116" t="s">
        <v>719</v>
      </c>
      <c r="J849" s="116" t="str">
        <f>VLOOKUP(I849,Presupuesto!$B$11:$C$566,2,0)</f>
        <v>SERVICIOS DE CAPACITACION.</v>
      </c>
      <c r="K849" s="327" t="s">
        <v>492</v>
      </c>
      <c r="L849" s="116" t="s">
        <v>412</v>
      </c>
    </row>
    <row r="850" spans="3:12" ht="15.75" thickBot="1" x14ac:dyDescent="0.3">
      <c r="C850" s="99" t="s">
        <v>48</v>
      </c>
      <c r="D850" s="1368"/>
      <c r="E850" s="201">
        <v>100</v>
      </c>
      <c r="F850" s="100">
        <v>100</v>
      </c>
      <c r="G850" s="97">
        <f>E850*F850</f>
        <v>10000</v>
      </c>
      <c r="H850" s="326" t="s">
        <v>1474</v>
      </c>
      <c r="I850" s="98" t="s">
        <v>737</v>
      </c>
      <c r="J850" s="98" t="str">
        <f>VLOOKUP(I850,Presupuesto!$B$11:$C$566,2,0)</f>
        <v>SERVICIOS DE IMPRENTA PUBLIC.Y REPRODUCCION</v>
      </c>
      <c r="K850" s="327" t="s">
        <v>492</v>
      </c>
      <c r="L850" s="98" t="s">
        <v>430</v>
      </c>
    </row>
    <row r="851" spans="3:12" ht="15.75" thickBot="1" x14ac:dyDescent="0.3">
      <c r="C851" s="99" t="s">
        <v>49</v>
      </c>
      <c r="D851" s="1368"/>
      <c r="E851" s="201">
        <v>300</v>
      </c>
      <c r="F851" s="100">
        <v>100</v>
      </c>
      <c r="G851" s="97">
        <f>E851*F851</f>
        <v>30000</v>
      </c>
      <c r="H851" s="326" t="s">
        <v>1474</v>
      </c>
      <c r="I851" s="98" t="s">
        <v>812</v>
      </c>
      <c r="J851" s="98" t="str">
        <f>VLOOKUP(I851,Presupuesto!$B$11:$C$566,2,0)</f>
        <v>ALIMENTOS B EBIDAS PARA PERSONAS</v>
      </c>
      <c r="K851" s="327" t="s">
        <v>492</v>
      </c>
      <c r="L851" s="98" t="s">
        <v>414</v>
      </c>
    </row>
    <row r="852" spans="3:12" ht="15.75" thickBot="1" x14ac:dyDescent="0.3">
      <c r="C852" s="99" t="s">
        <v>50</v>
      </c>
      <c r="D852" s="1368"/>
      <c r="E852" s="151">
        <v>0</v>
      </c>
      <c r="F852" s="118">
        <v>2000</v>
      </c>
      <c r="G852" s="97">
        <f t="shared" ref="G852:G857" si="48">E852*F852</f>
        <v>0</v>
      </c>
      <c r="H852" s="326"/>
      <c r="I852" s="316" t="s">
        <v>323</v>
      </c>
      <c r="J852" s="98" t="str">
        <f>VLOOKUP(I852,Presupuesto!$B$11:$C$566,2,0)</f>
        <v>PASAJES NACIONALES (26110-00)</v>
      </c>
      <c r="K852" s="327" t="s">
        <v>492</v>
      </c>
      <c r="L852" s="98" t="s">
        <v>430</v>
      </c>
    </row>
    <row r="853" spans="3:12" ht="15.75" thickBot="1" x14ac:dyDescent="0.3">
      <c r="C853" s="99" t="s">
        <v>437</v>
      </c>
      <c r="D853" s="1368"/>
      <c r="E853" s="151">
        <v>300</v>
      </c>
      <c r="F853" s="118">
        <v>500</v>
      </c>
      <c r="G853" s="97">
        <f t="shared" si="48"/>
        <v>150000</v>
      </c>
      <c r="H853" s="326" t="s">
        <v>1474</v>
      </c>
      <c r="I853" s="98" t="s">
        <v>841</v>
      </c>
      <c r="J853" s="98" t="str">
        <f>VLOOKUP(I853,Presupuesto!$B$11:$C$566,2,0)</f>
        <v>PRODUCTOS PAPEL Y CARTON</v>
      </c>
      <c r="K853" s="327" t="s">
        <v>492</v>
      </c>
      <c r="L853" s="98" t="s">
        <v>430</v>
      </c>
    </row>
    <row r="854" spans="3:12" ht="15.75" thickBot="1" x14ac:dyDescent="0.3">
      <c r="C854" s="99" t="s">
        <v>51</v>
      </c>
      <c r="D854" s="1368"/>
      <c r="E854" s="201">
        <v>0</v>
      </c>
      <c r="F854" s="100">
        <v>4</v>
      </c>
      <c r="G854" s="97">
        <f t="shared" si="48"/>
        <v>0</v>
      </c>
      <c r="H854" s="326"/>
      <c r="I854" s="98" t="s">
        <v>841</v>
      </c>
      <c r="J854" s="98" t="str">
        <f>VLOOKUP(I854,Presupuesto!$B$11:$C$566,2,0)</f>
        <v>PRODUCTOS PAPEL Y CARTON</v>
      </c>
      <c r="K854" s="327" t="s">
        <v>492</v>
      </c>
      <c r="L854" s="98" t="s">
        <v>430</v>
      </c>
    </row>
    <row r="855" spans="3:12" ht="15.75" thickBot="1" x14ac:dyDescent="0.3">
      <c r="C855" s="99" t="s">
        <v>139</v>
      </c>
      <c r="D855" s="1368"/>
      <c r="E855" s="201">
        <v>0</v>
      </c>
      <c r="F855" s="100">
        <v>4</v>
      </c>
      <c r="G855" s="97">
        <f t="shared" si="48"/>
        <v>0</v>
      </c>
      <c r="H855" s="326"/>
      <c r="I855" s="98" t="s">
        <v>962</v>
      </c>
      <c r="J855" s="98" t="str">
        <f>VLOOKUP(I855,Presupuesto!$B$11:$C$566,2,0)</f>
        <v>UTILES DE ESCRITORIO, OFICINA Y ENSE¥ANZA</v>
      </c>
      <c r="K855" s="327" t="s">
        <v>492</v>
      </c>
      <c r="L855" s="98" t="s">
        <v>430</v>
      </c>
    </row>
    <row r="856" spans="3:12" ht="15.75" thickBot="1" x14ac:dyDescent="0.3">
      <c r="C856" s="99" t="s">
        <v>34</v>
      </c>
      <c r="D856" s="1368"/>
      <c r="E856" s="201">
        <v>0</v>
      </c>
      <c r="F856" s="100">
        <v>0</v>
      </c>
      <c r="G856" s="97">
        <f t="shared" si="48"/>
        <v>0</v>
      </c>
      <c r="H856" s="326"/>
      <c r="I856" s="98" t="s">
        <v>962</v>
      </c>
      <c r="J856" s="98" t="str">
        <f>VLOOKUP(I856,Presupuesto!$B$11:$C$566,2,0)</f>
        <v>UTILES DE ESCRITORIO, OFICINA Y ENSE¥ANZA</v>
      </c>
      <c r="K856" s="327" t="s">
        <v>492</v>
      </c>
      <c r="L856" s="98" t="s">
        <v>430</v>
      </c>
    </row>
    <row r="857" spans="3:12" ht="15.75" thickBot="1" x14ac:dyDescent="0.3">
      <c r="C857" s="109" t="s">
        <v>52</v>
      </c>
      <c r="D857" s="1368"/>
      <c r="E857" s="213">
        <v>0</v>
      </c>
      <c r="F857" s="119">
        <v>0</v>
      </c>
      <c r="G857" s="97">
        <f t="shared" si="48"/>
        <v>0</v>
      </c>
      <c r="H857" s="326"/>
      <c r="I857" s="98" t="s">
        <v>962</v>
      </c>
      <c r="J857" s="98" t="str">
        <f>VLOOKUP(I857,Presupuesto!$B$11:$C$566,2,0)</f>
        <v>UTILES DE ESCRITORIO, OFICINA Y ENSE¥ANZA</v>
      </c>
      <c r="K857" s="327" t="s">
        <v>492</v>
      </c>
      <c r="L857" s="98" t="s">
        <v>430</v>
      </c>
    </row>
    <row r="858" spans="3:12" ht="15.75" thickBot="1" x14ac:dyDescent="0.3">
      <c r="C858" s="217" t="s">
        <v>450</v>
      </c>
      <c r="D858" s="218"/>
      <c r="E858" s="328">
        <v>0</v>
      </c>
      <c r="F858" s="104">
        <v>1150</v>
      </c>
      <c r="G858" s="105">
        <f>D858*E858*F858</f>
        <v>0</v>
      </c>
      <c r="H858" s="326"/>
      <c r="I858" s="330" t="s">
        <v>769</v>
      </c>
      <c r="J858" s="106" t="str">
        <f>VLOOKUP(I858,Presupuesto!$B$11:$C$566,2,0)</f>
        <v>PASAJES NACIONALES</v>
      </c>
      <c r="K858" s="327" t="s">
        <v>492</v>
      </c>
      <c r="L858" s="331" t="s">
        <v>430</v>
      </c>
    </row>
    <row r="859" spans="3:12" ht="15.75" thickBot="1" x14ac:dyDescent="0.3"/>
    <row r="860" spans="3:12" ht="15.75" thickBot="1" x14ac:dyDescent="0.3">
      <c r="C860" s="29" t="s">
        <v>43</v>
      </c>
      <c r="D860" s="30">
        <f>SUM(G867:G876)</f>
        <v>13000</v>
      </c>
      <c r="E860" s="93"/>
      <c r="F860" s="93"/>
      <c r="G860" s="93"/>
      <c r="H860" s="74"/>
      <c r="I860" s="74"/>
      <c r="J860" s="74"/>
      <c r="K860" s="112"/>
    </row>
    <row r="861" spans="3:12" x14ac:dyDescent="0.25">
      <c r="C861" s="70"/>
      <c r="D861" s="31"/>
      <c r="E861" s="93"/>
      <c r="F861" s="93"/>
      <c r="G861" s="93"/>
      <c r="H861" s="74"/>
      <c r="I861" s="74"/>
      <c r="J861" s="74"/>
      <c r="K861" s="112"/>
    </row>
    <row r="862" spans="3:12" x14ac:dyDescent="0.25">
      <c r="C862" s="70"/>
      <c r="D862" s="31"/>
      <c r="E862" s="93"/>
      <c r="F862" s="93"/>
      <c r="G862" s="93"/>
      <c r="H862" s="74"/>
      <c r="I862" s="74"/>
      <c r="J862" s="74"/>
      <c r="K862" s="112"/>
    </row>
    <row r="863" spans="3:12" ht="15.75" x14ac:dyDescent="0.25">
      <c r="C863" s="206" t="s">
        <v>409</v>
      </c>
      <c r="D863" s="375"/>
      <c r="E863" s="93"/>
      <c r="F863" s="93"/>
      <c r="G863" s="93"/>
      <c r="H863" s="74"/>
      <c r="I863" s="74"/>
      <c r="J863" s="74"/>
      <c r="K863" s="112"/>
    </row>
    <row r="864" spans="3:12" x14ac:dyDescent="0.25">
      <c r="C864" s="417" t="s">
        <v>3128</v>
      </c>
      <c r="D864" s="31"/>
      <c r="E864" s="93"/>
      <c r="F864" s="93"/>
      <c r="G864" s="93"/>
      <c r="H864" s="74"/>
      <c r="I864" s="74"/>
      <c r="J864" s="74"/>
      <c r="K864" s="112"/>
    </row>
    <row r="865" spans="3:12" ht="15.75" thickBot="1" x14ac:dyDescent="0.3">
      <c r="C865" s="70"/>
      <c r="D865" s="31"/>
      <c r="E865" s="93"/>
      <c r="F865" s="93"/>
      <c r="G865" s="93"/>
      <c r="H865" s="74"/>
      <c r="I865" s="74"/>
      <c r="J865" s="74"/>
      <c r="K865" s="112"/>
    </row>
    <row r="866" spans="3:12" ht="30.75" thickBot="1" x14ac:dyDescent="0.3">
      <c r="C866" s="126" t="s">
        <v>44</v>
      </c>
      <c r="D866" s="129" t="s">
        <v>45</v>
      </c>
      <c r="E866" s="128" t="s">
        <v>55</v>
      </c>
      <c r="F866" s="128" t="s">
        <v>57</v>
      </c>
      <c r="G866" s="127" t="s">
        <v>27</v>
      </c>
      <c r="H866" s="133" t="s">
        <v>147</v>
      </c>
      <c r="I866" s="128" t="s">
        <v>46</v>
      </c>
      <c r="J866" s="128" t="s">
        <v>148</v>
      </c>
      <c r="K866" s="128" t="s">
        <v>428</v>
      </c>
      <c r="L866" s="128" t="s">
        <v>429</v>
      </c>
    </row>
    <row r="867" spans="3:12" ht="15.75" thickBot="1" x14ac:dyDescent="0.3">
      <c r="C867" s="323" t="s">
        <v>47</v>
      </c>
      <c r="D867" s="1367">
        <v>0</v>
      </c>
      <c r="E867" s="324">
        <v>0</v>
      </c>
      <c r="F867" s="115">
        <v>15000</v>
      </c>
      <c r="G867" s="325">
        <f>E867*F867</f>
        <v>0</v>
      </c>
      <c r="H867" s="326"/>
      <c r="I867" s="116" t="s">
        <v>719</v>
      </c>
      <c r="J867" s="116" t="str">
        <f>VLOOKUP(I867,Presupuesto!$B$11:$C$566,2,0)</f>
        <v>SERVICIOS DE CAPACITACION.</v>
      </c>
      <c r="K867" s="327" t="s">
        <v>492</v>
      </c>
      <c r="L867" s="116" t="s">
        <v>412</v>
      </c>
    </row>
    <row r="868" spans="3:12" ht="15.75" thickBot="1" x14ac:dyDescent="0.3">
      <c r="C868" s="99" t="s">
        <v>48</v>
      </c>
      <c r="D868" s="1368"/>
      <c r="E868" s="201">
        <v>0</v>
      </c>
      <c r="F868" s="100">
        <v>50</v>
      </c>
      <c r="G868" s="97">
        <f>E868*F868</f>
        <v>0</v>
      </c>
      <c r="H868" s="326"/>
      <c r="I868" s="98" t="s">
        <v>737</v>
      </c>
      <c r="J868" s="98" t="str">
        <f>VLOOKUP(I868,Presupuesto!$B$11:$C$566,2,0)</f>
        <v>SERVICIOS DE IMPRENTA PUBLIC.Y REPRODUCCION</v>
      </c>
      <c r="K868" s="327" t="s">
        <v>492</v>
      </c>
      <c r="L868" s="98" t="s">
        <v>430</v>
      </c>
    </row>
    <row r="869" spans="3:12" ht="15.75" thickBot="1" x14ac:dyDescent="0.3">
      <c r="C869" s="99" t="s">
        <v>49</v>
      </c>
      <c r="D869" s="1368"/>
      <c r="E869" s="201">
        <v>100</v>
      </c>
      <c r="F869" s="100">
        <v>100</v>
      </c>
      <c r="G869" s="97">
        <f>E869*F869</f>
        <v>10000</v>
      </c>
      <c r="H869" s="326" t="s">
        <v>1474</v>
      </c>
      <c r="I869" s="98" t="s">
        <v>812</v>
      </c>
      <c r="J869" s="98" t="str">
        <f>VLOOKUP(I869,Presupuesto!$B$11:$C$566,2,0)</f>
        <v>ALIMENTOS B EBIDAS PARA PERSONAS</v>
      </c>
      <c r="K869" s="327" t="s">
        <v>492</v>
      </c>
      <c r="L869" s="98" t="s">
        <v>414</v>
      </c>
    </row>
    <row r="870" spans="3:12" ht="15.75" thickBot="1" x14ac:dyDescent="0.3">
      <c r="C870" s="99" t="s">
        <v>50</v>
      </c>
      <c r="D870" s="1368"/>
      <c r="E870" s="151">
        <v>0</v>
      </c>
      <c r="F870" s="118">
        <v>1000</v>
      </c>
      <c r="G870" s="97">
        <f t="shared" ref="G870:G875" si="49">E870*F870</f>
        <v>0</v>
      </c>
      <c r="H870" s="326"/>
      <c r="I870" s="316" t="s">
        <v>323</v>
      </c>
      <c r="J870" s="98" t="str">
        <f>VLOOKUP(I870,Presupuesto!$B$11:$C$566,2,0)</f>
        <v>PASAJES NACIONALES (26110-00)</v>
      </c>
      <c r="K870" s="327" t="s">
        <v>492</v>
      </c>
      <c r="L870" s="98" t="s">
        <v>430</v>
      </c>
    </row>
    <row r="871" spans="3:12" ht="15.75" thickBot="1" x14ac:dyDescent="0.3">
      <c r="C871" s="99" t="s">
        <v>437</v>
      </c>
      <c r="D871" s="1368"/>
      <c r="E871" s="151">
        <v>12</v>
      </c>
      <c r="F871" s="118">
        <v>250</v>
      </c>
      <c r="G871" s="97">
        <f t="shared" si="49"/>
        <v>3000</v>
      </c>
      <c r="H871" s="326" t="s">
        <v>1474</v>
      </c>
      <c r="I871" s="98" t="s">
        <v>841</v>
      </c>
      <c r="J871" s="98" t="str">
        <f>VLOOKUP(I871,Presupuesto!$B$11:$C$566,2,0)</f>
        <v>PRODUCTOS PAPEL Y CARTON</v>
      </c>
      <c r="K871" s="327" t="s">
        <v>492</v>
      </c>
      <c r="L871" s="98" t="s">
        <v>430</v>
      </c>
    </row>
    <row r="872" spans="3:12" ht="15.75" thickBot="1" x14ac:dyDescent="0.3">
      <c r="C872" s="99" t="s">
        <v>51</v>
      </c>
      <c r="D872" s="1368"/>
      <c r="E872" s="201">
        <v>0</v>
      </c>
      <c r="F872" s="100">
        <v>4</v>
      </c>
      <c r="G872" s="97">
        <f t="shared" si="49"/>
        <v>0</v>
      </c>
      <c r="H872" s="326"/>
      <c r="I872" s="98" t="s">
        <v>841</v>
      </c>
      <c r="J872" s="98" t="str">
        <f>VLOOKUP(I872,Presupuesto!$B$11:$C$566,2,0)</f>
        <v>PRODUCTOS PAPEL Y CARTON</v>
      </c>
      <c r="K872" s="327" t="s">
        <v>492</v>
      </c>
      <c r="L872" s="98" t="s">
        <v>430</v>
      </c>
    </row>
    <row r="873" spans="3:12" ht="15.75" thickBot="1" x14ac:dyDescent="0.3">
      <c r="C873" s="99" t="s">
        <v>139</v>
      </c>
      <c r="D873" s="1368"/>
      <c r="E873" s="201">
        <v>0</v>
      </c>
      <c r="F873" s="100">
        <v>4</v>
      </c>
      <c r="G873" s="97">
        <f t="shared" si="49"/>
        <v>0</v>
      </c>
      <c r="H873" s="326"/>
      <c r="I873" s="98" t="s">
        <v>962</v>
      </c>
      <c r="J873" s="98" t="str">
        <f>VLOOKUP(I873,Presupuesto!$B$11:$C$566,2,0)</f>
        <v>UTILES DE ESCRITORIO, OFICINA Y ENSE¥ANZA</v>
      </c>
      <c r="K873" s="327" t="s">
        <v>492</v>
      </c>
      <c r="L873" s="98" t="s">
        <v>430</v>
      </c>
    </row>
    <row r="874" spans="3:12" ht="15.75" thickBot="1" x14ac:dyDescent="0.3">
      <c r="C874" s="99" t="s">
        <v>34</v>
      </c>
      <c r="D874" s="1368"/>
      <c r="E874" s="201">
        <v>0</v>
      </c>
      <c r="F874" s="100">
        <v>0</v>
      </c>
      <c r="G874" s="97">
        <f t="shared" si="49"/>
        <v>0</v>
      </c>
      <c r="H874" s="326"/>
      <c r="I874" s="98" t="s">
        <v>962</v>
      </c>
      <c r="J874" s="98" t="str">
        <f>VLOOKUP(I874,Presupuesto!$B$11:$C$566,2,0)</f>
        <v>UTILES DE ESCRITORIO, OFICINA Y ENSE¥ANZA</v>
      </c>
      <c r="K874" s="327" t="s">
        <v>492</v>
      </c>
      <c r="L874" s="98" t="s">
        <v>430</v>
      </c>
    </row>
    <row r="875" spans="3:12" ht="15.75" thickBot="1" x14ac:dyDescent="0.3">
      <c r="C875" s="109" t="s">
        <v>52</v>
      </c>
      <c r="D875" s="1368"/>
      <c r="E875" s="213">
        <v>0</v>
      </c>
      <c r="F875" s="119">
        <v>0</v>
      </c>
      <c r="G875" s="97">
        <f t="shared" si="49"/>
        <v>0</v>
      </c>
      <c r="H875" s="326"/>
      <c r="I875" s="98" t="s">
        <v>962</v>
      </c>
      <c r="J875" s="98" t="str">
        <f>VLOOKUP(I875,Presupuesto!$B$11:$C$566,2,0)</f>
        <v>UTILES DE ESCRITORIO, OFICINA Y ENSE¥ANZA</v>
      </c>
      <c r="K875" s="327" t="s">
        <v>492</v>
      </c>
      <c r="L875" s="98" t="s">
        <v>430</v>
      </c>
    </row>
    <row r="876" spans="3:12" ht="15.75" thickBot="1" x14ac:dyDescent="0.3">
      <c r="C876" s="217" t="s">
        <v>450</v>
      </c>
      <c r="D876" s="218"/>
      <c r="E876" s="328">
        <v>0</v>
      </c>
      <c r="F876" s="104">
        <v>1150</v>
      </c>
      <c r="G876" s="105">
        <f>D876*E876*F876</f>
        <v>0</v>
      </c>
      <c r="H876" s="326"/>
      <c r="I876" s="330" t="s">
        <v>769</v>
      </c>
      <c r="J876" s="106" t="str">
        <f>VLOOKUP(I876,Presupuesto!$B$11:$C$566,2,0)</f>
        <v>PASAJES NACIONALES</v>
      </c>
      <c r="K876" s="327" t="s">
        <v>492</v>
      </c>
      <c r="L876" s="331" t="s">
        <v>430</v>
      </c>
    </row>
    <row r="877" spans="3:12" ht="15.75" thickBot="1" x14ac:dyDescent="0.3"/>
    <row r="878" spans="3:12" ht="15.75" thickBot="1" x14ac:dyDescent="0.3">
      <c r="C878" s="29" t="s">
        <v>43</v>
      </c>
      <c r="D878" s="30">
        <f>SUM(G885:G894)</f>
        <v>10000</v>
      </c>
      <c r="E878" s="93"/>
      <c r="F878" s="93"/>
      <c r="G878" s="93"/>
      <c r="H878" s="74"/>
      <c r="I878" s="74"/>
      <c r="J878" s="74"/>
      <c r="K878" s="112"/>
    </row>
    <row r="879" spans="3:12" x14ac:dyDescent="0.25">
      <c r="C879" s="70"/>
      <c r="D879" s="31"/>
      <c r="E879" s="93"/>
      <c r="F879" s="93"/>
      <c r="G879" s="93"/>
      <c r="H879" s="74"/>
      <c r="I879" s="74"/>
      <c r="J879" s="74"/>
      <c r="K879" s="112"/>
    </row>
    <row r="880" spans="3:12" x14ac:dyDescent="0.25">
      <c r="C880" s="70"/>
      <c r="D880" s="31"/>
      <c r="E880" s="93"/>
      <c r="F880" s="93"/>
      <c r="G880" s="93"/>
      <c r="H880" s="74"/>
      <c r="I880" s="74"/>
      <c r="J880" s="74"/>
      <c r="K880" s="112"/>
    </row>
    <row r="881" spans="3:12" ht="15.75" x14ac:dyDescent="0.25">
      <c r="C881" s="206" t="s">
        <v>409</v>
      </c>
      <c r="D881" s="375"/>
      <c r="E881" s="93"/>
      <c r="F881" s="93"/>
      <c r="G881" s="93"/>
      <c r="H881" s="74"/>
      <c r="I881" s="74"/>
      <c r="J881" s="74"/>
      <c r="K881" s="112"/>
    </row>
    <row r="882" spans="3:12" x14ac:dyDescent="0.25">
      <c r="C882" s="1030" t="s">
        <v>3324</v>
      </c>
      <c r="D882" s="31"/>
      <c r="E882" s="93"/>
      <c r="F882" s="93"/>
      <c r="G882" s="93"/>
      <c r="H882" s="74"/>
      <c r="I882" s="74"/>
      <c r="J882" s="74"/>
      <c r="K882" s="112"/>
    </row>
    <row r="883" spans="3:12" ht="15.75" thickBot="1" x14ac:dyDescent="0.3">
      <c r="C883" s="70"/>
      <c r="D883" s="31"/>
      <c r="E883" s="93"/>
      <c r="F883" s="93"/>
      <c r="G883" s="93"/>
      <c r="H883" s="74"/>
      <c r="I883" s="74"/>
      <c r="J883" s="74"/>
      <c r="K883" s="112"/>
    </row>
    <row r="884" spans="3:12" ht="30.75" thickBot="1" x14ac:dyDescent="0.3">
      <c r="C884" s="126" t="s">
        <v>44</v>
      </c>
      <c r="D884" s="129" t="s">
        <v>45</v>
      </c>
      <c r="E884" s="128" t="s">
        <v>55</v>
      </c>
      <c r="F884" s="128" t="s">
        <v>57</v>
      </c>
      <c r="G884" s="127" t="s">
        <v>27</v>
      </c>
      <c r="H884" s="133" t="s">
        <v>147</v>
      </c>
      <c r="I884" s="128" t="s">
        <v>46</v>
      </c>
      <c r="J884" s="128" t="s">
        <v>148</v>
      </c>
      <c r="K884" s="128" t="s">
        <v>428</v>
      </c>
      <c r="L884" s="128" t="s">
        <v>429</v>
      </c>
    </row>
    <row r="885" spans="3:12" ht="15.75" thickBot="1" x14ac:dyDescent="0.3">
      <c r="C885" s="323" t="s">
        <v>47</v>
      </c>
      <c r="D885" s="1367">
        <v>0</v>
      </c>
      <c r="E885" s="324">
        <v>0</v>
      </c>
      <c r="F885" s="115">
        <v>15000</v>
      </c>
      <c r="G885" s="325">
        <f>E885*F885</f>
        <v>0</v>
      </c>
      <c r="H885" s="326"/>
      <c r="I885" s="116" t="s">
        <v>719</v>
      </c>
      <c r="J885" s="116" t="str">
        <f>VLOOKUP(I885,Presupuesto!$B$11:$C$566,2,0)</f>
        <v>SERVICIOS DE CAPACITACION.</v>
      </c>
      <c r="K885" s="327" t="s">
        <v>1393</v>
      </c>
      <c r="L885" s="116" t="s">
        <v>412</v>
      </c>
    </row>
    <row r="886" spans="3:12" ht="15.75" thickBot="1" x14ac:dyDescent="0.3">
      <c r="C886" s="99" t="s">
        <v>48</v>
      </c>
      <c r="D886" s="1368"/>
      <c r="E886" s="201">
        <v>0</v>
      </c>
      <c r="F886" s="100">
        <v>50</v>
      </c>
      <c r="G886" s="97">
        <f>E886*F886</f>
        <v>0</v>
      </c>
      <c r="H886" s="326"/>
      <c r="I886" s="98" t="s">
        <v>737</v>
      </c>
      <c r="J886" s="98" t="str">
        <f>VLOOKUP(I886,Presupuesto!$B$11:$C$566,2,0)</f>
        <v>SERVICIOS DE IMPRENTA PUBLIC.Y REPRODUCCION</v>
      </c>
      <c r="K886" s="327" t="s">
        <v>1393</v>
      </c>
      <c r="L886" s="98" t="s">
        <v>430</v>
      </c>
    </row>
    <row r="887" spans="3:12" ht="15.75" thickBot="1" x14ac:dyDescent="0.3">
      <c r="C887" s="99" t="s">
        <v>49</v>
      </c>
      <c r="D887" s="1368"/>
      <c r="E887" s="201">
        <v>100</v>
      </c>
      <c r="F887" s="100">
        <v>100</v>
      </c>
      <c r="G887" s="97">
        <f>E887*F887</f>
        <v>10000</v>
      </c>
      <c r="H887" s="326" t="s">
        <v>1474</v>
      </c>
      <c r="I887" s="98" t="s">
        <v>812</v>
      </c>
      <c r="J887" s="98" t="str">
        <f>VLOOKUP(I887,Presupuesto!$B$11:$C$566,2,0)</f>
        <v>ALIMENTOS B EBIDAS PARA PERSONAS</v>
      </c>
      <c r="K887" s="327" t="s">
        <v>1393</v>
      </c>
      <c r="L887" s="98" t="s">
        <v>414</v>
      </c>
    </row>
    <row r="888" spans="3:12" ht="15.75" thickBot="1" x14ac:dyDescent="0.3">
      <c r="C888" s="99" t="s">
        <v>50</v>
      </c>
      <c r="D888" s="1368"/>
      <c r="E888" s="151">
        <v>0</v>
      </c>
      <c r="F888" s="118">
        <v>1000</v>
      </c>
      <c r="G888" s="97">
        <f t="shared" ref="G888:G893" si="50">E888*F888</f>
        <v>0</v>
      </c>
      <c r="H888" s="326"/>
      <c r="I888" s="316" t="s">
        <v>323</v>
      </c>
      <c r="J888" s="98" t="str">
        <f>VLOOKUP(I888,Presupuesto!$B$11:$C$566,2,0)</f>
        <v>PASAJES NACIONALES (26110-00)</v>
      </c>
      <c r="K888" s="327" t="s">
        <v>1393</v>
      </c>
      <c r="L888" s="98" t="s">
        <v>430</v>
      </c>
    </row>
    <row r="889" spans="3:12" ht="15.75" thickBot="1" x14ac:dyDescent="0.3">
      <c r="C889" s="99" t="s">
        <v>437</v>
      </c>
      <c r="D889" s="1368"/>
      <c r="E889" s="151">
        <v>0</v>
      </c>
      <c r="F889" s="118">
        <v>250</v>
      </c>
      <c r="G889" s="97">
        <f t="shared" si="50"/>
        <v>0</v>
      </c>
      <c r="H889" s="326"/>
      <c r="I889" s="98" t="s">
        <v>841</v>
      </c>
      <c r="J889" s="98" t="str">
        <f>VLOOKUP(I889,Presupuesto!$B$11:$C$566,2,0)</f>
        <v>PRODUCTOS PAPEL Y CARTON</v>
      </c>
      <c r="K889" s="327" t="s">
        <v>1393</v>
      </c>
      <c r="L889" s="98" t="s">
        <v>430</v>
      </c>
    </row>
    <row r="890" spans="3:12" ht="15.75" thickBot="1" x14ac:dyDescent="0.3">
      <c r="C890" s="99" t="s">
        <v>51</v>
      </c>
      <c r="D890" s="1368"/>
      <c r="E890" s="201">
        <v>0</v>
      </c>
      <c r="F890" s="100">
        <v>4</v>
      </c>
      <c r="G890" s="97">
        <f t="shared" si="50"/>
        <v>0</v>
      </c>
      <c r="H890" s="326"/>
      <c r="I890" s="98" t="s">
        <v>841</v>
      </c>
      <c r="J890" s="98" t="str">
        <f>VLOOKUP(I890,Presupuesto!$B$11:$C$566,2,0)</f>
        <v>PRODUCTOS PAPEL Y CARTON</v>
      </c>
      <c r="K890" s="327" t="s">
        <v>1393</v>
      </c>
      <c r="L890" s="98" t="s">
        <v>430</v>
      </c>
    </row>
    <row r="891" spans="3:12" ht="15.75" thickBot="1" x14ac:dyDescent="0.3">
      <c r="C891" s="99" t="s">
        <v>139</v>
      </c>
      <c r="D891" s="1368"/>
      <c r="E891" s="201">
        <v>0</v>
      </c>
      <c r="F891" s="100">
        <v>4</v>
      </c>
      <c r="G891" s="97">
        <f t="shared" si="50"/>
        <v>0</v>
      </c>
      <c r="H891" s="326"/>
      <c r="I891" s="98" t="s">
        <v>962</v>
      </c>
      <c r="J891" s="98" t="str">
        <f>VLOOKUP(I891,Presupuesto!$B$11:$C$566,2,0)</f>
        <v>UTILES DE ESCRITORIO, OFICINA Y ENSE¥ANZA</v>
      </c>
      <c r="K891" s="327" t="s">
        <v>1393</v>
      </c>
      <c r="L891" s="98" t="s">
        <v>430</v>
      </c>
    </row>
    <row r="892" spans="3:12" ht="15.75" thickBot="1" x14ac:dyDescent="0.3">
      <c r="C892" s="99" t="s">
        <v>34</v>
      </c>
      <c r="D892" s="1368"/>
      <c r="E892" s="201">
        <v>0</v>
      </c>
      <c r="F892" s="100">
        <v>0</v>
      </c>
      <c r="G892" s="97">
        <f t="shared" si="50"/>
        <v>0</v>
      </c>
      <c r="H892" s="326"/>
      <c r="I892" s="98" t="s">
        <v>962</v>
      </c>
      <c r="J892" s="98" t="str">
        <f>VLOOKUP(I892,Presupuesto!$B$11:$C$566,2,0)</f>
        <v>UTILES DE ESCRITORIO, OFICINA Y ENSE¥ANZA</v>
      </c>
      <c r="K892" s="327" t="s">
        <v>1393</v>
      </c>
      <c r="L892" s="98" t="s">
        <v>430</v>
      </c>
    </row>
    <row r="893" spans="3:12" ht="15.75" thickBot="1" x14ac:dyDescent="0.3">
      <c r="C893" s="109" t="s">
        <v>52</v>
      </c>
      <c r="D893" s="1368"/>
      <c r="E893" s="213">
        <v>0</v>
      </c>
      <c r="F893" s="119">
        <v>0</v>
      </c>
      <c r="G893" s="97">
        <f t="shared" si="50"/>
        <v>0</v>
      </c>
      <c r="H893" s="326"/>
      <c r="I893" s="98" t="s">
        <v>962</v>
      </c>
      <c r="J893" s="98" t="str">
        <f>VLOOKUP(I893,Presupuesto!$B$11:$C$566,2,0)</f>
        <v>UTILES DE ESCRITORIO, OFICINA Y ENSE¥ANZA</v>
      </c>
      <c r="K893" s="327" t="s">
        <v>1393</v>
      </c>
      <c r="L893" s="98" t="s">
        <v>430</v>
      </c>
    </row>
    <row r="894" spans="3:12" ht="15.75" thickBot="1" x14ac:dyDescent="0.3">
      <c r="C894" s="217" t="s">
        <v>450</v>
      </c>
      <c r="D894" s="218"/>
      <c r="E894" s="328">
        <v>0</v>
      </c>
      <c r="F894" s="104">
        <v>1150</v>
      </c>
      <c r="G894" s="105">
        <f>D894*E894*F894</f>
        <v>0</v>
      </c>
      <c r="H894" s="326"/>
      <c r="I894" s="330" t="s">
        <v>769</v>
      </c>
      <c r="J894" s="106" t="str">
        <f>VLOOKUP(I894,Presupuesto!$B$11:$C$566,2,0)</f>
        <v>PASAJES NACIONALES</v>
      </c>
      <c r="K894" s="327" t="s">
        <v>1393</v>
      </c>
      <c r="L894" s="331" t="s">
        <v>430</v>
      </c>
    </row>
  </sheetData>
  <mergeCells count="49">
    <mergeCell ref="D813:D821"/>
    <mergeCell ref="D831:D839"/>
    <mergeCell ref="D849:D857"/>
    <mergeCell ref="D867:D875"/>
    <mergeCell ref="D885:D893"/>
    <mergeCell ref="D723:D731"/>
    <mergeCell ref="D741:D749"/>
    <mergeCell ref="D759:D767"/>
    <mergeCell ref="D777:D785"/>
    <mergeCell ref="D795:D803"/>
    <mergeCell ref="D687:D695"/>
    <mergeCell ref="D705:D713"/>
    <mergeCell ref="D669:D677"/>
    <mergeCell ref="D633:D641"/>
    <mergeCell ref="D651:D659"/>
    <mergeCell ref="D146:D154"/>
    <mergeCell ref="D200:D208"/>
    <mergeCell ref="D17:D25"/>
    <mergeCell ref="D35:D43"/>
    <mergeCell ref="D54:D62"/>
    <mergeCell ref="D73:D81"/>
    <mergeCell ref="D92:D100"/>
    <mergeCell ref="D164:D172"/>
    <mergeCell ref="D182:D190"/>
    <mergeCell ref="D110:D118"/>
    <mergeCell ref="D128:D136"/>
    <mergeCell ref="D218:D226"/>
    <mergeCell ref="D236:D244"/>
    <mergeCell ref="D326:D334"/>
    <mergeCell ref="D254:D262"/>
    <mergeCell ref="D272:D280"/>
    <mergeCell ref="D290:D298"/>
    <mergeCell ref="D308:D316"/>
    <mergeCell ref="D399:D407"/>
    <mergeCell ref="D345:D353"/>
    <mergeCell ref="D363:D371"/>
    <mergeCell ref="D381:D389"/>
    <mergeCell ref="D615:D623"/>
    <mergeCell ref="D507:D515"/>
    <mergeCell ref="D417:D425"/>
    <mergeCell ref="D435:D443"/>
    <mergeCell ref="D453:D461"/>
    <mergeCell ref="D471:D479"/>
    <mergeCell ref="D489:D497"/>
    <mergeCell ref="D525:D533"/>
    <mergeCell ref="D543:D551"/>
    <mergeCell ref="D561:D569"/>
    <mergeCell ref="D579:D587"/>
    <mergeCell ref="D597:D605"/>
  </mergeCells>
  <conditionalFormatting sqref="C269">
    <cfRule type="duplicateValues" dxfId="9" priority="3"/>
  </conditionalFormatting>
  <conditionalFormatting sqref="C684">
    <cfRule type="duplicateValues" dxfId="8" priority="2"/>
  </conditionalFormatting>
  <conditionalFormatting sqref="C756:C757">
    <cfRule type="duplicateValues" dxfId="7" priority="1"/>
  </conditionalFormatting>
  <dataValidations xWindow="817" yWindow="561" count="6">
    <dataValidation type="list" allowBlank="1" showInputMessage="1" showErrorMessage="1" sqref="C26 C44 C63 C82 C101 C119 C137 C155 C173 C191 C209 C227 C245 C263 C281 C299 C317 C335 C354 C372 C390 C408 C426 C444 C462 C480 C498 C516 C534 C552 C570 C588 C606 C624 C642 C660 C678 C696 C714 C732 C750 C768 C786 C804 C822 C840 C858 C876 C894">
      <formula1>$AH$2:$BU$2</formula1>
    </dataValidation>
    <dataValidation type="list" allowBlank="1" showInputMessage="1" showErrorMessage="1" errorTitle="¡Ingreso Inválido!" error="Seleccione una opción de la lista" promptTitle="Mes Requerido" prompt="Seleccione el mes en el que requiere el recurso." sqref="L17:L26 L35:L44 L54:L63 L73:L82 L92:L101 L110:L119 L128:L137 L146:L155 L164:L173 L182:L191 L200:L209 L218:L227 L236:L245 L254:L263 L272:L281 L290:L299 L308:L317 L326:L335 L345:L354 L363:L372 L381:L390 L399:L408 L417:L426 L435:L444 L453:L462 L471:L480 L489:L498 L507:L516 L525:L534 L543:L552 L561:L570 L579:L588 L597:L606 L615:L624 L633:L642 L651:L660 L669:L678 L687:L696 L705:L714 L723:L732 L741:L750 L759:L768 L777:L786 L795:L804 L813:L822 L831:L840 L849:L858 L867:L876 L885:L894">
      <formula1>$U$2:$AF$2</formula1>
    </dataValidation>
    <dataValidation type="list" allowBlank="1" showInputMessage="1" showErrorMessage="1" errorTitle="¡Ingreso Inválido!" error="Seleccione una opción de la lista." promptTitle="Dimensión Estratégica" prompt="Seleccione una opción de la lista." sqref="K17:K26 K35:K44 K54:K63 K73:K82 K92:K101 K110:K119 K128:K137 K146:K155 K164:K173 K182:K191 K200:K209 K236:K245 K254:K263 K272:K281 K290:K299 K308:K317 K326:K335 K345:K354 K885:K894 K363:K372 K218:K227 K417:K426 K381:K390 K435:K444 K453:K462 K471:K480 K489:K498 K507:K516 K615:K624 K399:K408 K525:K534 K561:K570 K579:K588 K597:K606 K633:K642 K651:K660 K831:K840 K669:K678 K687:K696 K705:K714 K813:K822 K723:K732 K741:K750 K759:K768 K777:K786 K795:K804 K867:K876 K849:K858 K543:K552">
      <formula1>$A$2:$O$2</formula1>
    </dataValidation>
    <dataValidation type="list" allowBlank="1" showInputMessage="1" showErrorMessage="1" errorTitle="¡Ingreso no valido!" error="Favor ingrese un elemento de la lista." promptTitle="Tipo de Presupuesto" prompt="Seleccione una opción de la lista." sqref="H35:H44 H54:H63 H73:H82 H92:H101 H110:H119 H128:H137 H146:H155 H164:H173 H182:H191 H200:H209 H218:H227 H17:H26 H236:H245 H254:H263 H272:H281 H290:H299 H308:H317 H326:H335 H345:H354 H363:H372 H381:H390 H399:H408 H417:H426 H435:H444 H453:H462 H471:H480 H489:H498 H507:H516 H525:H534 H543:H552 H561:H570 H579:H588 H597:H606 H615:H624 H633:H642 H651:H660 H669:H678 H687:H696 H705:H714 H723:H732 H741:H750 H759:H768 H777:H786 H795:H804 H813:H822 H831:H840 H849:H858 H867:H876 H885:H894">
      <formula1>$S$2:$T$2</formula1>
    </dataValidation>
    <dataValidation type="list" allowBlank="1" showInputMessage="1" showErrorMessage="1" errorTitle="¡Ingreso Inválido!" error="Verifique el valor ingresado._x000a_" sqref="I849:I858 I831:I840 I54:I63 I73:I82 I92:I101 I110:I119 I128:I137 I146:I155 I164:I173 I182:I191 I200:I209 I218:I227 I236:I245 I254:I263 I39:I43 I276:I281 I294:I299 I312:I317 I330:I335 I363:I372 I381:I390 I349:I354 I403:I408 I435:I444 I453:I462 I471:I480 I421:I426 I493:I498 I511:I516 I529:I534 I561:I570 I547:I552 I597:I606 I615:I624 I583:I588 I637:I642 I655:I660 I687:I696 I705:I714 I673:I678 I727:I732 I745:I750 I763:I768 I781:I786 I813:I822 I35:I37 I272:I274 I290:I292 I308:I310 I326:I328 I345:I347 I399:I401 I417:I419 I489:I491 I507:I509 I525:I527 I543:I545 I579:I581 I633:I635 I651:I653 I669:I671 I723:I725 I741:I743 I759:I761 I777:I779 I795:I797 I799:I804">
      <formula1>#REF!</formula1>
    </dataValidation>
    <dataValidation type="list" allowBlank="1" showInputMessage="1" showErrorMessage="1" errorTitle="¡Ingreso Inválido!" error="Verifique el valor ingresado._x000a_" sqref="I17 I18 I19:I26 I885:I894 I867:I876 I38 I44 I275 I293 I311 I329 I348 I402 I420 I492 I510 I528 I546 I582 I636 I654 I672 I726 I744 I762 I780 I798">
      <formula1>$1:$1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124"/>
  <sheetViews>
    <sheetView showGridLines="0" topLeftCell="A4" zoomScale="90" zoomScaleNormal="90" workbookViewId="0">
      <selection activeCell="A74" sqref="A74:XFD85"/>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5" customWidth="1"/>
    <col min="5" max="5" width="10.140625" style="85" customWidth="1"/>
    <col min="6" max="7" width="13.85546875" style="85" customWidth="1"/>
    <col min="8" max="8" width="13.85546875" style="75" customWidth="1"/>
    <col min="9" max="9" width="12.7109375" style="85" customWidth="1"/>
    <col min="10" max="10" width="37.140625" style="85" customWidth="1"/>
    <col min="11" max="11" width="19.5703125" style="85" customWidth="1"/>
    <col min="12" max="12" width="11.5703125" style="85"/>
    <col min="13" max="13" width="14.7109375" style="85" customWidth="1"/>
    <col min="14" max="77" width="11.5703125" style="85"/>
    <col min="78" max="78" width="16.7109375" style="85" customWidth="1"/>
    <col min="79" max="16384" width="11.5703125" style="85"/>
  </cols>
  <sheetData>
    <row r="1" spans="1:256" hidden="1" x14ac:dyDescent="0.25">
      <c r="A1" s="188" t="s">
        <v>268</v>
      </c>
      <c r="B1" s="191" t="s">
        <v>269</v>
      </c>
      <c r="C1" s="182" t="s">
        <v>270</v>
      </c>
      <c r="D1" s="182" t="s">
        <v>517</v>
      </c>
      <c r="E1" s="182" t="s">
        <v>519</v>
      </c>
      <c r="F1" s="182" t="s">
        <v>521</v>
      </c>
      <c r="G1" s="182" t="s">
        <v>523</v>
      </c>
      <c r="H1" s="182" t="s">
        <v>525</v>
      </c>
      <c r="I1" s="182" t="s">
        <v>527</v>
      </c>
      <c r="J1" s="182" t="s">
        <v>271</v>
      </c>
      <c r="K1" s="182" t="s">
        <v>530</v>
      </c>
      <c r="L1" s="182" t="s">
        <v>272</v>
      </c>
      <c r="M1" s="182" t="s">
        <v>532</v>
      </c>
      <c r="N1" s="182" t="s">
        <v>534</v>
      </c>
      <c r="O1" s="182" t="s">
        <v>536</v>
      </c>
      <c r="P1" s="182" t="s">
        <v>273</v>
      </c>
      <c r="Q1" s="182" t="s">
        <v>537</v>
      </c>
      <c r="R1" s="182" t="s">
        <v>540</v>
      </c>
      <c r="S1" s="182" t="s">
        <v>274</v>
      </c>
      <c r="T1" s="182" t="s">
        <v>542</v>
      </c>
      <c r="U1" s="182" t="s">
        <v>275</v>
      </c>
      <c r="V1" s="182" t="s">
        <v>543</v>
      </c>
      <c r="W1" s="182" t="s">
        <v>544</v>
      </c>
      <c r="X1" s="182" t="s">
        <v>548</v>
      </c>
      <c r="Y1" s="182" t="s">
        <v>291</v>
      </c>
      <c r="Z1" s="182" t="s">
        <v>549</v>
      </c>
      <c r="AA1" s="182" t="s">
        <v>551</v>
      </c>
      <c r="AB1" s="182" t="s">
        <v>553</v>
      </c>
      <c r="AC1" s="182" t="s">
        <v>292</v>
      </c>
      <c r="AD1" s="182" t="s">
        <v>555</v>
      </c>
      <c r="AE1" s="182" t="s">
        <v>557</v>
      </c>
      <c r="AF1" s="182" t="s">
        <v>559</v>
      </c>
      <c r="AG1" s="182" t="s">
        <v>561</v>
      </c>
      <c r="AH1" s="182" t="s">
        <v>267</v>
      </c>
      <c r="AI1" s="182" t="s">
        <v>563</v>
      </c>
      <c r="AJ1" s="191" t="s">
        <v>276</v>
      </c>
      <c r="AK1" s="182" t="s">
        <v>565</v>
      </c>
      <c r="AL1" s="182" t="s">
        <v>277</v>
      </c>
      <c r="AM1" s="182" t="s">
        <v>567</v>
      </c>
      <c r="AN1" s="182" t="s">
        <v>569</v>
      </c>
      <c r="AO1" s="182" t="s">
        <v>278</v>
      </c>
      <c r="AP1" s="182" t="s">
        <v>571</v>
      </c>
      <c r="AQ1" s="182" t="s">
        <v>573</v>
      </c>
      <c r="AR1" s="182" t="s">
        <v>279</v>
      </c>
      <c r="AS1" s="182" t="s">
        <v>574</v>
      </c>
      <c r="AT1" s="182" t="s">
        <v>576</v>
      </c>
      <c r="AU1" s="182" t="s">
        <v>577</v>
      </c>
      <c r="AV1" s="182" t="s">
        <v>578</v>
      </c>
      <c r="AW1" s="182" t="s">
        <v>580</v>
      </c>
      <c r="AX1" s="182" t="s">
        <v>582</v>
      </c>
      <c r="AY1" s="182" t="s">
        <v>583</v>
      </c>
      <c r="AZ1" s="182" t="s">
        <v>280</v>
      </c>
      <c r="BA1" s="182" t="s">
        <v>585</v>
      </c>
      <c r="BB1" s="182" t="s">
        <v>587</v>
      </c>
      <c r="BC1" s="182" t="s">
        <v>588</v>
      </c>
      <c r="BD1" s="182" t="s">
        <v>590</v>
      </c>
      <c r="BE1" s="182" t="s">
        <v>592</v>
      </c>
      <c r="BF1" s="182" t="s">
        <v>594</v>
      </c>
      <c r="BG1" s="182" t="s">
        <v>596</v>
      </c>
      <c r="BH1" s="182" t="s">
        <v>598</v>
      </c>
      <c r="BI1" s="182" t="s">
        <v>293</v>
      </c>
      <c r="BJ1" s="182" t="s">
        <v>600</v>
      </c>
      <c r="BK1" s="182" t="s">
        <v>602</v>
      </c>
      <c r="BL1" s="182" t="s">
        <v>604</v>
      </c>
      <c r="BM1" s="182" t="s">
        <v>606</v>
      </c>
      <c r="BN1" s="182" t="s">
        <v>608</v>
      </c>
      <c r="BO1" s="182" t="s">
        <v>610</v>
      </c>
      <c r="BP1" s="182" t="s">
        <v>612</v>
      </c>
      <c r="BQ1" s="182" t="s">
        <v>614</v>
      </c>
      <c r="BR1" s="182" t="s">
        <v>616</v>
      </c>
      <c r="BS1" s="182" t="s">
        <v>618</v>
      </c>
      <c r="BT1" s="191" t="s">
        <v>281</v>
      </c>
      <c r="BU1" s="182" t="s">
        <v>282</v>
      </c>
      <c r="BV1" s="182" t="s">
        <v>620</v>
      </c>
      <c r="BW1" s="182" t="s">
        <v>283</v>
      </c>
      <c r="BX1" s="182" t="s">
        <v>622</v>
      </c>
      <c r="BY1" s="182" t="s">
        <v>624</v>
      </c>
      <c r="BZ1" s="191" t="s">
        <v>284</v>
      </c>
      <c r="CA1" s="182" t="s">
        <v>285</v>
      </c>
      <c r="CB1" s="182" t="s">
        <v>626</v>
      </c>
      <c r="CC1" s="182" t="s">
        <v>286</v>
      </c>
      <c r="CD1" s="182" t="s">
        <v>628</v>
      </c>
      <c r="CE1" s="182" t="s">
        <v>630</v>
      </c>
      <c r="CF1" s="182" t="s">
        <v>632</v>
      </c>
      <c r="CG1" s="191" t="s">
        <v>287</v>
      </c>
      <c r="CH1" s="182" t="s">
        <v>638</v>
      </c>
      <c r="CI1" s="182" t="s">
        <v>640</v>
      </c>
      <c r="CJ1" s="182" t="s">
        <v>288</v>
      </c>
      <c r="CK1" s="182" t="s">
        <v>634</v>
      </c>
      <c r="CL1" s="182" t="s">
        <v>636</v>
      </c>
      <c r="CM1" s="182" t="s">
        <v>289</v>
      </c>
      <c r="CN1" s="182" t="s">
        <v>642</v>
      </c>
      <c r="CO1" s="182" t="s">
        <v>290</v>
      </c>
      <c r="CP1" s="182" t="s">
        <v>643</v>
      </c>
      <c r="CQ1" s="179" t="s">
        <v>294</v>
      </c>
      <c r="CR1" s="191" t="s">
        <v>295</v>
      </c>
      <c r="CS1" s="182" t="s">
        <v>644</v>
      </c>
      <c r="CT1" s="182" t="s">
        <v>645</v>
      </c>
      <c r="CU1" s="182" t="s">
        <v>647</v>
      </c>
      <c r="CV1" s="182" t="s">
        <v>296</v>
      </c>
      <c r="CW1" s="182" t="s">
        <v>649</v>
      </c>
      <c r="CX1" s="182" t="s">
        <v>651</v>
      </c>
      <c r="CY1" s="182" t="s">
        <v>653</v>
      </c>
      <c r="CZ1" s="182" t="s">
        <v>655</v>
      </c>
      <c r="DA1" s="182" t="s">
        <v>657</v>
      </c>
      <c r="DB1" s="182" t="s">
        <v>659</v>
      </c>
      <c r="DC1" s="191" t="s">
        <v>297</v>
      </c>
      <c r="DD1" s="182" t="s">
        <v>298</v>
      </c>
      <c r="DE1" s="182" t="s">
        <v>661</v>
      </c>
      <c r="DF1" s="182" t="s">
        <v>299</v>
      </c>
      <c r="DG1" s="182" t="s">
        <v>663</v>
      </c>
      <c r="DH1" s="182" t="s">
        <v>665</v>
      </c>
      <c r="DI1" s="182" t="s">
        <v>667</v>
      </c>
      <c r="DJ1" s="182" t="s">
        <v>669</v>
      </c>
      <c r="DK1" s="182" t="s">
        <v>671</v>
      </c>
      <c r="DL1" s="182" t="s">
        <v>673</v>
      </c>
      <c r="DM1" s="182" t="s">
        <v>675</v>
      </c>
      <c r="DN1" s="182" t="s">
        <v>300</v>
      </c>
      <c r="DO1" s="182" t="s">
        <v>677</v>
      </c>
      <c r="DP1" s="182" t="s">
        <v>679</v>
      </c>
      <c r="DQ1" s="182" t="s">
        <v>681</v>
      </c>
      <c r="DR1" s="191" t="s">
        <v>301</v>
      </c>
      <c r="DS1" s="182" t="s">
        <v>683</v>
      </c>
      <c r="DT1" s="182" t="s">
        <v>302</v>
      </c>
      <c r="DU1" s="182" t="s">
        <v>685</v>
      </c>
      <c r="DV1" s="182" t="s">
        <v>303</v>
      </c>
      <c r="DW1" s="182" t="s">
        <v>687</v>
      </c>
      <c r="DX1" s="182" t="s">
        <v>689</v>
      </c>
      <c r="DY1" s="182" t="s">
        <v>691</v>
      </c>
      <c r="DZ1" s="182" t="s">
        <v>693</v>
      </c>
      <c r="EA1" s="182" t="s">
        <v>695</v>
      </c>
      <c r="EB1" s="182" t="s">
        <v>697</v>
      </c>
      <c r="EC1" s="182" t="s">
        <v>699</v>
      </c>
      <c r="ED1" s="182" t="s">
        <v>701</v>
      </c>
      <c r="EE1" s="182" t="s">
        <v>703</v>
      </c>
      <c r="EF1" s="182" t="s">
        <v>705</v>
      </c>
      <c r="EG1" s="182" t="s">
        <v>707</v>
      </c>
      <c r="EH1" s="191" t="s">
        <v>304</v>
      </c>
      <c r="EI1" s="182" t="s">
        <v>709</v>
      </c>
      <c r="EJ1" s="182" t="s">
        <v>305</v>
      </c>
      <c r="EK1" s="182" t="s">
        <v>711</v>
      </c>
      <c r="EL1" s="182" t="s">
        <v>713</v>
      </c>
      <c r="EM1" s="182" t="s">
        <v>306</v>
      </c>
      <c r="EN1" s="182" t="s">
        <v>715</v>
      </c>
      <c r="EO1" s="182" t="s">
        <v>717</v>
      </c>
      <c r="EP1" s="182" t="s">
        <v>307</v>
      </c>
      <c r="EQ1" s="182" t="s">
        <v>719</v>
      </c>
      <c r="ER1" s="182" t="s">
        <v>721</v>
      </c>
      <c r="ES1" s="182" t="s">
        <v>723</v>
      </c>
      <c r="ET1" s="182" t="s">
        <v>308</v>
      </c>
      <c r="EU1" s="182" t="s">
        <v>725</v>
      </c>
      <c r="EV1" s="182" t="s">
        <v>727</v>
      </c>
      <c r="EW1" s="191" t="s">
        <v>309</v>
      </c>
      <c r="EX1" s="182" t="s">
        <v>310</v>
      </c>
      <c r="EY1" s="182" t="s">
        <v>729</v>
      </c>
      <c r="EZ1" s="182" t="s">
        <v>731</v>
      </c>
      <c r="FA1" s="182" t="s">
        <v>733</v>
      </c>
      <c r="FB1" s="182" t="s">
        <v>735</v>
      </c>
      <c r="FC1" s="182" t="s">
        <v>311</v>
      </c>
      <c r="FD1" s="182" t="s">
        <v>737</v>
      </c>
      <c r="FE1" s="182" t="s">
        <v>739</v>
      </c>
      <c r="FF1" s="182" t="s">
        <v>741</v>
      </c>
      <c r="FG1" s="182" t="s">
        <v>743</v>
      </c>
      <c r="FH1" s="182" t="s">
        <v>745</v>
      </c>
      <c r="FI1" s="182" t="s">
        <v>312</v>
      </c>
      <c r="FJ1" s="182" t="s">
        <v>748</v>
      </c>
      <c r="FK1" s="182" t="s">
        <v>313</v>
      </c>
      <c r="FL1" s="182" t="s">
        <v>751</v>
      </c>
      <c r="FM1" s="182" t="s">
        <v>752</v>
      </c>
      <c r="FN1" s="182" t="s">
        <v>754</v>
      </c>
      <c r="FO1" s="182" t="s">
        <v>314</v>
      </c>
      <c r="FP1" s="182" t="s">
        <v>757</v>
      </c>
      <c r="FQ1" s="182" t="s">
        <v>758</v>
      </c>
      <c r="FR1" s="182" t="s">
        <v>760</v>
      </c>
      <c r="FS1" s="182" t="s">
        <v>315</v>
      </c>
      <c r="FT1" s="182" t="s">
        <v>763</v>
      </c>
      <c r="FU1" s="182" t="s">
        <v>765</v>
      </c>
      <c r="FV1" s="182" t="s">
        <v>767</v>
      </c>
      <c r="FW1" s="191" t="s">
        <v>316</v>
      </c>
      <c r="FX1" s="191" t="s">
        <v>317</v>
      </c>
      <c r="FY1" s="182" t="s">
        <v>323</v>
      </c>
      <c r="FZ1" s="182" t="s">
        <v>769</v>
      </c>
      <c r="GA1" s="182" t="s">
        <v>771</v>
      </c>
      <c r="GB1" s="182" t="s">
        <v>773</v>
      </c>
      <c r="GC1" s="182" t="s">
        <v>775</v>
      </c>
      <c r="GD1" s="182" t="s">
        <v>777</v>
      </c>
      <c r="GE1" s="182" t="s">
        <v>779</v>
      </c>
      <c r="GF1" s="191" t="s">
        <v>318</v>
      </c>
      <c r="GG1" s="182" t="s">
        <v>324</v>
      </c>
      <c r="GH1" s="182" t="s">
        <v>781</v>
      </c>
      <c r="GI1" s="182" t="s">
        <v>783</v>
      </c>
      <c r="GJ1" s="182" t="s">
        <v>784</v>
      </c>
      <c r="GK1" s="182" t="s">
        <v>325</v>
      </c>
      <c r="GL1" s="182" t="s">
        <v>787</v>
      </c>
      <c r="GM1" s="182" t="s">
        <v>788</v>
      </c>
      <c r="GN1" s="191" t="s">
        <v>319</v>
      </c>
      <c r="GO1" s="182" t="s">
        <v>320</v>
      </c>
      <c r="GP1" s="182" t="s">
        <v>790</v>
      </c>
      <c r="GQ1" s="182" t="s">
        <v>792</v>
      </c>
      <c r="GR1" s="182" t="s">
        <v>794</v>
      </c>
      <c r="GS1" s="182" t="s">
        <v>796</v>
      </c>
      <c r="GT1" s="182" t="s">
        <v>798</v>
      </c>
      <c r="GU1" s="191" t="s">
        <v>321</v>
      </c>
      <c r="GV1" s="182" t="s">
        <v>322</v>
      </c>
      <c r="GW1" s="182" t="s">
        <v>800</v>
      </c>
      <c r="GX1" s="182" t="s">
        <v>802</v>
      </c>
      <c r="GY1" s="182" t="s">
        <v>804</v>
      </c>
      <c r="GZ1" s="182" t="s">
        <v>806</v>
      </c>
      <c r="HA1" s="182" t="s">
        <v>808</v>
      </c>
      <c r="HB1" s="182" t="s">
        <v>810</v>
      </c>
      <c r="HC1" s="179" t="s">
        <v>326</v>
      </c>
      <c r="HD1" s="191" t="s">
        <v>327</v>
      </c>
      <c r="HE1" s="182" t="s">
        <v>328</v>
      </c>
      <c r="HF1" s="182" t="s">
        <v>812</v>
      </c>
      <c r="HG1" s="182" t="s">
        <v>814</v>
      </c>
      <c r="HH1" s="182" t="s">
        <v>816</v>
      </c>
      <c r="HI1" s="182" t="s">
        <v>818</v>
      </c>
      <c r="HJ1" s="182" t="s">
        <v>329</v>
      </c>
      <c r="HK1" s="182" t="s">
        <v>821</v>
      </c>
      <c r="HL1" s="182" t="s">
        <v>346</v>
      </c>
      <c r="HM1" s="182" t="s">
        <v>859</v>
      </c>
      <c r="HN1" s="182" t="s">
        <v>861</v>
      </c>
      <c r="HO1" s="182" t="s">
        <v>863</v>
      </c>
      <c r="HP1" s="191" t="s">
        <v>330</v>
      </c>
      <c r="HQ1" s="182" t="s">
        <v>823</v>
      </c>
      <c r="HR1" s="182" t="s">
        <v>825</v>
      </c>
      <c r="HS1" s="182" t="s">
        <v>331</v>
      </c>
      <c r="HT1" s="182" t="s">
        <v>828</v>
      </c>
      <c r="HU1" s="182" t="s">
        <v>830</v>
      </c>
      <c r="HV1" s="182" t="s">
        <v>831</v>
      </c>
      <c r="HW1" s="182" t="s">
        <v>833</v>
      </c>
      <c r="HX1" s="191" t="s">
        <v>332</v>
      </c>
      <c r="HY1" s="182" t="s">
        <v>835</v>
      </c>
      <c r="HZ1" s="182" t="s">
        <v>837</v>
      </c>
      <c r="IA1" s="182" t="s">
        <v>839</v>
      </c>
      <c r="IB1" s="182" t="s">
        <v>333</v>
      </c>
      <c r="IC1" s="182" t="s">
        <v>841</v>
      </c>
      <c r="ID1" s="182" t="s">
        <v>843</v>
      </c>
      <c r="IE1" s="182" t="s">
        <v>334</v>
      </c>
      <c r="IF1" s="182" t="s">
        <v>845</v>
      </c>
      <c r="IG1" s="182" t="s">
        <v>847</v>
      </c>
      <c r="IH1" s="182" t="s">
        <v>335</v>
      </c>
      <c r="II1" s="182" t="s">
        <v>849</v>
      </c>
      <c r="IJ1" s="182" t="s">
        <v>851</v>
      </c>
      <c r="IK1" s="182" t="s">
        <v>853</v>
      </c>
      <c r="IL1" s="182" t="s">
        <v>855</v>
      </c>
      <c r="IM1" s="182" t="s">
        <v>336</v>
      </c>
      <c r="IN1" s="182" t="s">
        <v>857</v>
      </c>
      <c r="IO1" s="191" t="s">
        <v>337</v>
      </c>
      <c r="IP1" s="182" t="s">
        <v>865</v>
      </c>
      <c r="IQ1" s="182" t="s">
        <v>867</v>
      </c>
      <c r="IR1" s="182" t="s">
        <v>338</v>
      </c>
      <c r="IS1" s="182" t="s">
        <v>869</v>
      </c>
      <c r="IT1" s="182" t="s">
        <v>871</v>
      </c>
      <c r="IU1" s="182" t="s">
        <v>873</v>
      </c>
      <c r="IV1" s="191" t="s">
        <v>339</v>
      </c>
    </row>
    <row r="2" spans="1:256" s="122" customFormat="1" hidden="1" x14ac:dyDescent="0.25">
      <c r="A2" s="122" t="s">
        <v>1385</v>
      </c>
      <c r="B2" s="122" t="s">
        <v>1387</v>
      </c>
      <c r="C2" s="122" t="s">
        <v>491</v>
      </c>
      <c r="D2" s="160" t="s">
        <v>1386</v>
      </c>
      <c r="E2" s="122" t="s">
        <v>1388</v>
      </c>
      <c r="F2" s="122" t="s">
        <v>492</v>
      </c>
      <c r="G2" s="122" t="s">
        <v>1389</v>
      </c>
      <c r="H2" s="160" t="s">
        <v>1390</v>
      </c>
      <c r="I2" s="122" t="s">
        <v>1391</v>
      </c>
      <c r="J2" s="122" t="s">
        <v>1485</v>
      </c>
      <c r="K2" s="122" t="s">
        <v>1392</v>
      </c>
      <c r="L2" s="122" t="s">
        <v>1393</v>
      </c>
      <c r="M2" s="122" t="s">
        <v>1394</v>
      </c>
      <c r="N2" s="122" t="s">
        <v>1395</v>
      </c>
      <c r="O2" s="122" t="s">
        <v>1396</v>
      </c>
      <c r="R2" s="122" t="s">
        <v>145</v>
      </c>
      <c r="S2" s="122" t="s">
        <v>1474</v>
      </c>
      <c r="U2" s="122" t="s">
        <v>412</v>
      </c>
      <c r="V2" s="122" t="s">
        <v>430</v>
      </c>
      <c r="W2" s="122" t="s">
        <v>413</v>
      </c>
      <c r="X2" s="122" t="s">
        <v>414</v>
      </c>
      <c r="Y2" s="122" t="s">
        <v>415</v>
      </c>
      <c r="Z2" s="122" t="s">
        <v>416</v>
      </c>
      <c r="AA2" s="122" t="s">
        <v>417</v>
      </c>
      <c r="AB2" s="122" t="s">
        <v>418</v>
      </c>
      <c r="AC2" s="122" t="s">
        <v>419</v>
      </c>
      <c r="AD2" s="122" t="s">
        <v>420</v>
      </c>
      <c r="AE2" s="122" t="s">
        <v>421</v>
      </c>
      <c r="AF2" s="122" t="s">
        <v>422</v>
      </c>
      <c r="AH2" s="122" t="s">
        <v>440</v>
      </c>
      <c r="AI2" s="122" t="s">
        <v>441</v>
      </c>
      <c r="AJ2" s="122" t="s">
        <v>442</v>
      </c>
      <c r="AK2" s="122" t="s">
        <v>443</v>
      </c>
      <c r="AL2" s="122" t="s">
        <v>444</v>
      </c>
      <c r="AM2" s="122" t="s">
        <v>447</v>
      </c>
      <c r="AN2" s="122" t="s">
        <v>445</v>
      </c>
      <c r="AO2" s="122" t="s">
        <v>446</v>
      </c>
      <c r="AP2" s="122" t="s">
        <v>448</v>
      </c>
      <c r="AQ2" s="122" t="s">
        <v>449</v>
      </c>
      <c r="AR2" s="122" t="s">
        <v>450</v>
      </c>
      <c r="AS2" s="122" t="s">
        <v>451</v>
      </c>
      <c r="AT2" s="122" t="s">
        <v>452</v>
      </c>
      <c r="AU2" s="122" t="s">
        <v>453</v>
      </c>
      <c r="AV2" s="122" t="s">
        <v>454</v>
      </c>
      <c r="AW2" s="122" t="s">
        <v>455</v>
      </c>
      <c r="AX2" s="122" t="s">
        <v>456</v>
      </c>
      <c r="AY2" s="122" t="s">
        <v>457</v>
      </c>
      <c r="AZ2" s="122" t="s">
        <v>458</v>
      </c>
      <c r="BA2" s="122" t="s">
        <v>459</v>
      </c>
      <c r="BB2" s="122" t="s">
        <v>460</v>
      </c>
      <c r="BC2" s="122" t="s">
        <v>461</v>
      </c>
      <c r="BD2" s="122" t="s">
        <v>462</v>
      </c>
      <c r="BE2" s="122" t="s">
        <v>463</v>
      </c>
      <c r="BF2" s="122" t="s">
        <v>464</v>
      </c>
      <c r="BG2" s="122" t="s">
        <v>465</v>
      </c>
      <c r="BH2" s="122" t="s">
        <v>466</v>
      </c>
      <c r="BI2" s="122" t="s">
        <v>467</v>
      </c>
      <c r="BJ2" s="122" t="s">
        <v>468</v>
      </c>
      <c r="BK2" s="122" t="s">
        <v>469</v>
      </c>
      <c r="BL2" s="122" t="s">
        <v>470</v>
      </c>
      <c r="BM2" s="122" t="s">
        <v>471</v>
      </c>
      <c r="BN2" s="122" t="s">
        <v>472</v>
      </c>
      <c r="BO2" s="122" t="s">
        <v>473</v>
      </c>
      <c r="BP2" s="122" t="s">
        <v>474</v>
      </c>
      <c r="BQ2" s="122" t="s">
        <v>475</v>
      </c>
      <c r="BR2" s="122" t="s">
        <v>476</v>
      </c>
      <c r="BS2" s="122" t="s">
        <v>477</v>
      </c>
      <c r="BT2" s="122" t="s">
        <v>478</v>
      </c>
      <c r="BU2" s="122" t="s">
        <v>479</v>
      </c>
      <c r="BZ2" s="85" t="s">
        <v>503</v>
      </c>
      <c r="CA2" s="85" t="s">
        <v>504</v>
      </c>
      <c r="CB2" s="85" t="s">
        <v>505</v>
      </c>
      <c r="CC2" s="85" t="s">
        <v>506</v>
      </c>
      <c r="CD2" s="85" t="s">
        <v>507</v>
      </c>
      <c r="CE2" s="85" t="s">
        <v>508</v>
      </c>
      <c r="CF2" s="85" t="s">
        <v>509</v>
      </c>
      <c r="CG2" s="85" t="s">
        <v>510</v>
      </c>
      <c r="CH2" s="85" t="s">
        <v>511</v>
      </c>
      <c r="CI2" s="85" t="s">
        <v>512</v>
      </c>
      <c r="CJ2" s="85" t="s">
        <v>513</v>
      </c>
      <c r="CK2" s="85" t="s">
        <v>514</v>
      </c>
      <c r="CL2" s="85" t="s">
        <v>515</v>
      </c>
      <c r="CM2" s="85" t="s">
        <v>516</v>
      </c>
    </row>
    <row r="3" spans="1:256"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299">
        <v>41436.800000000003</v>
      </c>
      <c r="CA3" s="299">
        <v>37669.82</v>
      </c>
      <c r="CB3" s="299">
        <v>33902.839999999997</v>
      </c>
      <c r="CC3" s="299">
        <v>30135.85</v>
      </c>
      <c r="CD3" s="299">
        <v>28252.36</v>
      </c>
      <c r="CE3" s="299">
        <v>26368.87</v>
      </c>
      <c r="CF3" s="299">
        <v>17893.16</v>
      </c>
      <c r="CG3" s="299">
        <v>16951.419999999998</v>
      </c>
      <c r="CH3" s="299">
        <v>13184.44</v>
      </c>
      <c r="CI3" s="299">
        <v>15032.56</v>
      </c>
      <c r="CJ3" s="299">
        <v>13264.02</v>
      </c>
      <c r="CK3" s="299">
        <v>12379.75</v>
      </c>
      <c r="CL3" s="299">
        <v>439.49</v>
      </c>
      <c r="CM3" s="299">
        <v>1904.46</v>
      </c>
    </row>
    <row r="5" spans="1:256" ht="52.5" x14ac:dyDescent="0.25">
      <c r="C5" s="196" t="s">
        <v>144</v>
      </c>
      <c r="D5" s="169">
        <f>SUMIF(C:C,$C$10,D:D)</f>
        <v>21821033.419999994</v>
      </c>
      <c r="CA5" s="299"/>
    </row>
    <row r="6" spans="1:256" x14ac:dyDescent="0.25">
      <c r="CA6" s="299"/>
    </row>
    <row r="7" spans="1:256" x14ac:dyDescent="0.25">
      <c r="CA7" s="299"/>
    </row>
    <row r="8" spans="1:256" x14ac:dyDescent="0.25">
      <c r="C8" s="70" t="s">
        <v>54</v>
      </c>
      <c r="D8" s="77"/>
      <c r="E8" s="70"/>
      <c r="F8" s="70"/>
      <c r="G8" s="70"/>
      <c r="H8" s="77"/>
      <c r="I8" s="70"/>
      <c r="J8" s="70"/>
      <c r="CA8" s="299"/>
    </row>
    <row r="9" spans="1:256" ht="15.75" thickBot="1" x14ac:dyDescent="0.3">
      <c r="C9" s="94"/>
      <c r="D9" s="77"/>
      <c r="E9" s="94"/>
      <c r="F9" s="94"/>
      <c r="G9" s="94"/>
      <c r="H9" s="77"/>
      <c r="I9" s="94"/>
      <c r="J9" s="121"/>
      <c r="CA9" s="299"/>
    </row>
    <row r="10" spans="1:256" ht="15.75" thickBot="1" x14ac:dyDescent="0.3">
      <c r="C10" s="69" t="s">
        <v>43</v>
      </c>
      <c r="D10" s="30">
        <f>SUM(G17:G124)</f>
        <v>21821033.419999994</v>
      </c>
      <c r="E10" s="93"/>
      <c r="F10" s="93"/>
      <c r="G10" s="93"/>
      <c r="H10" s="74"/>
      <c r="I10" s="74"/>
      <c r="J10" s="74"/>
      <c r="CA10" s="299"/>
    </row>
    <row r="11" spans="1:256" x14ac:dyDescent="0.25">
      <c r="B11" s="178"/>
      <c r="D11" s="31"/>
      <c r="E11" s="93"/>
      <c r="F11" s="93"/>
      <c r="G11" s="93"/>
      <c r="H11" s="74"/>
      <c r="I11" s="74"/>
      <c r="J11" s="74"/>
      <c r="CA11" s="299"/>
    </row>
    <row r="12" spans="1:256" x14ac:dyDescent="0.25">
      <c r="B12" s="178"/>
      <c r="D12" s="31"/>
      <c r="E12" s="93"/>
      <c r="F12" s="93"/>
      <c r="G12" s="93"/>
      <c r="H12" s="74"/>
      <c r="I12" s="74"/>
      <c r="J12" s="74"/>
      <c r="CA12" s="299"/>
    </row>
    <row r="13" spans="1:256" ht="15.75" x14ac:dyDescent="0.25">
      <c r="C13" s="206" t="s">
        <v>409</v>
      </c>
      <c r="D13" s="207"/>
      <c r="E13" s="93"/>
      <c r="F13" s="93"/>
      <c r="G13" s="93"/>
      <c r="H13" s="74"/>
      <c r="I13" s="74"/>
      <c r="J13" s="74"/>
      <c r="CA13" s="299"/>
    </row>
    <row r="14" spans="1:256" ht="18.75" x14ac:dyDescent="0.25">
      <c r="C14" s="209"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H14" s="74"/>
      <c r="I14" s="74"/>
      <c r="J14" s="74"/>
      <c r="CA14" s="299"/>
    </row>
    <row r="15" spans="1:256" ht="15.75" thickBot="1" x14ac:dyDescent="0.3">
      <c r="C15" s="94"/>
      <c r="D15" s="31"/>
      <c r="E15" s="93"/>
      <c r="F15" s="93"/>
      <c r="G15" s="93"/>
      <c r="H15" s="74"/>
      <c r="I15" s="74"/>
      <c r="J15" s="74"/>
      <c r="CA15" s="299"/>
    </row>
    <row r="16" spans="1:256" ht="30.75" thickBot="1" x14ac:dyDescent="0.3">
      <c r="C16" s="134" t="s">
        <v>44</v>
      </c>
      <c r="D16" s="138" t="s">
        <v>55</v>
      </c>
      <c r="E16" s="171" t="s">
        <v>56</v>
      </c>
      <c r="F16" s="138" t="s">
        <v>57</v>
      </c>
      <c r="G16" s="135" t="s">
        <v>27</v>
      </c>
      <c r="H16" s="133" t="s">
        <v>147</v>
      </c>
      <c r="I16" s="136" t="s">
        <v>46</v>
      </c>
      <c r="J16" s="136" t="s">
        <v>148</v>
      </c>
      <c r="K16" s="136" t="s">
        <v>428</v>
      </c>
      <c r="L16" s="136" t="s">
        <v>429</v>
      </c>
      <c r="CA16" s="299"/>
    </row>
    <row r="17" spans="3:79" ht="15.75" hidden="1" thickBot="1" x14ac:dyDescent="0.3">
      <c r="C17" s="137" t="s">
        <v>503</v>
      </c>
      <c r="D17" s="200"/>
      <c r="E17" s="152">
        <v>12</v>
      </c>
      <c r="F17" s="300">
        <f>HLOOKUP($C17,$BZ$2:$CM$3,2,0)</f>
        <v>41436.800000000003</v>
      </c>
      <c r="G17" s="113">
        <f>D17*E17*F17</f>
        <v>0</v>
      </c>
      <c r="H17" s="166"/>
      <c r="I17" s="114" t="s">
        <v>517</v>
      </c>
      <c r="J17" s="114" t="str">
        <f>VLOOKUP(I17,Presupuesto!$B$11:$C$565,2,0)</f>
        <v>SUELDOS Y SALARIOS PERMANENTES</v>
      </c>
      <c r="K17" s="219" t="s">
        <v>1393</v>
      </c>
      <c r="L17" s="98" t="s">
        <v>412</v>
      </c>
      <c r="CA17" s="299"/>
    </row>
    <row r="18" spans="3:79" hidden="1" x14ac:dyDescent="0.25">
      <c r="C18" s="172" t="s">
        <v>58</v>
      </c>
      <c r="D18" s="163"/>
      <c r="E18" s="154">
        <v>0</v>
      </c>
      <c r="F18" s="100">
        <f>IF(E17=0,"",(G17/E17)/12*E17)</f>
        <v>0</v>
      </c>
      <c r="G18" s="97">
        <f>F18</f>
        <v>0</v>
      </c>
      <c r="H18" s="164"/>
      <c r="I18" s="116" t="s">
        <v>537</v>
      </c>
      <c r="J18" s="116" t="str">
        <f>VLOOKUP(I18,Presupuesto!$B$11:$C$565,2,0)</f>
        <v>AGUINALDO Y DECIMO CUARTO MES</v>
      </c>
      <c r="K18" s="219" t="s">
        <v>1393</v>
      </c>
      <c r="L18" s="98" t="s">
        <v>430</v>
      </c>
      <c r="CA18" s="299"/>
    </row>
    <row r="19" spans="3:79" ht="15.75" hidden="1" thickBot="1" x14ac:dyDescent="0.3">
      <c r="C19" s="173" t="s">
        <v>59</v>
      </c>
      <c r="D19" s="163"/>
      <c r="E19" s="154">
        <v>0</v>
      </c>
      <c r="F19" s="117">
        <f>IF(E17&lt;6,"",((E17-6)/12)*(G17/E17))</f>
        <v>0</v>
      </c>
      <c r="G19" s="97">
        <f>F19</f>
        <v>0</v>
      </c>
      <c r="H19" s="164"/>
      <c r="I19" s="101" t="s">
        <v>540</v>
      </c>
      <c r="J19" s="101" t="str">
        <f>VLOOKUP(I19,Presupuesto!$B$11:$C$565,2,0)</f>
        <v>DECIMOCUARTO MES</v>
      </c>
      <c r="K19" s="219" t="s">
        <v>1393</v>
      </c>
      <c r="L19" s="98" t="s">
        <v>413</v>
      </c>
      <c r="CA19" s="299"/>
    </row>
    <row r="20" spans="3:79" ht="15.75" hidden="1" thickBot="1" x14ac:dyDescent="0.3">
      <c r="C20" s="137" t="s">
        <v>504</v>
      </c>
      <c r="D20" s="200"/>
      <c r="E20" s="152">
        <v>12</v>
      </c>
      <c r="F20" s="300">
        <f>HLOOKUP($C20,$BZ$2:$CM$3,2,0)</f>
        <v>37669.82</v>
      </c>
      <c r="G20" s="113">
        <f>D20*E20*F20</f>
        <v>0</v>
      </c>
      <c r="H20" s="113">
        <f>E20*F20*G20</f>
        <v>0</v>
      </c>
      <c r="I20" s="114" t="s">
        <v>517</v>
      </c>
      <c r="J20" s="114" t="str">
        <f>VLOOKUP(I20,Presupuesto!$B$11:$C$565,2,0)</f>
        <v>SUELDOS Y SALARIOS PERMANENTES</v>
      </c>
      <c r="K20" s="219" t="s">
        <v>1393</v>
      </c>
      <c r="L20" s="98" t="s">
        <v>413</v>
      </c>
    </row>
    <row r="21" spans="3:79" hidden="1" x14ac:dyDescent="0.25">
      <c r="C21" s="172" t="s">
        <v>58</v>
      </c>
      <c r="D21" s="163"/>
      <c r="E21" s="154">
        <v>0</v>
      </c>
      <c r="F21" s="100">
        <f>IF(E20=0,"",(G20/E20)/12*E20)</f>
        <v>0</v>
      </c>
      <c r="G21" s="97">
        <f>F21</f>
        <v>0</v>
      </c>
      <c r="H21" s="164"/>
      <c r="I21" s="116" t="s">
        <v>537</v>
      </c>
      <c r="J21" s="116" t="str">
        <f>VLOOKUP(I21,Presupuesto!$B$11:$C$565,2,0)</f>
        <v>AGUINALDO Y DECIMO CUARTO MES</v>
      </c>
      <c r="K21" s="219" t="s">
        <v>1393</v>
      </c>
      <c r="L21" s="98" t="s">
        <v>413</v>
      </c>
    </row>
    <row r="22" spans="3:79" ht="15.75" hidden="1" thickBot="1" x14ac:dyDescent="0.3">
      <c r="C22" s="173" t="s">
        <v>59</v>
      </c>
      <c r="D22" s="163"/>
      <c r="E22" s="154">
        <v>0</v>
      </c>
      <c r="F22" s="117">
        <f>IF(E20&lt;6,"",((E20-6)/12)*(G20/E20))</f>
        <v>0</v>
      </c>
      <c r="G22" s="97">
        <f>F22</f>
        <v>0</v>
      </c>
      <c r="H22" s="164"/>
      <c r="I22" s="101" t="s">
        <v>540</v>
      </c>
      <c r="J22" s="101" t="str">
        <f>VLOOKUP(I22,Presupuesto!$B$11:$C$565,2,0)</f>
        <v>DECIMOCUARTO MES</v>
      </c>
      <c r="K22" s="219" t="s">
        <v>1393</v>
      </c>
      <c r="L22" s="98" t="s">
        <v>413</v>
      </c>
    </row>
    <row r="23" spans="3:79" ht="15.75" hidden="1" thickBot="1" x14ac:dyDescent="0.3">
      <c r="C23" s="137" t="s">
        <v>505</v>
      </c>
      <c r="D23" s="200"/>
      <c r="E23" s="152">
        <v>12</v>
      </c>
      <c r="F23" s="300">
        <f>HLOOKUP($C23,$BZ$2:$CM$3,2,0)</f>
        <v>33902.839999999997</v>
      </c>
      <c r="G23" s="113">
        <f>D23*E23*F23</f>
        <v>0</v>
      </c>
      <c r="H23" s="166"/>
      <c r="I23" s="114" t="s">
        <v>517</v>
      </c>
      <c r="J23" s="114" t="str">
        <f>VLOOKUP(I23,Presupuesto!$B$11:$C$565,2,0)</f>
        <v>SUELDOS Y SALARIOS PERMANENTES</v>
      </c>
      <c r="K23" s="219" t="s">
        <v>1393</v>
      </c>
      <c r="L23" s="98" t="s">
        <v>413</v>
      </c>
    </row>
    <row r="24" spans="3:79" hidden="1" x14ac:dyDescent="0.25">
      <c r="C24" s="172" t="s">
        <v>58</v>
      </c>
      <c r="D24" s="163"/>
      <c r="E24" s="154">
        <v>0</v>
      </c>
      <c r="F24" s="100">
        <f>IF(E23=0,"",(G23/E23)/12*E23)</f>
        <v>0</v>
      </c>
      <c r="G24" s="97">
        <f>F24</f>
        <v>0</v>
      </c>
      <c r="H24" s="164"/>
      <c r="I24" s="116" t="s">
        <v>537</v>
      </c>
      <c r="J24" s="116" t="str">
        <f>VLOOKUP(I24,Presupuesto!$B$11:$C$565,2,0)</f>
        <v>AGUINALDO Y DECIMO CUARTO MES</v>
      </c>
      <c r="K24" s="219" t="s">
        <v>1393</v>
      </c>
      <c r="L24" s="98" t="s">
        <v>413</v>
      </c>
    </row>
    <row r="25" spans="3:79" ht="15.75" hidden="1" thickBot="1" x14ac:dyDescent="0.3">
      <c r="C25" s="173" t="s">
        <v>59</v>
      </c>
      <c r="D25" s="163"/>
      <c r="E25" s="154">
        <v>0</v>
      </c>
      <c r="F25" s="117">
        <f>IF(E23&lt;6,"",((E23-6)/12)*(G23/E23))</f>
        <v>0</v>
      </c>
      <c r="G25" s="97">
        <f>F25</f>
        <v>0</v>
      </c>
      <c r="H25" s="164"/>
      <c r="I25" s="101" t="s">
        <v>540</v>
      </c>
      <c r="J25" s="101" t="str">
        <f>VLOOKUP(I25,Presupuesto!$B$11:$C$565,2,0)</f>
        <v>DECIMOCUARTO MES</v>
      </c>
      <c r="K25" s="219" t="s">
        <v>1393</v>
      </c>
      <c r="L25" s="98" t="s">
        <v>413</v>
      </c>
    </row>
    <row r="26" spans="3:79" ht="15.75" hidden="1" thickBot="1" x14ac:dyDescent="0.3">
      <c r="C26" s="137" t="s">
        <v>506</v>
      </c>
      <c r="D26" s="200">
        <v>0</v>
      </c>
      <c r="E26" s="152">
        <v>12</v>
      </c>
      <c r="F26" s="300">
        <f>HLOOKUP($C26,$BZ$2:$CM$3,2,0)</f>
        <v>30135.85</v>
      </c>
      <c r="G26" s="113">
        <f>D26*E26*F26</f>
        <v>0</v>
      </c>
      <c r="H26" s="166"/>
      <c r="I26" s="114" t="s">
        <v>517</v>
      </c>
      <c r="J26" s="114" t="str">
        <f>VLOOKUP(I26,Presupuesto!$B$11:$C$565,2,0)</f>
        <v>SUELDOS Y SALARIOS PERMANENTES</v>
      </c>
      <c r="K26" s="219" t="s">
        <v>1393</v>
      </c>
      <c r="L26" s="98" t="s">
        <v>413</v>
      </c>
    </row>
    <row r="27" spans="3:79" hidden="1" x14ac:dyDescent="0.25">
      <c r="C27" s="172" t="s">
        <v>58</v>
      </c>
      <c r="D27" s="163"/>
      <c r="E27" s="154">
        <v>0</v>
      </c>
      <c r="F27" s="100">
        <f>IF(E26=0,"",(G26/E26)/12*E26)</f>
        <v>0</v>
      </c>
      <c r="G27" s="97">
        <f>F27</f>
        <v>0</v>
      </c>
      <c r="H27" s="164"/>
      <c r="I27" s="116" t="s">
        <v>537</v>
      </c>
      <c r="J27" s="116" t="str">
        <f>VLOOKUP(I27,Presupuesto!$B$11:$C$565,2,0)</f>
        <v>AGUINALDO Y DECIMO CUARTO MES</v>
      </c>
      <c r="K27" s="219" t="s">
        <v>1393</v>
      </c>
      <c r="L27" s="98" t="s">
        <v>413</v>
      </c>
    </row>
    <row r="28" spans="3:79" ht="15.75" hidden="1" thickBot="1" x14ac:dyDescent="0.3">
      <c r="C28" s="173" t="s">
        <v>59</v>
      </c>
      <c r="D28" s="163"/>
      <c r="E28" s="154">
        <v>0</v>
      </c>
      <c r="F28" s="117">
        <f>IF(E26&lt;6,"",((E26-6)/12)*(G26/E26))</f>
        <v>0</v>
      </c>
      <c r="G28" s="97">
        <f>F28</f>
        <v>0</v>
      </c>
      <c r="H28" s="164"/>
      <c r="I28" s="101" t="s">
        <v>540</v>
      </c>
      <c r="J28" s="101" t="str">
        <f>VLOOKUP(I28,Presupuesto!$B$11:$C$565,2,0)</f>
        <v>DECIMOCUARTO MES</v>
      </c>
      <c r="K28" s="219" t="s">
        <v>1393</v>
      </c>
      <c r="L28" s="98" t="s">
        <v>413</v>
      </c>
    </row>
    <row r="29" spans="3:79" ht="15.75" hidden="1" thickBot="1" x14ac:dyDescent="0.3">
      <c r="C29" s="137" t="s">
        <v>506</v>
      </c>
      <c r="D29" s="200">
        <v>0</v>
      </c>
      <c r="E29" s="152">
        <v>12</v>
      </c>
      <c r="F29" s="300">
        <f>HLOOKUP($C29,$BZ$2:$CM$3,2,0)</f>
        <v>30135.85</v>
      </c>
      <c r="G29" s="113">
        <f>D29*E29*F29</f>
        <v>0</v>
      </c>
      <c r="H29" s="166"/>
      <c r="I29" s="114" t="s">
        <v>517</v>
      </c>
      <c r="J29" s="114" t="str">
        <f>VLOOKUP(I29,Presupuesto!$B$11:$C$565,2,0)</f>
        <v>SUELDOS Y SALARIOS PERMANENTES</v>
      </c>
      <c r="K29" s="219" t="s">
        <v>1393</v>
      </c>
      <c r="L29" s="98" t="s">
        <v>413</v>
      </c>
      <c r="N29" s="529">
        <f>SUM(G29:G31)</f>
        <v>0</v>
      </c>
    </row>
    <row r="30" spans="3:79" hidden="1" x14ac:dyDescent="0.25">
      <c r="C30" s="172" t="s">
        <v>58</v>
      </c>
      <c r="D30" s="163"/>
      <c r="E30" s="154">
        <v>0</v>
      </c>
      <c r="F30" s="100">
        <f>IF(E29=0,"",(G29/E29)/12*E29)</f>
        <v>0</v>
      </c>
      <c r="G30" s="97">
        <f>F30</f>
        <v>0</v>
      </c>
      <c r="H30" s="164"/>
      <c r="I30" s="116" t="s">
        <v>537</v>
      </c>
      <c r="J30" s="116" t="str">
        <f>VLOOKUP(I30,Presupuesto!$B$11:$C$565,2,0)</f>
        <v>AGUINALDO Y DECIMO CUARTO MES</v>
      </c>
      <c r="K30" s="219" t="s">
        <v>1393</v>
      </c>
      <c r="L30" s="98" t="s">
        <v>413</v>
      </c>
    </row>
    <row r="31" spans="3:79" ht="15.75" hidden="1" thickBot="1" x14ac:dyDescent="0.3">
      <c r="C31" s="173" t="s">
        <v>59</v>
      </c>
      <c r="D31" s="163"/>
      <c r="E31" s="154">
        <v>0</v>
      </c>
      <c r="F31" s="117">
        <f>IF(E29&lt;6,"",((E29-6)/12)*(G29/E29))</f>
        <v>0</v>
      </c>
      <c r="G31" s="97">
        <f>F31</f>
        <v>0</v>
      </c>
      <c r="H31" s="164"/>
      <c r="I31" s="101" t="s">
        <v>540</v>
      </c>
      <c r="J31" s="101" t="str">
        <f>VLOOKUP(I31,Presupuesto!$B$11:$C$565,2,0)</f>
        <v>DECIMOCUARTO MES</v>
      </c>
      <c r="K31" s="219" t="s">
        <v>1393</v>
      </c>
      <c r="L31" s="98" t="s">
        <v>413</v>
      </c>
    </row>
    <row r="32" spans="3:79" ht="15.75" thickBot="1" x14ac:dyDescent="0.3">
      <c r="C32" s="137" t="s">
        <v>507</v>
      </c>
      <c r="D32" s="200">
        <v>5</v>
      </c>
      <c r="E32" s="152">
        <v>12</v>
      </c>
      <c r="F32" s="300">
        <f>HLOOKUP($C32,$BZ$2:$CM$3,2,0)</f>
        <v>28252.36</v>
      </c>
      <c r="G32" s="113">
        <f>D32*E32*F32</f>
        <v>1695141.6</v>
      </c>
      <c r="H32" s="166" t="s">
        <v>1474</v>
      </c>
      <c r="I32" s="114" t="s">
        <v>517</v>
      </c>
      <c r="J32" s="114" t="str">
        <f>VLOOKUP(I32,Presupuesto!$B$11:$C$565,2,0)</f>
        <v>SUELDOS Y SALARIOS PERMANENTES</v>
      </c>
      <c r="K32" s="219" t="s">
        <v>1393</v>
      </c>
      <c r="L32" s="98" t="s">
        <v>413</v>
      </c>
      <c r="M32" s="85" t="s">
        <v>3269</v>
      </c>
      <c r="P32" s="529">
        <f>SUM(G32:G34)</f>
        <v>1907034.3</v>
      </c>
    </row>
    <row r="33" spans="3:15" x14ac:dyDescent="0.25">
      <c r="C33" s="172" t="s">
        <v>58</v>
      </c>
      <c r="D33" s="163"/>
      <c r="E33" s="154">
        <v>0</v>
      </c>
      <c r="F33" s="100">
        <f>IF(E32=0,"",(G32/E32)/12*E32)</f>
        <v>141261.80000000002</v>
      </c>
      <c r="G33" s="97">
        <f>F33</f>
        <v>141261.80000000002</v>
      </c>
      <c r="H33" s="164" t="s">
        <v>1474</v>
      </c>
      <c r="I33" s="116" t="s">
        <v>537</v>
      </c>
      <c r="J33" s="116" t="str">
        <f>VLOOKUP(I33,Presupuesto!$B$11:$C$565,2,0)</f>
        <v>AGUINALDO Y DECIMO CUARTO MES</v>
      </c>
      <c r="K33" s="219" t="s">
        <v>1393</v>
      </c>
      <c r="L33" s="98" t="s">
        <v>413</v>
      </c>
    </row>
    <row r="34" spans="3:15" ht="15.75" thickBot="1" x14ac:dyDescent="0.3">
      <c r="C34" s="173" t="s">
        <v>59</v>
      </c>
      <c r="D34" s="163"/>
      <c r="E34" s="154">
        <v>0</v>
      </c>
      <c r="F34" s="117">
        <f>IF(E32&lt;6,"",((E32-6)/12)*(G32/E32))</f>
        <v>70630.900000000009</v>
      </c>
      <c r="G34" s="97">
        <f>F34</f>
        <v>70630.900000000009</v>
      </c>
      <c r="H34" s="164" t="s">
        <v>1474</v>
      </c>
      <c r="I34" s="101" t="s">
        <v>540</v>
      </c>
      <c r="J34" s="101" t="str">
        <f>VLOOKUP(I34,Presupuesto!$B$11:$C$565,2,0)</f>
        <v>DECIMOCUARTO MES</v>
      </c>
      <c r="K34" s="219" t="s">
        <v>1393</v>
      </c>
      <c r="L34" s="98" t="s">
        <v>413</v>
      </c>
    </row>
    <row r="35" spans="3:15" ht="15.75" thickBot="1" x14ac:dyDescent="0.3">
      <c r="C35" s="137" t="s">
        <v>507</v>
      </c>
      <c r="D35" s="200">
        <v>10</v>
      </c>
      <c r="E35" s="152">
        <v>12</v>
      </c>
      <c r="F35" s="300">
        <f>HLOOKUP($C35,$BZ$2:$CM$3,2,0)</f>
        <v>28252.36</v>
      </c>
      <c r="G35" s="113">
        <f>D35*E35*F35</f>
        <v>3390283.2</v>
      </c>
      <c r="H35" s="166" t="s">
        <v>1474</v>
      </c>
      <c r="I35" s="114" t="s">
        <v>517</v>
      </c>
      <c r="J35" s="114" t="str">
        <f>VLOOKUP(I35,Presupuesto!$B$11:$C$565,2,0)</f>
        <v>SUELDOS Y SALARIOS PERMANENTES</v>
      </c>
      <c r="K35" s="219" t="s">
        <v>1393</v>
      </c>
      <c r="L35" s="98" t="s">
        <v>413</v>
      </c>
      <c r="M35" s="85" t="s">
        <v>2798</v>
      </c>
      <c r="N35" s="529">
        <f>SUM(G35:G37)</f>
        <v>3814068.6</v>
      </c>
    </row>
    <row r="36" spans="3:15" x14ac:dyDescent="0.25">
      <c r="C36" s="172" t="s">
        <v>58</v>
      </c>
      <c r="D36" s="163"/>
      <c r="E36" s="154">
        <v>0</v>
      </c>
      <c r="F36" s="100">
        <f>IF(E35=0,"",(G35/E35)/12*E35)</f>
        <v>282523.60000000003</v>
      </c>
      <c r="G36" s="97">
        <f>F36</f>
        <v>282523.60000000003</v>
      </c>
      <c r="H36" s="164" t="s">
        <v>1474</v>
      </c>
      <c r="I36" s="116" t="s">
        <v>537</v>
      </c>
      <c r="J36" s="116" t="str">
        <f>VLOOKUP(I36,Presupuesto!$B$11:$C$565,2,0)</f>
        <v>AGUINALDO Y DECIMO CUARTO MES</v>
      </c>
      <c r="K36" s="219" t="s">
        <v>1393</v>
      </c>
      <c r="L36" s="98" t="s">
        <v>413</v>
      </c>
    </row>
    <row r="37" spans="3:15" ht="15.75" thickBot="1" x14ac:dyDescent="0.3">
      <c r="C37" s="173" t="s">
        <v>59</v>
      </c>
      <c r="D37" s="163"/>
      <c r="E37" s="154">
        <v>0</v>
      </c>
      <c r="F37" s="117">
        <f>IF(E35&lt;6,"",((E35-6)/12)*(G35/E35))</f>
        <v>141261.80000000002</v>
      </c>
      <c r="G37" s="97">
        <f>F37</f>
        <v>141261.80000000002</v>
      </c>
      <c r="H37" s="164" t="s">
        <v>1474</v>
      </c>
      <c r="I37" s="101" t="s">
        <v>540</v>
      </c>
      <c r="J37" s="101" t="str">
        <f>VLOOKUP(I37,Presupuesto!$B$11:$C$565,2,0)</f>
        <v>DECIMOCUARTO MES</v>
      </c>
      <c r="K37" s="219" t="s">
        <v>1393</v>
      </c>
      <c r="L37" s="98" t="s">
        <v>413</v>
      </c>
    </row>
    <row r="38" spans="3:15" ht="15.75" thickBot="1" x14ac:dyDescent="0.3">
      <c r="C38" s="137" t="s">
        <v>507</v>
      </c>
      <c r="D38" s="200">
        <v>2</v>
      </c>
      <c r="E38" s="152">
        <v>12</v>
      </c>
      <c r="F38" s="300">
        <f>HLOOKUP($C38,$BZ$2:$CM$3,2,0)</f>
        <v>28252.36</v>
      </c>
      <c r="G38" s="113">
        <f>D38*E38*F38</f>
        <v>678056.64</v>
      </c>
      <c r="H38" s="166" t="s">
        <v>1474</v>
      </c>
      <c r="I38" s="114" t="s">
        <v>517</v>
      </c>
      <c r="J38" s="114" t="str">
        <f>VLOOKUP(I38,Presupuesto!$B$11:$C$565,2,0)</f>
        <v>SUELDOS Y SALARIOS PERMANENTES</v>
      </c>
      <c r="K38" s="219" t="s">
        <v>1393</v>
      </c>
      <c r="L38" s="98" t="s">
        <v>413</v>
      </c>
      <c r="M38" s="85" t="s">
        <v>2354</v>
      </c>
      <c r="N38" s="529">
        <f>SUM(G39:G40)+G38</f>
        <v>762813.72</v>
      </c>
    </row>
    <row r="39" spans="3:15" x14ac:dyDescent="0.25">
      <c r="C39" s="172" t="s">
        <v>58</v>
      </c>
      <c r="D39" s="163"/>
      <c r="E39" s="154">
        <v>0</v>
      </c>
      <c r="F39" s="100">
        <f>IF(E38=0,"",(G38/E38)/12*E38)</f>
        <v>56504.72</v>
      </c>
      <c r="G39" s="97">
        <f>F39</f>
        <v>56504.72</v>
      </c>
      <c r="H39" s="164" t="s">
        <v>1474</v>
      </c>
      <c r="I39" s="116" t="s">
        <v>537</v>
      </c>
      <c r="J39" s="116" t="str">
        <f>VLOOKUP(I39,Presupuesto!$B$11:$C$565,2,0)</f>
        <v>AGUINALDO Y DECIMO CUARTO MES</v>
      </c>
      <c r="K39" s="219" t="s">
        <v>1393</v>
      </c>
      <c r="L39" s="98" t="s">
        <v>413</v>
      </c>
    </row>
    <row r="40" spans="3:15" ht="15.75" thickBot="1" x14ac:dyDescent="0.3">
      <c r="C40" s="173" t="s">
        <v>59</v>
      </c>
      <c r="D40" s="163"/>
      <c r="E40" s="154">
        <v>0</v>
      </c>
      <c r="F40" s="117">
        <f>IF(E38&lt;6,"",((E38-6)/12)*(G38/E38))</f>
        <v>28252.36</v>
      </c>
      <c r="G40" s="97">
        <f>F40</f>
        <v>28252.36</v>
      </c>
      <c r="H40" s="164" t="s">
        <v>1474</v>
      </c>
      <c r="I40" s="101" t="s">
        <v>540</v>
      </c>
      <c r="J40" s="101" t="str">
        <f>VLOOKUP(I40,Presupuesto!$B$11:$C$565,2,0)</f>
        <v>DECIMOCUARTO MES</v>
      </c>
      <c r="K40" s="219" t="s">
        <v>1393</v>
      </c>
      <c r="L40" s="98" t="s">
        <v>413</v>
      </c>
    </row>
    <row r="41" spans="3:15" ht="15.75" thickBot="1" x14ac:dyDescent="0.3">
      <c r="C41" s="137" t="s">
        <v>507</v>
      </c>
      <c r="D41" s="200">
        <v>3</v>
      </c>
      <c r="E41" s="152">
        <v>12</v>
      </c>
      <c r="F41" s="300">
        <f>HLOOKUP($C41,$BZ$2:$CM$3,2,0)</f>
        <v>28252.36</v>
      </c>
      <c r="G41" s="113">
        <f>D41*E41*F41</f>
        <v>1017084.96</v>
      </c>
      <c r="H41" s="166" t="s">
        <v>1474</v>
      </c>
      <c r="I41" s="114" t="s">
        <v>517</v>
      </c>
      <c r="J41" s="114" t="str">
        <f>VLOOKUP(I41,Presupuesto!$B$11:$C$565,2,0)</f>
        <v>SUELDOS Y SALARIOS PERMANENTES</v>
      </c>
      <c r="K41" s="219" t="s">
        <v>1393</v>
      </c>
      <c r="L41" s="98" t="s">
        <v>413</v>
      </c>
      <c r="M41" s="85" t="s">
        <v>2502</v>
      </c>
      <c r="N41" s="529">
        <f>SUM(G41:G43)</f>
        <v>1144220.58</v>
      </c>
    </row>
    <row r="42" spans="3:15" x14ac:dyDescent="0.25">
      <c r="C42" s="172" t="s">
        <v>58</v>
      </c>
      <c r="D42" s="163"/>
      <c r="E42" s="154">
        <v>0</v>
      </c>
      <c r="F42" s="100">
        <f>IF(E41=0,"",(G41/E41)/12*E41)</f>
        <v>84757.08</v>
      </c>
      <c r="G42" s="97">
        <f>F42</f>
        <v>84757.08</v>
      </c>
      <c r="H42" s="164" t="s">
        <v>1474</v>
      </c>
      <c r="I42" s="116" t="s">
        <v>537</v>
      </c>
      <c r="J42" s="116" t="str">
        <f>VLOOKUP(I42,Presupuesto!$B$11:$C$565,2,0)</f>
        <v>AGUINALDO Y DECIMO CUARTO MES</v>
      </c>
      <c r="K42" s="219" t="s">
        <v>1393</v>
      </c>
      <c r="L42" s="98" t="s">
        <v>413</v>
      </c>
    </row>
    <row r="43" spans="3:15" ht="15.75" thickBot="1" x14ac:dyDescent="0.3">
      <c r="C43" s="173" t="s">
        <v>59</v>
      </c>
      <c r="D43" s="163"/>
      <c r="E43" s="154">
        <v>0</v>
      </c>
      <c r="F43" s="117">
        <f>IF(E41&lt;6,"",((E41-6)/12)*(G41/E41))</f>
        <v>42378.54</v>
      </c>
      <c r="G43" s="97">
        <f>F43</f>
        <v>42378.54</v>
      </c>
      <c r="H43" s="164" t="s">
        <v>1474</v>
      </c>
      <c r="I43" s="101" t="s">
        <v>540</v>
      </c>
      <c r="J43" s="101" t="str">
        <f>VLOOKUP(I43,Presupuesto!$B$11:$C$565,2,0)</f>
        <v>DECIMOCUARTO MES</v>
      </c>
      <c r="K43" s="219" t="s">
        <v>1393</v>
      </c>
      <c r="L43" s="98" t="s">
        <v>413</v>
      </c>
    </row>
    <row r="44" spans="3:15" ht="15.75" thickBot="1" x14ac:dyDescent="0.3">
      <c r="C44" s="137" t="s">
        <v>507</v>
      </c>
      <c r="D44" s="200">
        <v>4</v>
      </c>
      <c r="E44" s="152">
        <v>12</v>
      </c>
      <c r="F44" s="300">
        <f>HLOOKUP($C44,$BZ$2:$CM$3,2,0)</f>
        <v>28252.36</v>
      </c>
      <c r="G44" s="113">
        <f>D44*E44*F44</f>
        <v>1356113.28</v>
      </c>
      <c r="H44" s="166" t="s">
        <v>1474</v>
      </c>
      <c r="I44" s="114" t="s">
        <v>517</v>
      </c>
      <c r="J44" s="114" t="str">
        <f>VLOOKUP(I44,Presupuesto!$B$11:$C$565,2,0)</f>
        <v>SUELDOS Y SALARIOS PERMANENTES</v>
      </c>
      <c r="K44" s="219" t="s">
        <v>1393</v>
      </c>
      <c r="L44" s="98" t="s">
        <v>413</v>
      </c>
      <c r="M44" s="85" t="s">
        <v>2744</v>
      </c>
      <c r="O44" s="529">
        <f>SUM(G44:G46)</f>
        <v>1525627.44</v>
      </c>
    </row>
    <row r="45" spans="3:15" x14ac:dyDescent="0.25">
      <c r="C45" s="172" t="s">
        <v>58</v>
      </c>
      <c r="D45" s="163"/>
      <c r="E45" s="154">
        <v>0</v>
      </c>
      <c r="F45" s="100">
        <f>IF(E44=0,"",(G44/E44)/12*E44)</f>
        <v>113009.44</v>
      </c>
      <c r="G45" s="97">
        <f>F45</f>
        <v>113009.44</v>
      </c>
      <c r="H45" s="164" t="s">
        <v>1474</v>
      </c>
      <c r="I45" s="116" t="s">
        <v>537</v>
      </c>
      <c r="J45" s="116" t="str">
        <f>VLOOKUP(I45,Presupuesto!$B$11:$C$565,2,0)</f>
        <v>AGUINALDO Y DECIMO CUARTO MES</v>
      </c>
      <c r="K45" s="219" t="s">
        <v>1393</v>
      </c>
      <c r="L45" s="98" t="s">
        <v>413</v>
      </c>
    </row>
    <row r="46" spans="3:15" ht="15.75" thickBot="1" x14ac:dyDescent="0.3">
      <c r="C46" s="173" t="s">
        <v>59</v>
      </c>
      <c r="D46" s="163"/>
      <c r="E46" s="154">
        <v>0</v>
      </c>
      <c r="F46" s="117">
        <f>IF(E44&lt;6,"",((E44-6)/12)*(G44/E44))</f>
        <v>56504.72</v>
      </c>
      <c r="G46" s="97">
        <f>F46</f>
        <v>56504.72</v>
      </c>
      <c r="H46" s="164" t="s">
        <v>1474</v>
      </c>
      <c r="I46" s="101" t="s">
        <v>540</v>
      </c>
      <c r="J46" s="101" t="str">
        <f>VLOOKUP(I46,Presupuesto!$B$11:$C$565,2,0)</f>
        <v>DECIMOCUARTO MES</v>
      </c>
      <c r="K46" s="219" t="s">
        <v>1393</v>
      </c>
      <c r="L46" s="98" t="s">
        <v>413</v>
      </c>
    </row>
    <row r="47" spans="3:15" ht="15.75" thickBot="1" x14ac:dyDescent="0.3">
      <c r="C47" s="137" t="s">
        <v>507</v>
      </c>
      <c r="D47" s="200">
        <v>3</v>
      </c>
      <c r="E47" s="152">
        <v>12</v>
      </c>
      <c r="F47" s="300">
        <f>HLOOKUP($C47,$BZ$2:$CM$3,2,0)</f>
        <v>28252.36</v>
      </c>
      <c r="G47" s="113">
        <f>D47*E47*F47</f>
        <v>1017084.96</v>
      </c>
      <c r="H47" s="166" t="s">
        <v>1474</v>
      </c>
      <c r="I47" s="114" t="s">
        <v>517</v>
      </c>
      <c r="J47" s="114" t="str">
        <f>VLOOKUP(I47,Presupuesto!$B$11:$C$565,2,0)</f>
        <v>SUELDOS Y SALARIOS PERMANENTES</v>
      </c>
      <c r="K47" s="219" t="s">
        <v>1393</v>
      </c>
      <c r="L47" s="98" t="s">
        <v>413</v>
      </c>
      <c r="M47" s="85" t="s">
        <v>3252</v>
      </c>
      <c r="N47" s="529">
        <f>SUM(G47:G49)</f>
        <v>1144220.58</v>
      </c>
    </row>
    <row r="48" spans="3:15" x14ac:dyDescent="0.25">
      <c r="C48" s="172" t="s">
        <v>58</v>
      </c>
      <c r="D48" s="163"/>
      <c r="E48" s="154">
        <v>0</v>
      </c>
      <c r="F48" s="100">
        <f>IF(E47=0,"",(G47/E47)/12*E47)</f>
        <v>84757.08</v>
      </c>
      <c r="G48" s="97">
        <f>F48</f>
        <v>84757.08</v>
      </c>
      <c r="H48" s="164" t="s">
        <v>1474</v>
      </c>
      <c r="I48" s="116" t="s">
        <v>537</v>
      </c>
      <c r="J48" s="116" t="str">
        <f>VLOOKUP(I48,Presupuesto!$B$11:$C$565,2,0)</f>
        <v>AGUINALDO Y DECIMO CUARTO MES</v>
      </c>
      <c r="K48" s="219" t="s">
        <v>1393</v>
      </c>
      <c r="L48" s="98" t="s">
        <v>413</v>
      </c>
    </row>
    <row r="49" spans="3:14" ht="15.75" thickBot="1" x14ac:dyDescent="0.3">
      <c r="C49" s="173" t="s">
        <v>59</v>
      </c>
      <c r="D49" s="163"/>
      <c r="E49" s="154">
        <v>0</v>
      </c>
      <c r="F49" s="117">
        <f>IF(E47&lt;6,"",((E47-6)/12)*(G47/E47))</f>
        <v>42378.54</v>
      </c>
      <c r="G49" s="97">
        <f>F49</f>
        <v>42378.54</v>
      </c>
      <c r="H49" s="164" t="s">
        <v>1474</v>
      </c>
      <c r="I49" s="101" t="s">
        <v>540</v>
      </c>
      <c r="J49" s="101" t="str">
        <f>VLOOKUP(I49,Presupuesto!$B$11:$C$565,2,0)</f>
        <v>DECIMOCUARTO MES</v>
      </c>
      <c r="K49" s="219" t="s">
        <v>1393</v>
      </c>
      <c r="L49" s="98" t="s">
        <v>413</v>
      </c>
    </row>
    <row r="50" spans="3:14" ht="15.75" hidden="1" thickBot="1" x14ac:dyDescent="0.3">
      <c r="C50" s="137" t="s">
        <v>508</v>
      </c>
      <c r="D50" s="200"/>
      <c r="E50" s="152">
        <v>12</v>
      </c>
      <c r="F50" s="300">
        <f>HLOOKUP($C50,$BZ$2:$CM$3,2,0)</f>
        <v>26368.87</v>
      </c>
      <c r="G50" s="113">
        <f>D50*E50*F50</f>
        <v>0</v>
      </c>
      <c r="H50" s="166"/>
      <c r="I50" s="114" t="s">
        <v>517</v>
      </c>
      <c r="J50" s="114" t="str">
        <f>VLOOKUP(I50,Presupuesto!$B$11:$C$565,2,0)</f>
        <v>SUELDOS Y SALARIOS PERMANENTES</v>
      </c>
      <c r="K50" s="219" t="s">
        <v>1393</v>
      </c>
      <c r="L50" s="98" t="s">
        <v>413</v>
      </c>
    </row>
    <row r="51" spans="3:14" hidden="1" x14ac:dyDescent="0.25">
      <c r="C51" s="172" t="s">
        <v>58</v>
      </c>
      <c r="D51" s="163"/>
      <c r="E51" s="154">
        <v>0</v>
      </c>
      <c r="F51" s="100">
        <f>IF(E50=0,"",(G50/E50)/12*E50)</f>
        <v>0</v>
      </c>
      <c r="G51" s="97">
        <f>F51</f>
        <v>0</v>
      </c>
      <c r="H51" s="164"/>
      <c r="I51" s="116" t="s">
        <v>537</v>
      </c>
      <c r="J51" s="116" t="str">
        <f>VLOOKUP(I51,Presupuesto!$B$11:$C$565,2,0)</f>
        <v>AGUINALDO Y DECIMO CUARTO MES</v>
      </c>
      <c r="K51" s="219" t="s">
        <v>1393</v>
      </c>
      <c r="L51" s="98" t="s">
        <v>413</v>
      </c>
    </row>
    <row r="52" spans="3:14" ht="15.75" hidden="1" thickBot="1" x14ac:dyDescent="0.3">
      <c r="C52" s="173" t="s">
        <v>59</v>
      </c>
      <c r="D52" s="163"/>
      <c r="E52" s="154">
        <v>0</v>
      </c>
      <c r="F52" s="117">
        <f>IF(E50&lt;6,"",((E50-6)/12)*(G50/E50))</f>
        <v>0</v>
      </c>
      <c r="G52" s="97">
        <f>F52</f>
        <v>0</v>
      </c>
      <c r="H52" s="164"/>
      <c r="I52" s="101" t="s">
        <v>540</v>
      </c>
      <c r="J52" s="101" t="str">
        <f>VLOOKUP(I52,Presupuesto!$B$11:$C$565,2,0)</f>
        <v>DECIMOCUARTO MES</v>
      </c>
      <c r="K52" s="219" t="s">
        <v>1393</v>
      </c>
      <c r="L52" s="98" t="s">
        <v>413</v>
      </c>
    </row>
    <row r="53" spans="3:14" ht="15.75" hidden="1" thickBot="1" x14ac:dyDescent="0.3">
      <c r="C53" s="137" t="s">
        <v>509</v>
      </c>
      <c r="D53" s="200"/>
      <c r="E53" s="152">
        <v>12</v>
      </c>
      <c r="F53" s="300">
        <f>HLOOKUP($C53,$BZ$2:$CM$3,2,0)</f>
        <v>17893.16</v>
      </c>
      <c r="G53" s="113">
        <f>D53*E53*F53</f>
        <v>0</v>
      </c>
      <c r="H53" s="166"/>
      <c r="I53" s="114" t="s">
        <v>517</v>
      </c>
      <c r="J53" s="114" t="str">
        <f>VLOOKUP(I53,Presupuesto!$B$11:$C$565,2,0)</f>
        <v>SUELDOS Y SALARIOS PERMANENTES</v>
      </c>
      <c r="K53" s="219" t="s">
        <v>1393</v>
      </c>
      <c r="L53" s="98" t="s">
        <v>413</v>
      </c>
    </row>
    <row r="54" spans="3:14" hidden="1" x14ac:dyDescent="0.25">
      <c r="C54" s="172" t="s">
        <v>58</v>
      </c>
      <c r="D54" s="163"/>
      <c r="E54" s="154">
        <v>0</v>
      </c>
      <c r="F54" s="100">
        <f>IF(E53=0,"",(G53/E53)/12*E53)</f>
        <v>0</v>
      </c>
      <c r="G54" s="97">
        <f>F54</f>
        <v>0</v>
      </c>
      <c r="H54" s="164"/>
      <c r="I54" s="116" t="s">
        <v>537</v>
      </c>
      <c r="J54" s="116" t="str">
        <f>VLOOKUP(I54,Presupuesto!$B$11:$C$565,2,0)</f>
        <v>AGUINALDO Y DECIMO CUARTO MES</v>
      </c>
      <c r="K54" s="219" t="s">
        <v>1393</v>
      </c>
      <c r="L54" s="98" t="s">
        <v>413</v>
      </c>
    </row>
    <row r="55" spans="3:14" ht="15.75" hidden="1" thickBot="1" x14ac:dyDescent="0.3">
      <c r="C55" s="173" t="s">
        <v>59</v>
      </c>
      <c r="D55" s="163"/>
      <c r="E55" s="154">
        <v>0</v>
      </c>
      <c r="F55" s="117">
        <f>IF(E53&lt;6,"",((E53-6)/12)*(G53/E53))</f>
        <v>0</v>
      </c>
      <c r="G55" s="97">
        <f>F55</f>
        <v>0</v>
      </c>
      <c r="H55" s="164"/>
      <c r="I55" s="101" t="s">
        <v>540</v>
      </c>
      <c r="J55" s="101" t="str">
        <f>VLOOKUP(I55,Presupuesto!$B$11:$C$565,2,0)</f>
        <v>DECIMOCUARTO MES</v>
      </c>
      <c r="K55" s="219" t="s">
        <v>1393</v>
      </c>
      <c r="L55" s="98" t="s">
        <v>413</v>
      </c>
    </row>
    <row r="56" spans="3:14" ht="15.75" thickBot="1" x14ac:dyDescent="0.3">
      <c r="C56" s="137" t="s">
        <v>510</v>
      </c>
      <c r="D56" s="200">
        <v>7</v>
      </c>
      <c r="E56" s="152">
        <v>12</v>
      </c>
      <c r="F56" s="300">
        <f>HLOOKUP($C56,$BZ$2:$CM$3,2,0)</f>
        <v>16951.419999999998</v>
      </c>
      <c r="G56" s="113">
        <f>D56*E56*F56</f>
        <v>1423919.2799999998</v>
      </c>
      <c r="H56" s="166" t="s">
        <v>1474</v>
      </c>
      <c r="I56" s="114" t="s">
        <v>517</v>
      </c>
      <c r="J56" s="114" t="str">
        <f>VLOOKUP(I56,Presupuesto!$B$11:$C$565,2,0)</f>
        <v>SUELDOS Y SALARIOS PERMANENTES</v>
      </c>
      <c r="K56" s="219" t="s">
        <v>1393</v>
      </c>
      <c r="L56" s="98" t="s">
        <v>413</v>
      </c>
      <c r="M56" s="85" t="s">
        <v>1939</v>
      </c>
    </row>
    <row r="57" spans="3:14" x14ac:dyDescent="0.25">
      <c r="C57" s="172" t="s">
        <v>58</v>
      </c>
      <c r="D57" s="163"/>
      <c r="E57" s="154">
        <v>0</v>
      </c>
      <c r="F57" s="100">
        <f>IF(E56=0,"",(G56/E56)/12*E56)</f>
        <v>118659.94</v>
      </c>
      <c r="G57" s="97">
        <f>F57</f>
        <v>118659.94</v>
      </c>
      <c r="H57" s="164" t="s">
        <v>1474</v>
      </c>
      <c r="I57" s="116" t="s">
        <v>537</v>
      </c>
      <c r="J57" s="116" t="str">
        <f>VLOOKUP(I57,Presupuesto!$B$11:$C$565,2,0)</f>
        <v>AGUINALDO Y DECIMO CUARTO MES</v>
      </c>
      <c r="K57" s="219" t="s">
        <v>1393</v>
      </c>
      <c r="L57" s="98" t="s">
        <v>413</v>
      </c>
    </row>
    <row r="58" spans="3:14" ht="15.75" thickBot="1" x14ac:dyDescent="0.3">
      <c r="C58" s="173" t="s">
        <v>59</v>
      </c>
      <c r="D58" s="163"/>
      <c r="E58" s="154">
        <v>0</v>
      </c>
      <c r="F58" s="117">
        <f>IF(E56&lt;6,"",((E56-6)/12)*(G56/E56))</f>
        <v>59329.969999999994</v>
      </c>
      <c r="G58" s="97">
        <f>F58</f>
        <v>59329.969999999994</v>
      </c>
      <c r="H58" s="164" t="s">
        <v>1474</v>
      </c>
      <c r="I58" s="101" t="s">
        <v>540</v>
      </c>
      <c r="J58" s="101" t="str">
        <f>VLOOKUP(I58,Presupuesto!$B$11:$C$565,2,0)</f>
        <v>DECIMOCUARTO MES</v>
      </c>
      <c r="K58" s="219" t="s">
        <v>1393</v>
      </c>
      <c r="L58" s="98" t="s">
        <v>413</v>
      </c>
    </row>
    <row r="59" spans="3:14" ht="15.75" thickBot="1" x14ac:dyDescent="0.3">
      <c r="C59" s="137" t="s">
        <v>510</v>
      </c>
      <c r="D59" s="200">
        <v>3</v>
      </c>
      <c r="E59" s="152">
        <v>12</v>
      </c>
      <c r="F59" s="300">
        <f>HLOOKUP($C59,$BZ$2:$CM$3,2,0)</f>
        <v>16951.419999999998</v>
      </c>
      <c r="G59" s="113">
        <f>D59*E59*F59</f>
        <v>610251.11999999988</v>
      </c>
      <c r="H59" s="166" t="s">
        <v>1474</v>
      </c>
      <c r="I59" s="114" t="s">
        <v>517</v>
      </c>
      <c r="J59" s="114" t="str">
        <f>VLOOKUP(I59,Presupuesto!$B$11:$C$565,2,0)</f>
        <v>SUELDOS Y SALARIOS PERMANENTES</v>
      </c>
      <c r="K59" s="219" t="s">
        <v>1393</v>
      </c>
      <c r="L59" s="98" t="s">
        <v>413</v>
      </c>
      <c r="M59" s="85" t="s">
        <v>2502</v>
      </c>
      <c r="N59" s="529">
        <f>SUM(G59:G61)</f>
        <v>686532.50999999989</v>
      </c>
    </row>
    <row r="60" spans="3:14" x14ac:dyDescent="0.25">
      <c r="C60" s="172" t="s">
        <v>58</v>
      </c>
      <c r="D60" s="163"/>
      <c r="E60" s="154">
        <v>0</v>
      </c>
      <c r="F60" s="100">
        <f>IF(E59=0,"",(G59/E59)/12*E59)</f>
        <v>50854.25999999998</v>
      </c>
      <c r="G60" s="97">
        <f>F60</f>
        <v>50854.25999999998</v>
      </c>
      <c r="H60" s="164" t="s">
        <v>1474</v>
      </c>
      <c r="I60" s="116" t="s">
        <v>537</v>
      </c>
      <c r="J60" s="116" t="str">
        <f>VLOOKUP(I60,Presupuesto!$B$11:$C$565,2,0)</f>
        <v>AGUINALDO Y DECIMO CUARTO MES</v>
      </c>
      <c r="K60" s="219" t="s">
        <v>1393</v>
      </c>
      <c r="L60" s="98" t="s">
        <v>413</v>
      </c>
    </row>
    <row r="61" spans="3:14" ht="15.75" thickBot="1" x14ac:dyDescent="0.3">
      <c r="C61" s="173" t="s">
        <v>59</v>
      </c>
      <c r="D61" s="163"/>
      <c r="E61" s="154">
        <v>0</v>
      </c>
      <c r="F61" s="117">
        <f>IF(E59&lt;6,"",((E59-6)/12)*(G59/E59))</f>
        <v>25427.129999999994</v>
      </c>
      <c r="G61" s="97">
        <f>F61</f>
        <v>25427.129999999994</v>
      </c>
      <c r="H61" s="164" t="s">
        <v>1474</v>
      </c>
      <c r="I61" s="101" t="s">
        <v>540</v>
      </c>
      <c r="J61" s="101" t="str">
        <f>VLOOKUP(I61,Presupuesto!$B$11:$C$565,2,0)</f>
        <v>DECIMOCUARTO MES</v>
      </c>
      <c r="K61" s="219" t="s">
        <v>1393</v>
      </c>
      <c r="L61" s="98" t="s">
        <v>413</v>
      </c>
    </row>
    <row r="62" spans="3:14" ht="15.75" hidden="1" thickBot="1" x14ac:dyDescent="0.3">
      <c r="C62" s="137" t="s">
        <v>511</v>
      </c>
      <c r="D62" s="200"/>
      <c r="E62" s="152">
        <v>12</v>
      </c>
      <c r="F62" s="300">
        <f>HLOOKUP($C62,$BZ$2:$CM$3,2,0)</f>
        <v>13184.44</v>
      </c>
      <c r="G62" s="113">
        <f>D62*E62*F62</f>
        <v>0</v>
      </c>
      <c r="H62" s="166"/>
      <c r="I62" s="114" t="s">
        <v>517</v>
      </c>
      <c r="J62" s="114" t="str">
        <f>VLOOKUP(I62,Presupuesto!$B$11:$C$565,2,0)</f>
        <v>SUELDOS Y SALARIOS PERMANENTES</v>
      </c>
      <c r="K62" s="219" t="s">
        <v>1393</v>
      </c>
      <c r="L62" s="98" t="s">
        <v>413</v>
      </c>
    </row>
    <row r="63" spans="3:14" hidden="1" x14ac:dyDescent="0.25">
      <c r="C63" s="172" t="s">
        <v>58</v>
      </c>
      <c r="D63" s="163"/>
      <c r="E63" s="154">
        <v>0</v>
      </c>
      <c r="F63" s="100">
        <f>IF(E62=0,"",(G62/E62)/12*E62)</f>
        <v>0</v>
      </c>
      <c r="G63" s="97">
        <f>F63</f>
        <v>0</v>
      </c>
      <c r="H63" s="164"/>
      <c r="I63" s="116" t="s">
        <v>537</v>
      </c>
      <c r="J63" s="116" t="str">
        <f>VLOOKUP(I63,Presupuesto!$B$11:$C$565,2,0)</f>
        <v>AGUINALDO Y DECIMO CUARTO MES</v>
      </c>
      <c r="K63" s="219" t="s">
        <v>1393</v>
      </c>
      <c r="L63" s="98" t="s">
        <v>413</v>
      </c>
    </row>
    <row r="64" spans="3:14" ht="15.75" hidden="1" thickBot="1" x14ac:dyDescent="0.3">
      <c r="C64" s="173" t="s">
        <v>59</v>
      </c>
      <c r="D64" s="163"/>
      <c r="E64" s="154">
        <v>0</v>
      </c>
      <c r="F64" s="117">
        <f>IF(E62&lt;6,"",((E62-6)/12)*(G62/E62))</f>
        <v>0</v>
      </c>
      <c r="G64" s="97">
        <f>F64</f>
        <v>0</v>
      </c>
      <c r="H64" s="164"/>
      <c r="I64" s="101" t="s">
        <v>540</v>
      </c>
      <c r="J64" s="101" t="str">
        <f>VLOOKUP(I64,Presupuesto!$B$11:$C$565,2,0)</f>
        <v>DECIMOCUARTO MES</v>
      </c>
      <c r="K64" s="219" t="s">
        <v>1393</v>
      </c>
      <c r="L64" s="98" t="s">
        <v>413</v>
      </c>
    </row>
    <row r="65" spans="3:14" ht="15.75" hidden="1" thickBot="1" x14ac:dyDescent="0.3">
      <c r="C65" s="137" t="s">
        <v>512</v>
      </c>
      <c r="D65" s="200"/>
      <c r="E65" s="152">
        <v>12</v>
      </c>
      <c r="F65" s="300">
        <f>HLOOKUP($C65,$BZ$2:$CM$3,2,0)</f>
        <v>15032.56</v>
      </c>
      <c r="G65" s="113">
        <f>D65*E65*F65</f>
        <v>0</v>
      </c>
      <c r="H65" s="166"/>
      <c r="I65" s="114" t="s">
        <v>517</v>
      </c>
      <c r="J65" s="114" t="str">
        <f>VLOOKUP(I65,Presupuesto!$B$11:$C$565,2,0)</f>
        <v>SUELDOS Y SALARIOS PERMANENTES</v>
      </c>
      <c r="K65" s="219" t="s">
        <v>1393</v>
      </c>
      <c r="L65" s="98" t="s">
        <v>413</v>
      </c>
    </row>
    <row r="66" spans="3:14" hidden="1" x14ac:dyDescent="0.25">
      <c r="C66" s="172" t="s">
        <v>58</v>
      </c>
      <c r="D66" s="163"/>
      <c r="E66" s="154">
        <v>0</v>
      </c>
      <c r="F66" s="100">
        <f>IF(E65=0,"",(G65/E65)/12*E65)</f>
        <v>0</v>
      </c>
      <c r="G66" s="97">
        <f>F66</f>
        <v>0</v>
      </c>
      <c r="H66" s="164"/>
      <c r="I66" s="116" t="s">
        <v>537</v>
      </c>
      <c r="J66" s="116" t="str">
        <f>VLOOKUP(I66,Presupuesto!$B$11:$C$565,2,0)</f>
        <v>AGUINALDO Y DECIMO CUARTO MES</v>
      </c>
      <c r="K66" s="219" t="s">
        <v>1393</v>
      </c>
      <c r="L66" s="98" t="s">
        <v>413</v>
      </c>
    </row>
    <row r="67" spans="3:14" ht="15.75" hidden="1" thickBot="1" x14ac:dyDescent="0.3">
      <c r="C67" s="173" t="s">
        <v>59</v>
      </c>
      <c r="D67" s="163"/>
      <c r="E67" s="154">
        <v>0</v>
      </c>
      <c r="F67" s="117">
        <f>IF(E65&lt;6,"",((E65-6)/12)*(G65/E65))</f>
        <v>0</v>
      </c>
      <c r="G67" s="97">
        <f>F67</f>
        <v>0</v>
      </c>
      <c r="H67" s="164"/>
      <c r="I67" s="101" t="s">
        <v>540</v>
      </c>
      <c r="J67" s="101" t="str">
        <f>VLOOKUP(I67,Presupuesto!$B$11:$C$565,2,0)</f>
        <v>DECIMOCUARTO MES</v>
      </c>
      <c r="K67" s="219" t="s">
        <v>1393</v>
      </c>
      <c r="L67" s="98" t="s">
        <v>413</v>
      </c>
    </row>
    <row r="68" spans="3:14" ht="15.75" hidden="1" thickBot="1" x14ac:dyDescent="0.3">
      <c r="C68" s="137" t="s">
        <v>513</v>
      </c>
      <c r="D68" s="200"/>
      <c r="E68" s="152">
        <v>12</v>
      </c>
      <c r="F68" s="300">
        <f>HLOOKUP($C68,$BZ$2:$CM$3,2,0)</f>
        <v>13264.02</v>
      </c>
      <c r="G68" s="113">
        <f>D68*E68*F68</f>
        <v>0</v>
      </c>
      <c r="H68" s="166"/>
      <c r="I68" s="114" t="s">
        <v>517</v>
      </c>
      <c r="J68" s="114" t="str">
        <f>VLOOKUP(I68,Presupuesto!$B$11:$C$565,2,0)</f>
        <v>SUELDOS Y SALARIOS PERMANENTES</v>
      </c>
      <c r="K68" s="219" t="s">
        <v>1393</v>
      </c>
      <c r="L68" s="98" t="s">
        <v>413</v>
      </c>
    </row>
    <row r="69" spans="3:14" hidden="1" x14ac:dyDescent="0.25">
      <c r="C69" s="172" t="s">
        <v>58</v>
      </c>
      <c r="D69" s="163"/>
      <c r="E69" s="154">
        <v>0</v>
      </c>
      <c r="F69" s="100">
        <f>IF(E68=0,"",(G68/E68)/12*E68)</f>
        <v>0</v>
      </c>
      <c r="G69" s="97">
        <f>F69</f>
        <v>0</v>
      </c>
      <c r="H69" s="164"/>
      <c r="I69" s="116" t="s">
        <v>537</v>
      </c>
      <c r="J69" s="116" t="str">
        <f>VLOOKUP(I69,Presupuesto!$B$11:$C$565,2,0)</f>
        <v>AGUINALDO Y DECIMO CUARTO MES</v>
      </c>
      <c r="K69" s="219" t="s">
        <v>1393</v>
      </c>
      <c r="L69" s="98" t="s">
        <v>413</v>
      </c>
    </row>
    <row r="70" spans="3:14" ht="15.75" hidden="1" thickBot="1" x14ac:dyDescent="0.3">
      <c r="C70" s="173" t="s">
        <v>59</v>
      </c>
      <c r="D70" s="163"/>
      <c r="E70" s="154">
        <v>0</v>
      </c>
      <c r="F70" s="117">
        <f>IF(E68&lt;6,"",((E68-6)/12)*(G68/E68))</f>
        <v>0</v>
      </c>
      <c r="G70" s="97">
        <f>F70</f>
        <v>0</v>
      </c>
      <c r="H70" s="164"/>
      <c r="I70" s="101" t="s">
        <v>540</v>
      </c>
      <c r="J70" s="101" t="str">
        <f>VLOOKUP(I70,Presupuesto!$B$11:$C$565,2,0)</f>
        <v>DECIMOCUARTO MES</v>
      </c>
      <c r="K70" s="219" t="s">
        <v>1393</v>
      </c>
      <c r="L70" s="98" t="s">
        <v>413</v>
      </c>
    </row>
    <row r="71" spans="3:14" ht="15.75" thickBot="1" x14ac:dyDescent="0.3">
      <c r="C71" s="137" t="s">
        <v>514</v>
      </c>
      <c r="D71" s="200">
        <v>4</v>
      </c>
      <c r="E71" s="152">
        <v>12</v>
      </c>
      <c r="F71" s="300">
        <f>HLOOKUP($C71,$BZ$2:$CM$3,2,0)</f>
        <v>12379.75</v>
      </c>
      <c r="G71" s="113">
        <f>D71*E71*F71</f>
        <v>594228</v>
      </c>
      <c r="H71" s="166" t="s">
        <v>1474</v>
      </c>
      <c r="I71" s="114" t="s">
        <v>517</v>
      </c>
      <c r="J71" s="114" t="str">
        <f>VLOOKUP(I71,Presupuesto!$B$11:$C$565,2,0)</f>
        <v>SUELDOS Y SALARIOS PERMANENTES</v>
      </c>
      <c r="K71" s="219" t="s">
        <v>1393</v>
      </c>
      <c r="L71" s="98" t="s">
        <v>413</v>
      </c>
      <c r="M71" s="85" t="s">
        <v>2503</v>
      </c>
      <c r="N71" s="529">
        <f>SUM(G71:G73)</f>
        <v>668506.5</v>
      </c>
    </row>
    <row r="72" spans="3:14" x14ac:dyDescent="0.25">
      <c r="C72" s="172" t="s">
        <v>58</v>
      </c>
      <c r="D72" s="163"/>
      <c r="E72" s="154">
        <v>0</v>
      </c>
      <c r="F72" s="100">
        <f>IF(E71=0,"",(G71/E71)/12*E71)</f>
        <v>49519</v>
      </c>
      <c r="G72" s="97">
        <f>F72</f>
        <v>49519</v>
      </c>
      <c r="H72" s="164" t="s">
        <v>1474</v>
      </c>
      <c r="I72" s="116" t="s">
        <v>537</v>
      </c>
      <c r="J72" s="116" t="str">
        <f>VLOOKUP(I72,Presupuesto!$B$11:$C$565,2,0)</f>
        <v>AGUINALDO Y DECIMO CUARTO MES</v>
      </c>
      <c r="K72" s="219" t="s">
        <v>1393</v>
      </c>
      <c r="L72" s="98" t="s">
        <v>413</v>
      </c>
    </row>
    <row r="73" spans="3:14" ht="15.75" thickBot="1" x14ac:dyDescent="0.3">
      <c r="C73" s="173" t="s">
        <v>59</v>
      </c>
      <c r="D73" s="163"/>
      <c r="E73" s="154">
        <v>0</v>
      </c>
      <c r="F73" s="117">
        <f>IF(E71&lt;6,"",((E71-6)/12)*(G71/E71))</f>
        <v>24759.5</v>
      </c>
      <c r="G73" s="97">
        <f>F73</f>
        <v>24759.5</v>
      </c>
      <c r="H73" s="164" t="s">
        <v>1474</v>
      </c>
      <c r="I73" s="101" t="s">
        <v>540</v>
      </c>
      <c r="J73" s="101" t="str">
        <f>VLOOKUP(I73,Presupuesto!$B$11:$C$565,2,0)</f>
        <v>DECIMOCUARTO MES</v>
      </c>
      <c r="K73" s="219" t="s">
        <v>1393</v>
      </c>
      <c r="L73" s="98" t="s">
        <v>413</v>
      </c>
    </row>
    <row r="74" spans="3:14" ht="15.75" hidden="1" thickBot="1" x14ac:dyDescent="0.3">
      <c r="C74" s="137" t="s">
        <v>515</v>
      </c>
      <c r="D74" s="200">
        <v>0</v>
      </c>
      <c r="E74" s="152">
        <v>12</v>
      </c>
      <c r="F74" s="300">
        <f>HLOOKUP($C74,$BZ$2:$CM$3,2,0)</f>
        <v>439.49</v>
      </c>
      <c r="G74" s="113">
        <f>D74*E74*F74</f>
        <v>0</v>
      </c>
      <c r="H74" s="166"/>
      <c r="I74" s="114" t="s">
        <v>517</v>
      </c>
      <c r="J74" s="114" t="str">
        <f>VLOOKUP(I74,Presupuesto!$B$11:$C$565,2,0)</f>
        <v>SUELDOS Y SALARIOS PERMANENTES</v>
      </c>
      <c r="K74" s="219" t="s">
        <v>1393</v>
      </c>
      <c r="L74" s="98" t="s">
        <v>413</v>
      </c>
      <c r="N74" s="529">
        <f>SUM(G74:G76)</f>
        <v>0</v>
      </c>
    </row>
    <row r="75" spans="3:14" hidden="1" x14ac:dyDescent="0.25">
      <c r="C75" s="172" t="s">
        <v>58</v>
      </c>
      <c r="D75" s="163"/>
      <c r="E75" s="154">
        <v>0</v>
      </c>
      <c r="F75" s="100">
        <f>IF(E74=0,"",(G74/E74)/12*E74)</f>
        <v>0</v>
      </c>
      <c r="G75" s="97">
        <f>F75</f>
        <v>0</v>
      </c>
      <c r="H75" s="164"/>
      <c r="I75" s="116" t="s">
        <v>537</v>
      </c>
      <c r="J75" s="116" t="str">
        <f>VLOOKUP(I75,Presupuesto!$B$11:$C$565,2,0)</f>
        <v>AGUINALDO Y DECIMO CUARTO MES</v>
      </c>
      <c r="K75" s="219" t="s">
        <v>1393</v>
      </c>
      <c r="L75" s="98" t="s">
        <v>413</v>
      </c>
    </row>
    <row r="76" spans="3:14" ht="15.75" hidden="1" thickBot="1" x14ac:dyDescent="0.3">
      <c r="C76" s="173" t="s">
        <v>59</v>
      </c>
      <c r="D76" s="163"/>
      <c r="E76" s="154">
        <v>0</v>
      </c>
      <c r="F76" s="117">
        <f>IF(E74&lt;6,"",((E74-6)/12)*(G74/E74))</f>
        <v>0</v>
      </c>
      <c r="G76" s="97">
        <f>F76</f>
        <v>0</v>
      </c>
      <c r="H76" s="164"/>
      <c r="I76" s="101" t="s">
        <v>540</v>
      </c>
      <c r="J76" s="101" t="str">
        <f>VLOOKUP(I76,Presupuesto!$B$11:$C$565,2,0)</f>
        <v>DECIMOCUARTO MES</v>
      </c>
      <c r="K76" s="219" t="s">
        <v>1393</v>
      </c>
      <c r="L76" s="98" t="s">
        <v>413</v>
      </c>
    </row>
    <row r="77" spans="3:14" ht="15.75" hidden="1" thickBot="1" x14ac:dyDescent="0.3">
      <c r="C77" s="137" t="s">
        <v>516</v>
      </c>
      <c r="D77" s="200"/>
      <c r="E77" s="152">
        <v>12</v>
      </c>
      <c r="F77" s="300">
        <f>HLOOKUP($C77,$BZ$2:$CM$3,2,0)</f>
        <v>1904.46</v>
      </c>
      <c r="G77" s="113">
        <f>D77*E77*F77</f>
        <v>0</v>
      </c>
      <c r="H77" s="166"/>
      <c r="I77" s="114" t="s">
        <v>517</v>
      </c>
      <c r="J77" s="114" t="str">
        <f>VLOOKUP(I77,Presupuesto!$B$11:$C$565,2,0)</f>
        <v>SUELDOS Y SALARIOS PERMANENTES</v>
      </c>
      <c r="K77" s="219" t="s">
        <v>1393</v>
      </c>
      <c r="L77" s="98" t="s">
        <v>413</v>
      </c>
    </row>
    <row r="78" spans="3:14" hidden="1" x14ac:dyDescent="0.25">
      <c r="C78" s="172" t="s">
        <v>58</v>
      </c>
      <c r="D78" s="163"/>
      <c r="E78" s="154">
        <v>0</v>
      </c>
      <c r="F78" s="100">
        <f>IF(E77=0,"",(G77/E77)/12*E77)</f>
        <v>0</v>
      </c>
      <c r="G78" s="97">
        <f>F78</f>
        <v>0</v>
      </c>
      <c r="H78" s="164"/>
      <c r="I78" s="116" t="s">
        <v>537</v>
      </c>
      <c r="J78" s="116" t="str">
        <f>VLOOKUP(I78,Presupuesto!$B$11:$C$565,2,0)</f>
        <v>AGUINALDO Y DECIMO CUARTO MES</v>
      </c>
      <c r="K78" s="219" t="s">
        <v>1393</v>
      </c>
      <c r="L78" s="98" t="s">
        <v>413</v>
      </c>
    </row>
    <row r="79" spans="3:14" ht="15.75" hidden="1" thickBot="1" x14ac:dyDescent="0.3">
      <c r="C79" s="173" t="s">
        <v>59</v>
      </c>
      <c r="D79" s="163"/>
      <c r="E79" s="154">
        <v>0</v>
      </c>
      <c r="F79" s="117">
        <f>IF(E77&lt;6,"",((E77-6)/12)*(G77/E77))</f>
        <v>0</v>
      </c>
      <c r="G79" s="97">
        <f>F79</f>
        <v>0</v>
      </c>
      <c r="H79" s="164"/>
      <c r="I79" s="101" t="s">
        <v>540</v>
      </c>
      <c r="J79" s="101" t="str">
        <f>VLOOKUP(I79,Presupuesto!$B$11:$C$565,2,0)</f>
        <v>DECIMOCUARTO MES</v>
      </c>
      <c r="K79" s="219" t="s">
        <v>1393</v>
      </c>
      <c r="L79" s="98" t="s">
        <v>413</v>
      </c>
    </row>
    <row r="80" spans="3:14" ht="15.75" hidden="1" thickBot="1" x14ac:dyDescent="0.3">
      <c r="C80" s="140" t="s">
        <v>84</v>
      </c>
      <c r="D80" s="200"/>
      <c r="E80" s="152">
        <v>12</v>
      </c>
      <c r="F80" s="139">
        <v>30000</v>
      </c>
      <c r="G80" s="113">
        <f>D80*E80*F80</f>
        <v>0</v>
      </c>
      <c r="H80" s="166"/>
      <c r="I80" s="114" t="s">
        <v>585</v>
      </c>
      <c r="J80" s="114" t="str">
        <f>VLOOKUP(I80,Presupuesto!$B$11:$C$565,2,0)</f>
        <v>CONTRATOS ESPECIALES</v>
      </c>
      <c r="K80" s="219" t="s">
        <v>1393</v>
      </c>
      <c r="L80" s="98" t="s">
        <v>413</v>
      </c>
    </row>
    <row r="81" spans="3:18" hidden="1" x14ac:dyDescent="0.25">
      <c r="C81" s="172" t="s">
        <v>58</v>
      </c>
      <c r="D81" s="163"/>
      <c r="E81" s="154">
        <v>0</v>
      </c>
      <c r="F81" s="117">
        <f>IF(E80=0,"",(G80/E80)/12*E80)</f>
        <v>0</v>
      </c>
      <c r="G81" s="97">
        <f>F81</f>
        <v>0</v>
      </c>
      <c r="H81" s="164"/>
      <c r="I81" s="101" t="s">
        <v>585</v>
      </c>
      <c r="J81" s="101" t="str">
        <f>VLOOKUP(I81,Presupuesto!$B$11:$C$565,2,0)</f>
        <v>CONTRATOS ESPECIALES</v>
      </c>
      <c r="K81" s="219" t="s">
        <v>1393</v>
      </c>
      <c r="L81" s="98" t="s">
        <v>412</v>
      </c>
    </row>
    <row r="82" spans="3:18" ht="15.75" hidden="1" thickBot="1" x14ac:dyDescent="0.3">
      <c r="C82" s="173" t="s">
        <v>59</v>
      </c>
      <c r="D82" s="163"/>
      <c r="E82" s="154">
        <v>0</v>
      </c>
      <c r="F82" s="100">
        <f>IF(E80&lt;6,"",((E80-6)/12)*(G80/E80))</f>
        <v>0</v>
      </c>
      <c r="G82" s="97">
        <f>F82</f>
        <v>0</v>
      </c>
      <c r="H82" s="164"/>
      <c r="I82" s="101" t="s">
        <v>585</v>
      </c>
      <c r="J82" s="101" t="str">
        <f>VLOOKUP(I82,Presupuesto!$B$11:$C$565,2,0)</f>
        <v>CONTRATOS ESPECIALES</v>
      </c>
      <c r="K82" s="219" t="s">
        <v>1393</v>
      </c>
      <c r="L82" s="98" t="s">
        <v>417</v>
      </c>
    </row>
    <row r="83" spans="3:18" ht="15.75" hidden="1" thickBot="1" x14ac:dyDescent="0.3">
      <c r="C83" s="140" t="s">
        <v>60</v>
      </c>
      <c r="D83" s="200"/>
      <c r="E83" s="152">
        <v>12</v>
      </c>
      <c r="F83" s="118">
        <v>30000</v>
      </c>
      <c r="G83" s="113">
        <f>D83*E83*F83</f>
        <v>0</v>
      </c>
      <c r="H83" s="166"/>
      <c r="I83" s="114" t="s">
        <v>725</v>
      </c>
      <c r="J83" s="114" t="str">
        <f>VLOOKUP(I83,Presupuesto!$B$11:$C$565,2,0)</f>
        <v>OTROS SERVICIOS TECNICOS Y PROFESIONALES</v>
      </c>
      <c r="K83" s="219" t="s">
        <v>1393</v>
      </c>
      <c r="L83" s="98" t="s">
        <v>412</v>
      </c>
    </row>
    <row r="84" spans="3:18" hidden="1" x14ac:dyDescent="0.25">
      <c r="C84" s="172" t="s">
        <v>58</v>
      </c>
      <c r="D84" s="163"/>
      <c r="E84" s="154">
        <v>0</v>
      </c>
      <c r="F84" s="100">
        <v>0</v>
      </c>
      <c r="G84" s="97">
        <f>F84</f>
        <v>0</v>
      </c>
      <c r="H84" s="164"/>
      <c r="I84" s="101" t="s">
        <v>725</v>
      </c>
      <c r="J84" s="101" t="str">
        <f>VLOOKUP(I84,Presupuesto!$B$11:$C$565,2,0)</f>
        <v>OTROS SERVICIOS TECNICOS Y PROFESIONALES</v>
      </c>
      <c r="K84" s="219" t="s">
        <v>1393</v>
      </c>
      <c r="L84" s="98" t="s">
        <v>412</v>
      </c>
    </row>
    <row r="85" spans="3:18" ht="15.75" hidden="1" thickBot="1" x14ac:dyDescent="0.3">
      <c r="C85" s="173" t="s">
        <v>59</v>
      </c>
      <c r="D85" s="163"/>
      <c r="E85" s="154">
        <v>0</v>
      </c>
      <c r="F85" s="100">
        <v>0</v>
      </c>
      <c r="G85" s="97">
        <f>F85</f>
        <v>0</v>
      </c>
      <c r="H85" s="164"/>
      <c r="I85" s="101" t="s">
        <v>725</v>
      </c>
      <c r="J85" s="101" t="str">
        <f>VLOOKUP(I85,Presupuesto!$B$11:$C$565,2,0)</f>
        <v>OTROS SERVICIOS TECNICOS Y PROFESIONALES</v>
      </c>
      <c r="K85" s="219" t="s">
        <v>1393</v>
      </c>
      <c r="L85" s="98" t="s">
        <v>412</v>
      </c>
    </row>
    <row r="86" spans="3:18" ht="15.75" thickBot="1" x14ac:dyDescent="0.3">
      <c r="C86" s="140" t="s">
        <v>61</v>
      </c>
      <c r="D86" s="200">
        <v>1</v>
      </c>
      <c r="E86" s="152">
        <v>12</v>
      </c>
      <c r="F86" s="118">
        <v>20000</v>
      </c>
      <c r="G86" s="113">
        <f>D86*E86*F86</f>
        <v>240000</v>
      </c>
      <c r="H86" s="166" t="s">
        <v>1474</v>
      </c>
      <c r="I86" s="114" t="s">
        <v>517</v>
      </c>
      <c r="J86" s="114" t="str">
        <f>VLOOKUP(I86,Presupuesto!$B$11:$C$565,2,0)</f>
        <v>SUELDOS Y SALARIOS PERMANENTES</v>
      </c>
      <c r="K86" s="219" t="s">
        <v>1393</v>
      </c>
      <c r="L86" s="98" t="s">
        <v>412</v>
      </c>
      <c r="M86" s="85" t="s">
        <v>2662</v>
      </c>
      <c r="P86" s="529">
        <f>+G86+G87+G88</f>
        <v>270000</v>
      </c>
    </row>
    <row r="87" spans="3:18" x14ac:dyDescent="0.25">
      <c r="C87" s="172" t="s">
        <v>58</v>
      </c>
      <c r="D87" s="170"/>
      <c r="E87" s="131">
        <v>0</v>
      </c>
      <c r="F87" s="119">
        <f>IF(E86=0,"",(G86/E86)/12*E86)</f>
        <v>20000</v>
      </c>
      <c r="G87" s="120">
        <f>F87</f>
        <v>20000</v>
      </c>
      <c r="H87" s="164" t="s">
        <v>1474</v>
      </c>
      <c r="I87" s="101" t="s">
        <v>537</v>
      </c>
      <c r="J87" s="101" t="str">
        <f>VLOOKUP(I87,Presupuesto!$B$11:$C$565,2,0)</f>
        <v>AGUINALDO Y DECIMO CUARTO MES</v>
      </c>
      <c r="K87" s="219" t="s">
        <v>1393</v>
      </c>
      <c r="L87" s="98" t="s">
        <v>412</v>
      </c>
    </row>
    <row r="88" spans="3:18" ht="15.75" thickBot="1" x14ac:dyDescent="0.3">
      <c r="C88" s="174" t="s">
        <v>59</v>
      </c>
      <c r="D88" s="162"/>
      <c r="E88" s="132">
        <v>0</v>
      </c>
      <c r="F88" s="105">
        <f>IF(E86&lt;6,"",((E86-6)/12)*(G86/E86))</f>
        <v>10000</v>
      </c>
      <c r="G88" s="105">
        <f>F88</f>
        <v>10000</v>
      </c>
      <c r="H88" s="162" t="s">
        <v>1474</v>
      </c>
      <c r="I88" s="106" t="s">
        <v>540</v>
      </c>
      <c r="J88" s="124" t="str">
        <f>VLOOKUP(I88,Presupuesto!$B$11:$C$565,2,0)</f>
        <v>DECIMOCUARTO MES</v>
      </c>
      <c r="K88" s="219" t="s">
        <v>1393</v>
      </c>
      <c r="L88" s="124" t="s">
        <v>412</v>
      </c>
    </row>
    <row r="89" spans="3:18" ht="15.75" thickBot="1" x14ac:dyDescent="0.3">
      <c r="C89" s="140" t="s">
        <v>61</v>
      </c>
      <c r="D89" s="200">
        <v>1</v>
      </c>
      <c r="E89" s="152">
        <v>12</v>
      </c>
      <c r="F89" s="118">
        <v>12000</v>
      </c>
      <c r="G89" s="113">
        <f>D89*E89*F89</f>
        <v>144000</v>
      </c>
      <c r="H89" s="166" t="s">
        <v>1474</v>
      </c>
      <c r="I89" s="114" t="s">
        <v>517</v>
      </c>
      <c r="J89" s="114" t="str">
        <f>VLOOKUP(I89,Presupuesto!$B$11:$C$565,2,0)</f>
        <v>SUELDOS Y SALARIOS PERMANENTES</v>
      </c>
      <c r="K89" s="219" t="s">
        <v>1393</v>
      </c>
      <c r="L89" s="98" t="s">
        <v>412</v>
      </c>
      <c r="M89" s="85" t="s">
        <v>2505</v>
      </c>
      <c r="P89" s="529">
        <f>SUM(G89:G91)</f>
        <v>162000</v>
      </c>
    </row>
    <row r="90" spans="3:18" x14ac:dyDescent="0.25">
      <c r="C90" s="172" t="s">
        <v>58</v>
      </c>
      <c r="D90" s="170"/>
      <c r="E90" s="131">
        <v>0</v>
      </c>
      <c r="F90" s="119">
        <f>IF(E89=0,"",(G89/E89)/12*E89)</f>
        <v>12000</v>
      </c>
      <c r="G90" s="120">
        <f>F90</f>
        <v>12000</v>
      </c>
      <c r="H90" s="164" t="s">
        <v>1474</v>
      </c>
      <c r="I90" s="101" t="s">
        <v>537</v>
      </c>
      <c r="J90" s="101" t="str">
        <f>VLOOKUP(I90,Presupuesto!$B$11:$C$565,2,0)</f>
        <v>AGUINALDO Y DECIMO CUARTO MES</v>
      </c>
      <c r="K90" s="219" t="s">
        <v>1393</v>
      </c>
      <c r="L90" s="98" t="s">
        <v>412</v>
      </c>
    </row>
    <row r="91" spans="3:18" ht="15.75" thickBot="1" x14ac:dyDescent="0.3">
      <c r="C91" s="174" t="s">
        <v>59</v>
      </c>
      <c r="D91" s="162"/>
      <c r="E91" s="132">
        <v>0</v>
      </c>
      <c r="F91" s="105">
        <f>IF(E89&lt;6,"",((E89-6)/12)*(G89/E89))</f>
        <v>6000</v>
      </c>
      <c r="G91" s="105">
        <f>F91</f>
        <v>6000</v>
      </c>
      <c r="H91" s="162" t="s">
        <v>1474</v>
      </c>
      <c r="I91" s="106" t="s">
        <v>540</v>
      </c>
      <c r="J91" s="124" t="str">
        <f>VLOOKUP(I91,Presupuesto!$B$11:$C$565,2,0)</f>
        <v>DECIMOCUARTO MES</v>
      </c>
      <c r="K91" s="219" t="s">
        <v>1393</v>
      </c>
      <c r="L91" s="124" t="s">
        <v>412</v>
      </c>
    </row>
    <row r="92" spans="3:18" ht="15.75" thickBot="1" x14ac:dyDescent="0.3">
      <c r="C92" s="140" t="s">
        <v>61</v>
      </c>
      <c r="D92" s="200">
        <v>1</v>
      </c>
      <c r="E92" s="152">
        <v>12</v>
      </c>
      <c r="F92" s="118">
        <v>10000</v>
      </c>
      <c r="G92" s="113">
        <f>D92*E92*F92</f>
        <v>120000</v>
      </c>
      <c r="H92" s="166" t="s">
        <v>1474</v>
      </c>
      <c r="I92" s="114" t="s">
        <v>517</v>
      </c>
      <c r="J92" s="114" t="str">
        <f>VLOOKUP(I92,Presupuesto!$B$11:$C$565,2,0)</f>
        <v>SUELDOS Y SALARIOS PERMANENTES</v>
      </c>
      <c r="K92" s="219" t="s">
        <v>1393</v>
      </c>
      <c r="L92" s="98" t="s">
        <v>412</v>
      </c>
      <c r="M92" s="85" t="s">
        <v>2504</v>
      </c>
      <c r="P92" s="529">
        <f>SUM(G92:G94)</f>
        <v>135000</v>
      </c>
    </row>
    <row r="93" spans="3:18" x14ac:dyDescent="0.25">
      <c r="C93" s="172" t="s">
        <v>58</v>
      </c>
      <c r="D93" s="170"/>
      <c r="E93" s="131">
        <v>0</v>
      </c>
      <c r="F93" s="119">
        <f>IF(E92=0,"",(G92/E92)/12*E92)</f>
        <v>10000</v>
      </c>
      <c r="G93" s="120">
        <f>F93</f>
        <v>10000</v>
      </c>
      <c r="H93" s="164" t="s">
        <v>1474</v>
      </c>
      <c r="I93" s="101" t="s">
        <v>537</v>
      </c>
      <c r="J93" s="101" t="str">
        <f>VLOOKUP(I93,Presupuesto!$B$11:$C$565,2,0)</f>
        <v>AGUINALDO Y DECIMO CUARTO MES</v>
      </c>
      <c r="K93" s="219" t="s">
        <v>1393</v>
      </c>
      <c r="L93" s="98" t="s">
        <v>412</v>
      </c>
    </row>
    <row r="94" spans="3:18" ht="15.75" thickBot="1" x14ac:dyDescent="0.3">
      <c r="C94" s="174" t="s">
        <v>59</v>
      </c>
      <c r="D94" s="162"/>
      <c r="E94" s="132">
        <v>0</v>
      </c>
      <c r="F94" s="105">
        <f>IF(E92&lt;6,"",((E92-6)/12)*(G92/E92))</f>
        <v>5000</v>
      </c>
      <c r="G94" s="105">
        <f>F94</f>
        <v>5000</v>
      </c>
      <c r="H94" s="162" t="s">
        <v>1474</v>
      </c>
      <c r="I94" s="106" t="s">
        <v>540</v>
      </c>
      <c r="J94" s="124" t="str">
        <f>VLOOKUP(I94,Presupuesto!$B$11:$C$565,2,0)</f>
        <v>DECIMOCUARTO MES</v>
      </c>
      <c r="K94" s="219" t="s">
        <v>1393</v>
      </c>
      <c r="L94" s="124" t="s">
        <v>412</v>
      </c>
    </row>
    <row r="95" spans="3:18" ht="15.75" thickBot="1" x14ac:dyDescent="0.3">
      <c r="C95" s="140" t="s">
        <v>61</v>
      </c>
      <c r="D95" s="200">
        <v>2</v>
      </c>
      <c r="E95" s="152">
        <v>12</v>
      </c>
      <c r="F95" s="118">
        <v>15000</v>
      </c>
      <c r="G95" s="113">
        <f>D95*E95*F95</f>
        <v>360000</v>
      </c>
      <c r="H95" s="166" t="s">
        <v>1474</v>
      </c>
      <c r="I95" s="114" t="s">
        <v>517</v>
      </c>
      <c r="J95" s="114" t="str">
        <f>VLOOKUP(I95,Presupuesto!$B$11:$C$565,2,0)</f>
        <v>SUELDOS Y SALARIOS PERMANENTES</v>
      </c>
      <c r="K95" s="219" t="s">
        <v>1393</v>
      </c>
      <c r="L95" s="98" t="s">
        <v>412</v>
      </c>
      <c r="M95" s="85" t="s">
        <v>2104</v>
      </c>
      <c r="R95" s="529">
        <f>+P92+P89+N71+N59+N41</f>
        <v>2796259.59</v>
      </c>
    </row>
    <row r="96" spans="3:18" x14ac:dyDescent="0.25">
      <c r="C96" s="172" t="s">
        <v>58</v>
      </c>
      <c r="D96" s="170"/>
      <c r="E96" s="131">
        <v>0</v>
      </c>
      <c r="F96" s="119">
        <v>15000</v>
      </c>
      <c r="G96" s="120">
        <f>F96</f>
        <v>15000</v>
      </c>
      <c r="H96" s="164" t="s">
        <v>1474</v>
      </c>
      <c r="I96" s="101" t="s">
        <v>537</v>
      </c>
      <c r="J96" s="101" t="str">
        <f>VLOOKUP(I96,Presupuesto!$B$11:$C$565,2,0)</f>
        <v>AGUINALDO Y DECIMO CUARTO MES</v>
      </c>
      <c r="K96" s="219" t="s">
        <v>1393</v>
      </c>
      <c r="L96" s="98" t="s">
        <v>412</v>
      </c>
    </row>
    <row r="97" spans="3:17" ht="15.75" thickBot="1" x14ac:dyDescent="0.3">
      <c r="C97" s="174" t="s">
        <v>59</v>
      </c>
      <c r="D97" s="162"/>
      <c r="E97" s="132">
        <v>0</v>
      </c>
      <c r="F97" s="105">
        <f>IF(E95&lt;6,"",((E95-6)/12)*(G95/E95))</f>
        <v>15000</v>
      </c>
      <c r="G97" s="105">
        <f>F97</f>
        <v>15000</v>
      </c>
      <c r="H97" s="162" t="s">
        <v>1474</v>
      </c>
      <c r="I97" s="106" t="s">
        <v>540</v>
      </c>
      <c r="J97" s="124" t="str">
        <f>VLOOKUP(I97,Presupuesto!$B$11:$C$565,2,0)</f>
        <v>DECIMOCUARTO MES</v>
      </c>
      <c r="K97" s="219" t="s">
        <v>1393</v>
      </c>
      <c r="L97" s="124" t="s">
        <v>412</v>
      </c>
    </row>
    <row r="98" spans="3:17" ht="15.75" thickBot="1" x14ac:dyDescent="0.3">
      <c r="C98" s="140" t="s">
        <v>61</v>
      </c>
      <c r="D98" s="200">
        <v>1</v>
      </c>
      <c r="E98" s="152">
        <v>12</v>
      </c>
      <c r="F98" s="118">
        <v>25000</v>
      </c>
      <c r="G98" s="113">
        <f>D98*E98*F98</f>
        <v>300000</v>
      </c>
      <c r="H98" s="166" t="s">
        <v>1474</v>
      </c>
      <c r="I98" s="114" t="s">
        <v>517</v>
      </c>
      <c r="J98" s="114" t="str">
        <f>VLOOKUP(I98,Presupuesto!$B$11:$C$565,2,0)</f>
        <v>SUELDOS Y SALARIOS PERMANENTES</v>
      </c>
      <c r="K98" s="219" t="s">
        <v>1393</v>
      </c>
      <c r="L98" s="98" t="s">
        <v>412</v>
      </c>
      <c r="M98" s="85" t="s">
        <v>2682</v>
      </c>
      <c r="O98" s="529">
        <f>SUM(G98:G100)</f>
        <v>327500</v>
      </c>
    </row>
    <row r="99" spans="3:17" x14ac:dyDescent="0.25">
      <c r="C99" s="172" t="s">
        <v>58</v>
      </c>
      <c r="D99" s="170"/>
      <c r="E99" s="131">
        <v>0</v>
      </c>
      <c r="F99" s="119">
        <v>15000</v>
      </c>
      <c r="G99" s="120">
        <f>F99</f>
        <v>15000</v>
      </c>
      <c r="H99" s="164" t="s">
        <v>1474</v>
      </c>
      <c r="I99" s="101" t="s">
        <v>537</v>
      </c>
      <c r="J99" s="101" t="str">
        <f>VLOOKUP(I99,Presupuesto!$B$11:$C$565,2,0)</f>
        <v>AGUINALDO Y DECIMO CUARTO MES</v>
      </c>
      <c r="K99" s="219" t="s">
        <v>1393</v>
      </c>
      <c r="L99" s="98" t="s">
        <v>412</v>
      </c>
    </row>
    <row r="100" spans="3:17" ht="15.75" thickBot="1" x14ac:dyDescent="0.3">
      <c r="C100" s="174" t="s">
        <v>59</v>
      </c>
      <c r="D100" s="162"/>
      <c r="E100" s="132">
        <v>0</v>
      </c>
      <c r="F100" s="105">
        <f>IF(E98&lt;6,"",((E98-6)/12)*(G98/E98))</f>
        <v>12500</v>
      </c>
      <c r="G100" s="105">
        <f>F100</f>
        <v>12500</v>
      </c>
      <c r="H100" s="162" t="s">
        <v>1474</v>
      </c>
      <c r="I100" s="106" t="s">
        <v>540</v>
      </c>
      <c r="J100" s="124" t="str">
        <f>VLOOKUP(I100,Presupuesto!$B$11:$C$565,2,0)</f>
        <v>DECIMOCUARTO MES</v>
      </c>
      <c r="K100" s="219" t="s">
        <v>1393</v>
      </c>
      <c r="L100" s="124" t="s">
        <v>412</v>
      </c>
    </row>
    <row r="101" spans="3:17" ht="15.75" thickBot="1" x14ac:dyDescent="0.3">
      <c r="C101" s="140" t="s">
        <v>61</v>
      </c>
      <c r="D101" s="200">
        <v>1</v>
      </c>
      <c r="E101" s="152">
        <v>12</v>
      </c>
      <c r="F101" s="118">
        <v>15000</v>
      </c>
      <c r="G101" s="113">
        <f>D101*E101*F101</f>
        <v>180000</v>
      </c>
      <c r="H101" s="166" t="s">
        <v>1474</v>
      </c>
      <c r="I101" s="114" t="s">
        <v>517</v>
      </c>
      <c r="J101" s="114" t="str">
        <f>VLOOKUP(I101,Presupuesto!$B$11:$C$565,2,0)</f>
        <v>SUELDOS Y SALARIOS PERMANENTES</v>
      </c>
      <c r="K101" s="219" t="s">
        <v>1393</v>
      </c>
      <c r="L101" s="98" t="s">
        <v>412</v>
      </c>
      <c r="M101" s="85" t="s">
        <v>2683</v>
      </c>
      <c r="P101" s="529">
        <f>SUM(G101:G103)</f>
        <v>202500</v>
      </c>
      <c r="Q101" s="529">
        <f>+O98+P101</f>
        <v>530000</v>
      </c>
    </row>
    <row r="102" spans="3:17" x14ac:dyDescent="0.25">
      <c r="C102" s="172" t="s">
        <v>58</v>
      </c>
      <c r="D102" s="170"/>
      <c r="E102" s="131">
        <v>0</v>
      </c>
      <c r="F102" s="119">
        <v>15000</v>
      </c>
      <c r="G102" s="120">
        <f>F102</f>
        <v>15000</v>
      </c>
      <c r="H102" s="164" t="s">
        <v>1474</v>
      </c>
      <c r="I102" s="101" t="s">
        <v>537</v>
      </c>
      <c r="J102" s="101" t="str">
        <f>VLOOKUP(I102,Presupuesto!$B$11:$C$565,2,0)</f>
        <v>AGUINALDO Y DECIMO CUARTO MES</v>
      </c>
      <c r="K102" s="219" t="s">
        <v>1393</v>
      </c>
      <c r="L102" s="98" t="s">
        <v>412</v>
      </c>
    </row>
    <row r="103" spans="3:17" ht="15.75" thickBot="1" x14ac:dyDescent="0.3">
      <c r="C103" s="174" t="s">
        <v>59</v>
      </c>
      <c r="D103" s="162"/>
      <c r="E103" s="132">
        <v>0</v>
      </c>
      <c r="F103" s="105">
        <f>IF(E101&lt;6,"",((E101-6)/12)*(G101/E101))</f>
        <v>7500</v>
      </c>
      <c r="G103" s="105">
        <f>F103</f>
        <v>7500</v>
      </c>
      <c r="H103" s="162" t="s">
        <v>1474</v>
      </c>
      <c r="I103" s="106" t="s">
        <v>540</v>
      </c>
      <c r="J103" s="124" t="str">
        <f>VLOOKUP(I103,Presupuesto!$B$11:$C$565,2,0)</f>
        <v>DECIMOCUARTO MES</v>
      </c>
      <c r="K103" s="219" t="s">
        <v>1393</v>
      </c>
      <c r="L103" s="124" t="s">
        <v>412</v>
      </c>
    </row>
    <row r="104" spans="3:17" ht="15.75" thickBot="1" x14ac:dyDescent="0.3">
      <c r="C104" s="140" t="s">
        <v>61</v>
      </c>
      <c r="D104" s="200">
        <v>1</v>
      </c>
      <c r="E104" s="152">
        <v>12</v>
      </c>
      <c r="F104" s="118">
        <v>20000</v>
      </c>
      <c r="G104" s="113">
        <f>D104*E104*F104</f>
        <v>240000</v>
      </c>
      <c r="H104" s="166" t="s">
        <v>1474</v>
      </c>
      <c r="I104" s="114" t="s">
        <v>517</v>
      </c>
      <c r="J104" s="114" t="str">
        <f>VLOOKUP(I104,Presupuesto!$B$11:$C$565,2,0)</f>
        <v>SUELDOS Y SALARIOS PERMANENTES</v>
      </c>
      <c r="K104" s="219" t="s">
        <v>1393</v>
      </c>
      <c r="L104" s="98" t="s">
        <v>412</v>
      </c>
      <c r="M104" s="85" t="s">
        <v>2799</v>
      </c>
      <c r="P104" s="529">
        <f>SUM(G104:G106)</f>
        <v>265000</v>
      </c>
      <c r="Q104" s="529"/>
    </row>
    <row r="105" spans="3:17" x14ac:dyDescent="0.25">
      <c r="C105" s="172" t="s">
        <v>58</v>
      </c>
      <c r="D105" s="170"/>
      <c r="E105" s="131">
        <v>0</v>
      </c>
      <c r="F105" s="119">
        <v>15000</v>
      </c>
      <c r="G105" s="120">
        <f>F105</f>
        <v>15000</v>
      </c>
      <c r="H105" s="164" t="s">
        <v>1474</v>
      </c>
      <c r="I105" s="101" t="s">
        <v>537</v>
      </c>
      <c r="J105" s="101" t="str">
        <f>VLOOKUP(I105,Presupuesto!$B$11:$C$565,2,0)</f>
        <v>AGUINALDO Y DECIMO CUARTO MES</v>
      </c>
      <c r="K105" s="219" t="s">
        <v>1393</v>
      </c>
      <c r="L105" s="98" t="s">
        <v>412</v>
      </c>
    </row>
    <row r="106" spans="3:17" ht="15.75" thickBot="1" x14ac:dyDescent="0.3">
      <c r="C106" s="174" t="s">
        <v>59</v>
      </c>
      <c r="D106" s="162"/>
      <c r="E106" s="132">
        <v>0</v>
      </c>
      <c r="F106" s="105">
        <f>IF(E104&lt;6,"",((E104-6)/12)*(G104/E104))</f>
        <v>10000</v>
      </c>
      <c r="G106" s="105">
        <f>F106</f>
        <v>10000</v>
      </c>
      <c r="H106" s="162" t="s">
        <v>1474</v>
      </c>
      <c r="I106" s="106" t="s">
        <v>540</v>
      </c>
      <c r="J106" s="124" t="str">
        <f>VLOOKUP(I106,Presupuesto!$B$11:$C$565,2,0)</f>
        <v>DECIMOCUARTO MES</v>
      </c>
      <c r="K106" s="219" t="s">
        <v>1393</v>
      </c>
      <c r="L106" s="124" t="s">
        <v>412</v>
      </c>
    </row>
    <row r="107" spans="3:17" ht="15.75" thickBot="1" x14ac:dyDescent="0.3">
      <c r="C107" s="140" t="s">
        <v>61</v>
      </c>
      <c r="D107" s="200">
        <v>3</v>
      </c>
      <c r="E107" s="152">
        <v>12</v>
      </c>
      <c r="F107" s="118">
        <v>17770</v>
      </c>
      <c r="G107" s="113">
        <f>D107*E107*F107</f>
        <v>639720</v>
      </c>
      <c r="H107" s="166" t="s">
        <v>1474</v>
      </c>
      <c r="I107" s="114" t="s">
        <v>517</v>
      </c>
      <c r="J107" s="114" t="str">
        <f>VLOOKUP(I107,Presupuesto!$B$11:$C$565,2,0)</f>
        <v>SUELDOS Y SALARIOS PERMANENTES</v>
      </c>
      <c r="K107" s="219" t="s">
        <v>1393</v>
      </c>
      <c r="L107" s="98" t="s">
        <v>412</v>
      </c>
      <c r="M107" s="85" t="s">
        <v>3323</v>
      </c>
      <c r="P107" s="529">
        <f>SUM(G107:G109)</f>
        <v>681375</v>
      </c>
    </row>
    <row r="108" spans="3:17" x14ac:dyDescent="0.25">
      <c r="C108" s="172" t="s">
        <v>58</v>
      </c>
      <c r="D108" s="170"/>
      <c r="E108" s="131">
        <v>0</v>
      </c>
      <c r="F108" s="119">
        <v>15000</v>
      </c>
      <c r="G108" s="120">
        <f>F108</f>
        <v>15000</v>
      </c>
      <c r="H108" s="164" t="s">
        <v>1474</v>
      </c>
      <c r="I108" s="101" t="s">
        <v>537</v>
      </c>
      <c r="J108" s="101" t="str">
        <f>VLOOKUP(I108,Presupuesto!$B$11:$C$565,2,0)</f>
        <v>AGUINALDO Y DECIMO CUARTO MES</v>
      </c>
      <c r="K108" s="219" t="s">
        <v>1393</v>
      </c>
      <c r="L108" s="98" t="s">
        <v>412</v>
      </c>
    </row>
    <row r="109" spans="3:17" ht="15.75" thickBot="1" x14ac:dyDescent="0.3">
      <c r="C109" s="174" t="s">
        <v>59</v>
      </c>
      <c r="D109" s="162"/>
      <c r="E109" s="132">
        <v>0</v>
      </c>
      <c r="F109" s="105">
        <f>IF(E107&lt;6,"",((E107-6)/12)*(G107/E107))</f>
        <v>26655</v>
      </c>
      <c r="G109" s="105">
        <f>F109</f>
        <v>26655</v>
      </c>
      <c r="H109" s="162" t="s">
        <v>1474</v>
      </c>
      <c r="I109" s="106" t="s">
        <v>540</v>
      </c>
      <c r="J109" s="124" t="str">
        <f>VLOOKUP(I109,Presupuesto!$B$11:$C$565,2,0)</f>
        <v>DECIMOCUARTO MES</v>
      </c>
      <c r="K109" s="219" t="s">
        <v>1393</v>
      </c>
      <c r="L109" s="124" t="s">
        <v>412</v>
      </c>
    </row>
    <row r="110" spans="3:17" ht="15.75" thickBot="1" x14ac:dyDescent="0.3">
      <c r="C110" s="140" t="s">
        <v>61</v>
      </c>
      <c r="D110" s="200">
        <v>1</v>
      </c>
      <c r="E110" s="152">
        <v>12</v>
      </c>
      <c r="F110" s="118">
        <v>27000</v>
      </c>
      <c r="G110" s="113">
        <f>D110*E110*F110</f>
        <v>324000</v>
      </c>
      <c r="H110" s="166" t="s">
        <v>1474</v>
      </c>
      <c r="I110" s="114" t="s">
        <v>517</v>
      </c>
      <c r="J110" s="114" t="str">
        <f>VLOOKUP(I110,Presupuesto!$B$11:$C$565,2,0)</f>
        <v>SUELDOS Y SALARIOS PERMANENTES</v>
      </c>
      <c r="K110" s="219" t="s">
        <v>1393</v>
      </c>
      <c r="L110" s="98" t="s">
        <v>412</v>
      </c>
      <c r="M110" s="85" t="s">
        <v>3409</v>
      </c>
      <c r="P110" s="529">
        <f>SUM(G110:G112)</f>
        <v>352500</v>
      </c>
    </row>
    <row r="111" spans="3:17" x14ac:dyDescent="0.25">
      <c r="C111" s="172" t="s">
        <v>58</v>
      </c>
      <c r="D111" s="170"/>
      <c r="E111" s="131">
        <v>0</v>
      </c>
      <c r="F111" s="119">
        <v>15000</v>
      </c>
      <c r="G111" s="120">
        <f>F111</f>
        <v>15000</v>
      </c>
      <c r="H111" s="164" t="s">
        <v>1474</v>
      </c>
      <c r="I111" s="101" t="s">
        <v>537</v>
      </c>
      <c r="J111" s="101" t="str">
        <f>VLOOKUP(I111,Presupuesto!$B$11:$C$565,2,0)</f>
        <v>AGUINALDO Y DECIMO CUARTO MES</v>
      </c>
      <c r="K111" s="219" t="s">
        <v>1393</v>
      </c>
      <c r="L111" s="98" t="s">
        <v>412</v>
      </c>
    </row>
    <row r="112" spans="3:17" ht="15.75" thickBot="1" x14ac:dyDescent="0.3">
      <c r="C112" s="174" t="s">
        <v>59</v>
      </c>
      <c r="D112" s="162"/>
      <c r="E112" s="132">
        <v>0</v>
      </c>
      <c r="F112" s="105">
        <f>IF(E110&lt;6,"",((E110-6)/12)*(G110/E110))</f>
        <v>13500</v>
      </c>
      <c r="G112" s="105">
        <f>F112</f>
        <v>13500</v>
      </c>
      <c r="H112" s="162" t="s">
        <v>1474</v>
      </c>
      <c r="I112" s="106" t="s">
        <v>540</v>
      </c>
      <c r="J112" s="124" t="str">
        <f>VLOOKUP(I112,Presupuesto!$B$11:$C$565,2,0)</f>
        <v>DECIMOCUARTO MES</v>
      </c>
      <c r="K112" s="219" t="s">
        <v>1393</v>
      </c>
      <c r="L112" s="124" t="s">
        <v>412</v>
      </c>
    </row>
    <row r="113" spans="3:17" ht="15.75" thickBot="1" x14ac:dyDescent="0.3">
      <c r="C113" s="140" t="s">
        <v>61</v>
      </c>
      <c r="D113" s="200">
        <v>1</v>
      </c>
      <c r="E113" s="152">
        <v>12</v>
      </c>
      <c r="F113" s="118">
        <v>27000</v>
      </c>
      <c r="G113" s="113">
        <f>D113*E113*F113</f>
        <v>324000</v>
      </c>
      <c r="H113" s="166" t="s">
        <v>1474</v>
      </c>
      <c r="I113" s="114" t="s">
        <v>517</v>
      </c>
      <c r="J113" s="114" t="str">
        <f>VLOOKUP(I113,Presupuesto!$B$11:$C$565,2,0)</f>
        <v>SUELDOS Y SALARIOS PERMANENTES</v>
      </c>
      <c r="K113" s="219" t="s">
        <v>1393</v>
      </c>
      <c r="L113" s="98" t="s">
        <v>412</v>
      </c>
      <c r="M113" s="85" t="s">
        <v>3410</v>
      </c>
      <c r="P113" s="529">
        <f>SUM(G113:G115)</f>
        <v>352500</v>
      </c>
    </row>
    <row r="114" spans="3:17" x14ac:dyDescent="0.25">
      <c r="C114" s="172" t="s">
        <v>58</v>
      </c>
      <c r="D114" s="170"/>
      <c r="E114" s="131">
        <v>0</v>
      </c>
      <c r="F114" s="119">
        <v>15000</v>
      </c>
      <c r="G114" s="120">
        <f>F114</f>
        <v>15000</v>
      </c>
      <c r="H114" s="164" t="s">
        <v>1474</v>
      </c>
      <c r="I114" s="101" t="s">
        <v>537</v>
      </c>
      <c r="J114" s="101" t="str">
        <f>VLOOKUP(I114,Presupuesto!$B$11:$C$565,2,0)</f>
        <v>AGUINALDO Y DECIMO CUARTO MES</v>
      </c>
      <c r="K114" s="219" t="s">
        <v>1393</v>
      </c>
      <c r="L114" s="98" t="s">
        <v>412</v>
      </c>
    </row>
    <row r="115" spans="3:17" ht="15.75" thickBot="1" x14ac:dyDescent="0.3">
      <c r="C115" s="174" t="s">
        <v>59</v>
      </c>
      <c r="D115" s="162"/>
      <c r="E115" s="132">
        <v>0</v>
      </c>
      <c r="F115" s="105">
        <f>IF(E113&lt;6,"",((E113-6)/12)*(G113/E113))</f>
        <v>13500</v>
      </c>
      <c r="G115" s="105">
        <f>F115</f>
        <v>13500</v>
      </c>
      <c r="H115" s="162" t="s">
        <v>1474</v>
      </c>
      <c r="I115" s="106" t="s">
        <v>540</v>
      </c>
      <c r="J115" s="124" t="str">
        <f>VLOOKUP(I115,Presupuesto!$B$11:$C$565,2,0)</f>
        <v>DECIMOCUARTO MES</v>
      </c>
      <c r="K115" s="219" t="s">
        <v>1393</v>
      </c>
      <c r="L115" s="124" t="s">
        <v>412</v>
      </c>
    </row>
    <row r="116" spans="3:17" ht="15.75" thickBot="1" x14ac:dyDescent="0.3">
      <c r="C116" s="140" t="s">
        <v>61</v>
      </c>
      <c r="D116" s="200">
        <v>53</v>
      </c>
      <c r="E116" s="152">
        <v>12</v>
      </c>
      <c r="F116" s="118">
        <v>7860</v>
      </c>
      <c r="G116" s="113">
        <f>D116*E116*F116</f>
        <v>4998960</v>
      </c>
      <c r="H116" s="166" t="s">
        <v>1474</v>
      </c>
      <c r="I116" s="114" t="s">
        <v>517</v>
      </c>
      <c r="J116" s="114" t="str">
        <f>VLOOKUP(I116,Presupuesto!$B$11:$C$565,2,0)</f>
        <v>SUELDOS Y SALARIOS PERMANENTES</v>
      </c>
      <c r="K116" s="219" t="s">
        <v>1393</v>
      </c>
      <c r="L116" s="98" t="s">
        <v>412</v>
      </c>
      <c r="M116" s="85" t="s">
        <v>3411</v>
      </c>
      <c r="Q116" s="529">
        <f>SUM(G116:G118)</f>
        <v>5222250</v>
      </c>
    </row>
    <row r="117" spans="3:17" x14ac:dyDescent="0.25">
      <c r="C117" s="172" t="s">
        <v>58</v>
      </c>
      <c r="D117" s="170"/>
      <c r="E117" s="131">
        <v>0</v>
      </c>
      <c r="F117" s="119">
        <v>15000</v>
      </c>
      <c r="G117" s="120">
        <f>F117</f>
        <v>15000</v>
      </c>
      <c r="H117" s="164" t="s">
        <v>1474</v>
      </c>
      <c r="I117" s="101" t="s">
        <v>537</v>
      </c>
      <c r="J117" s="101" t="str">
        <f>VLOOKUP(I117,Presupuesto!$B$11:$C$565,2,0)</f>
        <v>AGUINALDO Y DECIMO CUARTO MES</v>
      </c>
      <c r="K117" s="219" t="s">
        <v>1393</v>
      </c>
      <c r="L117" s="98" t="s">
        <v>412</v>
      </c>
    </row>
    <row r="118" spans="3:17" ht="15.75" thickBot="1" x14ac:dyDescent="0.3">
      <c r="C118" s="174" t="s">
        <v>59</v>
      </c>
      <c r="D118" s="162"/>
      <c r="E118" s="132">
        <v>0</v>
      </c>
      <c r="F118" s="105">
        <f>IF(E116&lt;6,"",((E116-6)/12)*(G116/E116))</f>
        <v>208290</v>
      </c>
      <c r="G118" s="105">
        <f>F118</f>
        <v>208290</v>
      </c>
      <c r="H118" s="162" t="s">
        <v>1474</v>
      </c>
      <c r="I118" s="106" t="s">
        <v>540</v>
      </c>
      <c r="J118" s="124" t="str">
        <f>VLOOKUP(I118,Presupuesto!$B$11:$C$565,2,0)</f>
        <v>DECIMOCUARTO MES</v>
      </c>
      <c r="K118" s="219" t="s">
        <v>1393</v>
      </c>
      <c r="L118" s="124" t="s">
        <v>412</v>
      </c>
    </row>
    <row r="119" spans="3:17" ht="15.75" thickBot="1" x14ac:dyDescent="0.3">
      <c r="C119" s="140" t="s">
        <v>61</v>
      </c>
      <c r="D119" s="200">
        <v>1</v>
      </c>
      <c r="E119" s="152">
        <v>12</v>
      </c>
      <c r="F119" s="118">
        <v>7083</v>
      </c>
      <c r="G119" s="113">
        <f>D119*E119*F119</f>
        <v>84996</v>
      </c>
      <c r="H119" s="166" t="s">
        <v>1474</v>
      </c>
      <c r="I119" s="114" t="s">
        <v>517</v>
      </c>
      <c r="J119" s="114" t="str">
        <f>VLOOKUP(I119,Presupuesto!$B$11:$C$565,2,0)</f>
        <v>SUELDOS Y SALARIOS PERMANENTES</v>
      </c>
      <c r="K119" s="219" t="s">
        <v>1393</v>
      </c>
      <c r="L119" s="98" t="s">
        <v>412</v>
      </c>
      <c r="M119" s="85" t="s">
        <v>3412</v>
      </c>
      <c r="N119" s="529">
        <f>SUM(G119:G121)</f>
        <v>103537.5</v>
      </c>
    </row>
    <row r="120" spans="3:17" x14ac:dyDescent="0.25">
      <c r="C120" s="172" t="s">
        <v>58</v>
      </c>
      <c r="D120" s="170"/>
      <c r="E120" s="131">
        <v>0</v>
      </c>
      <c r="F120" s="119">
        <v>15000</v>
      </c>
      <c r="G120" s="120">
        <f>F120</f>
        <v>15000</v>
      </c>
      <c r="H120" s="164" t="s">
        <v>1474</v>
      </c>
      <c r="I120" s="101" t="s">
        <v>537</v>
      </c>
      <c r="J120" s="101" t="str">
        <f>VLOOKUP(I120,Presupuesto!$B$11:$C$565,2,0)</f>
        <v>AGUINALDO Y DECIMO CUARTO MES</v>
      </c>
      <c r="K120" s="219" t="s">
        <v>1393</v>
      </c>
      <c r="L120" s="98" t="s">
        <v>412</v>
      </c>
    </row>
    <row r="121" spans="3:17" ht="15.75" thickBot="1" x14ac:dyDescent="0.3">
      <c r="C121" s="174" t="s">
        <v>59</v>
      </c>
      <c r="D121" s="162"/>
      <c r="E121" s="132">
        <v>0</v>
      </c>
      <c r="F121" s="105">
        <f>IF(E119&lt;6,"",((E119-6)/12)*(G119/E119))</f>
        <v>3541.5</v>
      </c>
      <c r="G121" s="105">
        <f>F121</f>
        <v>3541.5</v>
      </c>
      <c r="H121" s="162" t="s">
        <v>1474</v>
      </c>
      <c r="I121" s="106" t="s">
        <v>540</v>
      </c>
      <c r="J121" s="124" t="str">
        <f>VLOOKUP(I121,Presupuesto!$B$11:$C$565,2,0)</f>
        <v>DECIMOCUARTO MES</v>
      </c>
      <c r="K121" s="219" t="s">
        <v>1393</v>
      </c>
      <c r="L121" s="124" t="s">
        <v>412</v>
      </c>
    </row>
    <row r="122" spans="3:17" ht="15.75" thickBot="1" x14ac:dyDescent="0.3">
      <c r="C122" s="140" t="s">
        <v>61</v>
      </c>
      <c r="D122" s="200">
        <v>1</v>
      </c>
      <c r="E122" s="152">
        <v>12</v>
      </c>
      <c r="F122" s="118">
        <v>6955</v>
      </c>
      <c r="G122" s="113">
        <f>D122*E122*F122</f>
        <v>83460</v>
      </c>
      <c r="H122" s="166" t="s">
        <v>1474</v>
      </c>
      <c r="I122" s="114" t="s">
        <v>517</v>
      </c>
      <c r="J122" s="114" t="str">
        <f>VLOOKUP(I122,Presupuesto!$B$11:$C$565,2,0)</f>
        <v>SUELDOS Y SALARIOS PERMANENTES</v>
      </c>
      <c r="K122" s="219" t="s">
        <v>1393</v>
      </c>
      <c r="L122" s="98" t="s">
        <v>412</v>
      </c>
      <c r="M122" s="85" t="s">
        <v>3413</v>
      </c>
      <c r="P122" s="529">
        <f>SUM(G122:G124)</f>
        <v>101937.5</v>
      </c>
    </row>
    <row r="123" spans="3:17" x14ac:dyDescent="0.25">
      <c r="C123" s="172" t="s">
        <v>58</v>
      </c>
      <c r="D123" s="170"/>
      <c r="E123" s="131">
        <v>0</v>
      </c>
      <c r="F123" s="119">
        <v>15000</v>
      </c>
      <c r="G123" s="120">
        <f>F123</f>
        <v>15000</v>
      </c>
      <c r="H123" s="164" t="s">
        <v>1474</v>
      </c>
      <c r="I123" s="101" t="s">
        <v>537</v>
      </c>
      <c r="J123" s="101" t="str">
        <f>VLOOKUP(I123,Presupuesto!$B$11:$C$565,2,0)</f>
        <v>AGUINALDO Y DECIMO CUARTO MES</v>
      </c>
      <c r="K123" s="219" t="s">
        <v>1393</v>
      </c>
      <c r="L123" s="98" t="s">
        <v>412</v>
      </c>
    </row>
    <row r="124" spans="3:17" ht="15.75" thickBot="1" x14ac:dyDescent="0.3">
      <c r="C124" s="174" t="s">
        <v>59</v>
      </c>
      <c r="D124" s="162"/>
      <c r="E124" s="132">
        <v>0</v>
      </c>
      <c r="F124" s="105">
        <f>IF(E122&lt;6,"",((E122-6)/12)*(G122/E122))</f>
        <v>3477.5</v>
      </c>
      <c r="G124" s="105">
        <f>F124</f>
        <v>3477.5</v>
      </c>
      <c r="H124" s="162" t="s">
        <v>1474</v>
      </c>
      <c r="I124" s="106" t="s">
        <v>540</v>
      </c>
      <c r="J124" s="124" t="str">
        <f>VLOOKUP(I124,Presupuesto!$B$11:$C$565,2,0)</f>
        <v>DECIMOCUARTO MES</v>
      </c>
      <c r="K124" s="219" t="s">
        <v>1393</v>
      </c>
      <c r="L124" s="124" t="s">
        <v>412</v>
      </c>
    </row>
  </sheetData>
  <conditionalFormatting sqref="E77">
    <cfRule type="cellIs" dxfId="6"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19 H21:H124">
      <formula1>$R$2:$S$2</formula1>
    </dataValidation>
    <dataValidation type="list" allowBlank="1" showInputMessage="1" showErrorMessage="1" errorTitle="¡Ingreso Inválido!" error="Seleccione una opción de la lista." promptTitle="Dimensión Estratégica" prompt="Seleccione una opción de la lista." sqref="K17:K124">
      <formula1>$A$2:$O$2</formula1>
    </dataValidation>
    <dataValidation type="list" allowBlank="1" showInputMessage="1" showErrorMessage="1" errorTitle="¡Ingreso Inválido!" error="Seleccione una opción de la lista" promptTitle="Mes Requerido" prompt="Seleccione el mes en el que requiere el recurso." sqref="L17:L124">
      <formula1>$U$2:$AF$2</formula1>
    </dataValidation>
    <dataValidation type="list" allowBlank="1" showInputMessage="1" showErrorMessage="1" sqref="C17 C32 C47 C35 C29 C44 C41 C59 C77 C74 C71 C68 C65 C62 C56 C53 C50 C38 C26 C23 C20">
      <formula1>$BZ$2:$CM$2</formula1>
    </dataValidation>
    <dataValidation type="list" allowBlank="1" showInputMessage="1" showErrorMessage="1" errorTitle="¡Ingreso Inválido!" error="Verifique el valor ingresado." sqref="I17:I124">
      <formula1>#REF!</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80"/>
  <sheetViews>
    <sheetView showGridLines="0" topLeftCell="A4" zoomScale="84" zoomScaleNormal="84" workbookViewId="0">
      <selection activeCell="I96" sqref="I96"/>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customWidth="1"/>
    <col min="5" max="6" width="13.85546875" style="85" customWidth="1"/>
    <col min="7" max="7" width="13.85546875" style="75" customWidth="1"/>
    <col min="8" max="8" width="12.7109375" style="85" customWidth="1"/>
    <col min="9" max="9" width="35.42578125" style="85" customWidth="1"/>
    <col min="10" max="10" width="22.28515625" style="85" customWidth="1"/>
    <col min="11" max="11" width="13.42578125" style="85" customWidth="1"/>
    <col min="12" max="16384" width="11.5703125" style="85"/>
  </cols>
  <sheetData>
    <row r="1" spans="1:256" hidden="1" x14ac:dyDescent="0.25">
      <c r="A1" s="188" t="s">
        <v>268</v>
      </c>
      <c r="B1" s="191" t="s">
        <v>269</v>
      </c>
      <c r="C1" s="182" t="s">
        <v>270</v>
      </c>
      <c r="D1" s="182" t="s">
        <v>517</v>
      </c>
      <c r="E1" s="182" t="s">
        <v>519</v>
      </c>
      <c r="F1" s="182" t="s">
        <v>521</v>
      </c>
      <c r="G1" s="182" t="s">
        <v>523</v>
      </c>
      <c r="H1" s="182" t="s">
        <v>525</v>
      </c>
      <c r="I1" s="182" t="s">
        <v>527</v>
      </c>
      <c r="J1" s="182" t="s">
        <v>271</v>
      </c>
      <c r="K1" s="182" t="s">
        <v>530</v>
      </c>
      <c r="L1" s="182" t="s">
        <v>272</v>
      </c>
      <c r="M1" s="182" t="s">
        <v>532</v>
      </c>
      <c r="N1" s="182" t="s">
        <v>534</v>
      </c>
      <c r="O1" s="182" t="s">
        <v>536</v>
      </c>
      <c r="P1" s="182" t="s">
        <v>273</v>
      </c>
      <c r="Q1" s="182" t="s">
        <v>537</v>
      </c>
      <c r="R1" s="182" t="s">
        <v>540</v>
      </c>
      <c r="S1" s="182" t="s">
        <v>274</v>
      </c>
      <c r="T1" s="182" t="s">
        <v>542</v>
      </c>
      <c r="U1" s="182" t="s">
        <v>275</v>
      </c>
      <c r="V1" s="182" t="s">
        <v>543</v>
      </c>
      <c r="W1" s="182" t="s">
        <v>544</v>
      </c>
      <c r="X1" s="182" t="s">
        <v>548</v>
      </c>
      <c r="Y1" s="182" t="s">
        <v>291</v>
      </c>
      <c r="Z1" s="182" t="s">
        <v>549</v>
      </c>
      <c r="AA1" s="182" t="s">
        <v>551</v>
      </c>
      <c r="AB1" s="182" t="s">
        <v>553</v>
      </c>
      <c r="AC1" s="182" t="s">
        <v>292</v>
      </c>
      <c r="AD1" s="182" t="s">
        <v>555</v>
      </c>
      <c r="AE1" s="182" t="s">
        <v>557</v>
      </c>
      <c r="AF1" s="182" t="s">
        <v>559</v>
      </c>
      <c r="AG1" s="182" t="s">
        <v>561</v>
      </c>
      <c r="AH1" s="182" t="s">
        <v>267</v>
      </c>
      <c r="AI1" s="182" t="s">
        <v>563</v>
      </c>
      <c r="AJ1" s="191" t="s">
        <v>276</v>
      </c>
      <c r="AK1" s="182" t="s">
        <v>565</v>
      </c>
      <c r="AL1" s="182" t="s">
        <v>277</v>
      </c>
      <c r="AM1" s="182" t="s">
        <v>567</v>
      </c>
      <c r="AN1" s="182" t="s">
        <v>569</v>
      </c>
      <c r="AO1" s="182" t="s">
        <v>278</v>
      </c>
      <c r="AP1" s="182" t="s">
        <v>571</v>
      </c>
      <c r="AQ1" s="182" t="s">
        <v>573</v>
      </c>
      <c r="AR1" s="182" t="s">
        <v>279</v>
      </c>
      <c r="AS1" s="182" t="s">
        <v>574</v>
      </c>
      <c r="AT1" s="182" t="s">
        <v>576</v>
      </c>
      <c r="AU1" s="182" t="s">
        <v>577</v>
      </c>
      <c r="AV1" s="182" t="s">
        <v>578</v>
      </c>
      <c r="AW1" s="182" t="s">
        <v>580</v>
      </c>
      <c r="AX1" s="182" t="s">
        <v>582</v>
      </c>
      <c r="AY1" s="182" t="s">
        <v>583</v>
      </c>
      <c r="AZ1" s="182" t="s">
        <v>280</v>
      </c>
      <c r="BA1" s="182" t="s">
        <v>585</v>
      </c>
      <c r="BB1" s="182" t="s">
        <v>587</v>
      </c>
      <c r="BC1" s="182" t="s">
        <v>588</v>
      </c>
      <c r="BD1" s="182" t="s">
        <v>590</v>
      </c>
      <c r="BE1" s="182" t="s">
        <v>592</v>
      </c>
      <c r="BF1" s="182" t="s">
        <v>594</v>
      </c>
      <c r="BG1" s="182" t="s">
        <v>596</v>
      </c>
      <c r="BH1" s="182" t="s">
        <v>598</v>
      </c>
      <c r="BI1" s="182" t="s">
        <v>293</v>
      </c>
      <c r="BJ1" s="182" t="s">
        <v>600</v>
      </c>
      <c r="BK1" s="182" t="s">
        <v>602</v>
      </c>
      <c r="BL1" s="182" t="s">
        <v>604</v>
      </c>
      <c r="BM1" s="182" t="s">
        <v>606</v>
      </c>
      <c r="BN1" s="182" t="s">
        <v>608</v>
      </c>
      <c r="BO1" s="182" t="s">
        <v>610</v>
      </c>
      <c r="BP1" s="182" t="s">
        <v>612</v>
      </c>
      <c r="BQ1" s="182" t="s">
        <v>614</v>
      </c>
      <c r="BR1" s="182" t="s">
        <v>616</v>
      </c>
      <c r="BS1" s="182" t="s">
        <v>618</v>
      </c>
      <c r="BT1" s="191" t="s">
        <v>281</v>
      </c>
      <c r="BU1" s="182" t="s">
        <v>282</v>
      </c>
      <c r="BV1" s="182" t="s">
        <v>620</v>
      </c>
      <c r="BW1" s="182" t="s">
        <v>283</v>
      </c>
      <c r="BX1" s="182" t="s">
        <v>622</v>
      </c>
      <c r="BY1" s="182" t="s">
        <v>624</v>
      </c>
      <c r="BZ1" s="191" t="s">
        <v>284</v>
      </c>
      <c r="CA1" s="182" t="s">
        <v>285</v>
      </c>
      <c r="CB1" s="182" t="s">
        <v>626</v>
      </c>
      <c r="CC1" s="182" t="s">
        <v>286</v>
      </c>
      <c r="CD1" s="182" t="s">
        <v>628</v>
      </c>
      <c r="CE1" s="182" t="s">
        <v>630</v>
      </c>
      <c r="CF1" s="182" t="s">
        <v>632</v>
      </c>
      <c r="CG1" s="191" t="s">
        <v>287</v>
      </c>
      <c r="CH1" s="182" t="s">
        <v>638</v>
      </c>
      <c r="CI1" s="182" t="s">
        <v>640</v>
      </c>
      <c r="CJ1" s="182" t="s">
        <v>288</v>
      </c>
      <c r="CK1" s="182" t="s">
        <v>634</v>
      </c>
      <c r="CL1" s="182" t="s">
        <v>636</v>
      </c>
      <c r="CM1" s="182" t="s">
        <v>289</v>
      </c>
      <c r="CN1" s="182" t="s">
        <v>642</v>
      </c>
      <c r="CO1" s="182" t="s">
        <v>290</v>
      </c>
      <c r="CP1" s="182" t="s">
        <v>643</v>
      </c>
      <c r="CQ1" s="179" t="s">
        <v>294</v>
      </c>
      <c r="CR1" s="191" t="s">
        <v>295</v>
      </c>
      <c r="CS1" s="182" t="s">
        <v>644</v>
      </c>
      <c r="CT1" s="182" t="s">
        <v>645</v>
      </c>
      <c r="CU1" s="182" t="s">
        <v>647</v>
      </c>
      <c r="CV1" s="182" t="s">
        <v>296</v>
      </c>
      <c r="CW1" s="182" t="s">
        <v>649</v>
      </c>
      <c r="CX1" s="182" t="s">
        <v>651</v>
      </c>
      <c r="CY1" s="182" t="s">
        <v>653</v>
      </c>
      <c r="CZ1" s="182" t="s">
        <v>655</v>
      </c>
      <c r="DA1" s="182" t="s">
        <v>657</v>
      </c>
      <c r="DB1" s="182" t="s">
        <v>659</v>
      </c>
      <c r="DC1" s="191" t="s">
        <v>297</v>
      </c>
      <c r="DD1" s="182" t="s">
        <v>298</v>
      </c>
      <c r="DE1" s="182" t="s">
        <v>661</v>
      </c>
      <c r="DF1" s="182" t="s">
        <v>299</v>
      </c>
      <c r="DG1" s="182" t="s">
        <v>663</v>
      </c>
      <c r="DH1" s="182" t="s">
        <v>665</v>
      </c>
      <c r="DI1" s="182" t="s">
        <v>667</v>
      </c>
      <c r="DJ1" s="182" t="s">
        <v>669</v>
      </c>
      <c r="DK1" s="182" t="s">
        <v>671</v>
      </c>
      <c r="DL1" s="182" t="s">
        <v>673</v>
      </c>
      <c r="DM1" s="182" t="s">
        <v>675</v>
      </c>
      <c r="DN1" s="182" t="s">
        <v>300</v>
      </c>
      <c r="DO1" s="182" t="s">
        <v>677</v>
      </c>
      <c r="DP1" s="182" t="s">
        <v>679</v>
      </c>
      <c r="DQ1" s="182" t="s">
        <v>681</v>
      </c>
      <c r="DR1" s="191" t="s">
        <v>301</v>
      </c>
      <c r="DS1" s="182" t="s">
        <v>683</v>
      </c>
      <c r="DT1" s="182" t="s">
        <v>302</v>
      </c>
      <c r="DU1" s="182" t="s">
        <v>685</v>
      </c>
      <c r="DV1" s="182" t="s">
        <v>303</v>
      </c>
      <c r="DW1" s="182" t="s">
        <v>687</v>
      </c>
      <c r="DX1" s="182" t="s">
        <v>689</v>
      </c>
      <c r="DY1" s="182" t="s">
        <v>691</v>
      </c>
      <c r="DZ1" s="182" t="s">
        <v>693</v>
      </c>
      <c r="EA1" s="182" t="s">
        <v>695</v>
      </c>
      <c r="EB1" s="182" t="s">
        <v>697</v>
      </c>
      <c r="EC1" s="182" t="s">
        <v>699</v>
      </c>
      <c r="ED1" s="182" t="s">
        <v>701</v>
      </c>
      <c r="EE1" s="182" t="s">
        <v>703</v>
      </c>
      <c r="EF1" s="182" t="s">
        <v>705</v>
      </c>
      <c r="EG1" s="182" t="s">
        <v>707</v>
      </c>
      <c r="EH1" s="191" t="s">
        <v>304</v>
      </c>
      <c r="EI1" s="182" t="s">
        <v>709</v>
      </c>
      <c r="EJ1" s="182" t="s">
        <v>305</v>
      </c>
      <c r="EK1" s="182" t="s">
        <v>711</v>
      </c>
      <c r="EL1" s="182" t="s">
        <v>713</v>
      </c>
      <c r="EM1" s="182" t="s">
        <v>306</v>
      </c>
      <c r="EN1" s="182" t="s">
        <v>715</v>
      </c>
      <c r="EO1" s="182" t="s">
        <v>717</v>
      </c>
      <c r="EP1" s="182" t="s">
        <v>307</v>
      </c>
      <c r="EQ1" s="182" t="s">
        <v>719</v>
      </c>
      <c r="ER1" s="182" t="s">
        <v>721</v>
      </c>
      <c r="ES1" s="182" t="s">
        <v>723</v>
      </c>
      <c r="ET1" s="182" t="s">
        <v>308</v>
      </c>
      <c r="EU1" s="182" t="s">
        <v>725</v>
      </c>
      <c r="EV1" s="182" t="s">
        <v>727</v>
      </c>
      <c r="EW1" s="191" t="s">
        <v>309</v>
      </c>
      <c r="EX1" s="182" t="s">
        <v>310</v>
      </c>
      <c r="EY1" s="182" t="s">
        <v>729</v>
      </c>
      <c r="EZ1" s="182" t="s">
        <v>731</v>
      </c>
      <c r="FA1" s="182" t="s">
        <v>733</v>
      </c>
      <c r="FB1" s="182" t="s">
        <v>735</v>
      </c>
      <c r="FC1" s="182" t="s">
        <v>311</v>
      </c>
      <c r="FD1" s="182" t="s">
        <v>737</v>
      </c>
      <c r="FE1" s="182" t="s">
        <v>739</v>
      </c>
      <c r="FF1" s="182" t="s">
        <v>741</v>
      </c>
      <c r="FG1" s="182" t="s">
        <v>743</v>
      </c>
      <c r="FH1" s="182" t="s">
        <v>745</v>
      </c>
      <c r="FI1" s="182" t="s">
        <v>312</v>
      </c>
      <c r="FJ1" s="182" t="s">
        <v>748</v>
      </c>
      <c r="FK1" s="182" t="s">
        <v>313</v>
      </c>
      <c r="FL1" s="182" t="s">
        <v>751</v>
      </c>
      <c r="FM1" s="182" t="s">
        <v>752</v>
      </c>
      <c r="FN1" s="182" t="s">
        <v>754</v>
      </c>
      <c r="FO1" s="182" t="s">
        <v>314</v>
      </c>
      <c r="FP1" s="182" t="s">
        <v>757</v>
      </c>
      <c r="FQ1" s="182" t="s">
        <v>758</v>
      </c>
      <c r="FR1" s="182" t="s">
        <v>760</v>
      </c>
      <c r="FS1" s="182" t="s">
        <v>315</v>
      </c>
      <c r="FT1" s="182" t="s">
        <v>763</v>
      </c>
      <c r="FU1" s="182" t="s">
        <v>765</v>
      </c>
      <c r="FV1" s="182" t="s">
        <v>767</v>
      </c>
      <c r="FW1" s="191" t="s">
        <v>316</v>
      </c>
      <c r="FX1" s="191" t="s">
        <v>317</v>
      </c>
      <c r="FY1" s="182" t="s">
        <v>323</v>
      </c>
      <c r="FZ1" s="182" t="s">
        <v>769</v>
      </c>
      <c r="GA1" s="182" t="s">
        <v>771</v>
      </c>
      <c r="GB1" s="182" t="s">
        <v>773</v>
      </c>
      <c r="GC1" s="182" t="s">
        <v>775</v>
      </c>
      <c r="GD1" s="182" t="s">
        <v>777</v>
      </c>
      <c r="GE1" s="182" t="s">
        <v>779</v>
      </c>
      <c r="GF1" s="191" t="s">
        <v>318</v>
      </c>
      <c r="GG1" s="182" t="s">
        <v>324</v>
      </c>
      <c r="GH1" s="182" t="s">
        <v>781</v>
      </c>
      <c r="GI1" s="182" t="s">
        <v>783</v>
      </c>
      <c r="GJ1" s="182" t="s">
        <v>784</v>
      </c>
      <c r="GK1" s="182" t="s">
        <v>325</v>
      </c>
      <c r="GL1" s="182" t="s">
        <v>787</v>
      </c>
      <c r="GM1" s="182" t="s">
        <v>788</v>
      </c>
      <c r="GN1" s="191" t="s">
        <v>319</v>
      </c>
      <c r="GO1" s="182" t="s">
        <v>320</v>
      </c>
      <c r="GP1" s="182" t="s">
        <v>790</v>
      </c>
      <c r="GQ1" s="182" t="s">
        <v>792</v>
      </c>
      <c r="GR1" s="182" t="s">
        <v>794</v>
      </c>
      <c r="GS1" s="182" t="s">
        <v>796</v>
      </c>
      <c r="GT1" s="182" t="s">
        <v>798</v>
      </c>
      <c r="GU1" s="191" t="s">
        <v>321</v>
      </c>
      <c r="GV1" s="182" t="s">
        <v>322</v>
      </c>
      <c r="GW1" s="182" t="s">
        <v>800</v>
      </c>
      <c r="GX1" s="182" t="s">
        <v>802</v>
      </c>
      <c r="GY1" s="182" t="s">
        <v>804</v>
      </c>
      <c r="GZ1" s="182" t="s">
        <v>806</v>
      </c>
      <c r="HA1" s="182" t="s">
        <v>808</v>
      </c>
      <c r="HB1" s="182" t="s">
        <v>810</v>
      </c>
      <c r="HC1" s="179" t="s">
        <v>326</v>
      </c>
      <c r="HD1" s="191" t="s">
        <v>327</v>
      </c>
      <c r="HE1" s="182" t="s">
        <v>328</v>
      </c>
      <c r="HF1" s="182" t="s">
        <v>812</v>
      </c>
      <c r="HG1" s="182" t="s">
        <v>814</v>
      </c>
      <c r="HH1" s="182" t="s">
        <v>816</v>
      </c>
      <c r="HI1" s="182" t="s">
        <v>818</v>
      </c>
      <c r="HJ1" s="182" t="s">
        <v>329</v>
      </c>
      <c r="HK1" s="182" t="s">
        <v>821</v>
      </c>
      <c r="HL1" s="182" t="s">
        <v>346</v>
      </c>
      <c r="HM1" s="182" t="s">
        <v>859</v>
      </c>
      <c r="HN1" s="182" t="s">
        <v>861</v>
      </c>
      <c r="HO1" s="182" t="s">
        <v>863</v>
      </c>
      <c r="HP1" s="191" t="s">
        <v>330</v>
      </c>
      <c r="HQ1" s="182" t="s">
        <v>823</v>
      </c>
      <c r="HR1" s="182" t="s">
        <v>825</v>
      </c>
      <c r="HS1" s="182" t="s">
        <v>331</v>
      </c>
      <c r="HT1" s="182" t="s">
        <v>828</v>
      </c>
      <c r="HU1" s="182" t="s">
        <v>830</v>
      </c>
      <c r="HV1" s="182" t="s">
        <v>831</v>
      </c>
      <c r="HW1" s="182" t="s">
        <v>833</v>
      </c>
      <c r="HX1" s="191" t="s">
        <v>332</v>
      </c>
      <c r="HY1" s="182" t="s">
        <v>835</v>
      </c>
      <c r="HZ1" s="182" t="s">
        <v>837</v>
      </c>
      <c r="IA1" s="182" t="s">
        <v>839</v>
      </c>
      <c r="IB1" s="182" t="s">
        <v>333</v>
      </c>
      <c r="IC1" s="182" t="s">
        <v>841</v>
      </c>
      <c r="ID1" s="182" t="s">
        <v>843</v>
      </c>
      <c r="IE1" s="182" t="s">
        <v>334</v>
      </c>
      <c r="IF1" s="182" t="s">
        <v>845</v>
      </c>
      <c r="IG1" s="182" t="s">
        <v>847</v>
      </c>
      <c r="IH1" s="182" t="s">
        <v>335</v>
      </c>
      <c r="II1" s="182" t="s">
        <v>849</v>
      </c>
      <c r="IJ1" s="182" t="s">
        <v>851</v>
      </c>
      <c r="IK1" s="182" t="s">
        <v>853</v>
      </c>
      <c r="IL1" s="182" t="s">
        <v>855</v>
      </c>
      <c r="IM1" s="182" t="s">
        <v>336</v>
      </c>
      <c r="IN1" s="182" t="s">
        <v>857</v>
      </c>
      <c r="IO1" s="191" t="s">
        <v>337</v>
      </c>
      <c r="IP1" s="182" t="s">
        <v>865</v>
      </c>
      <c r="IQ1" s="182" t="s">
        <v>867</v>
      </c>
      <c r="IR1" s="182" t="s">
        <v>338</v>
      </c>
      <c r="IS1" s="182" t="s">
        <v>869</v>
      </c>
      <c r="IT1" s="182" t="s">
        <v>871</v>
      </c>
      <c r="IU1" s="182" t="s">
        <v>873</v>
      </c>
      <c r="IV1" s="191" t="s">
        <v>339</v>
      </c>
    </row>
    <row r="2" spans="1:256" s="122" customFormat="1" hidden="1" x14ac:dyDescent="0.25">
      <c r="A2" s="122" t="s">
        <v>1385</v>
      </c>
      <c r="B2" s="122" t="s">
        <v>1387</v>
      </c>
      <c r="C2" s="122" t="s">
        <v>491</v>
      </c>
      <c r="D2" s="122" t="s">
        <v>1386</v>
      </c>
      <c r="E2" s="122" t="s">
        <v>1388</v>
      </c>
      <c r="F2" s="122" t="s">
        <v>492</v>
      </c>
      <c r="G2" s="160" t="s">
        <v>1389</v>
      </c>
      <c r="H2" s="122" t="s">
        <v>1390</v>
      </c>
      <c r="I2" s="122" t="s">
        <v>1391</v>
      </c>
      <c r="J2" s="122" t="s">
        <v>1485</v>
      </c>
      <c r="K2" s="122" t="s">
        <v>1392</v>
      </c>
      <c r="L2" s="122" t="s">
        <v>1393</v>
      </c>
      <c r="M2" s="122" t="s">
        <v>1394</v>
      </c>
      <c r="N2" s="122" t="s">
        <v>1395</v>
      </c>
      <c r="R2" s="122" t="s">
        <v>145</v>
      </c>
      <c r="S2" s="122" t="s">
        <v>1474</v>
      </c>
      <c r="U2" s="122" t="s">
        <v>412</v>
      </c>
      <c r="V2" s="122" t="s">
        <v>430</v>
      </c>
      <c r="W2" s="122" t="s">
        <v>413</v>
      </c>
      <c r="X2" s="122" t="s">
        <v>414</v>
      </c>
      <c r="Y2" s="122" t="s">
        <v>415</v>
      </c>
      <c r="Z2" s="122" t="s">
        <v>416</v>
      </c>
      <c r="AA2" s="122" t="s">
        <v>417</v>
      </c>
      <c r="AB2" s="122" t="s">
        <v>418</v>
      </c>
      <c r="AC2" s="122" t="s">
        <v>419</v>
      </c>
      <c r="AD2" s="122" t="s">
        <v>420</v>
      </c>
      <c r="AE2" s="122" t="s">
        <v>421</v>
      </c>
      <c r="AF2" s="122" t="s">
        <v>422</v>
      </c>
      <c r="AH2" s="122" t="s">
        <v>440</v>
      </c>
      <c r="AI2" s="122" t="s">
        <v>441</v>
      </c>
      <c r="AJ2" s="122" t="s">
        <v>442</v>
      </c>
      <c r="AK2" s="122" t="s">
        <v>443</v>
      </c>
      <c r="AL2" s="122" t="s">
        <v>444</v>
      </c>
      <c r="AM2" s="122" t="s">
        <v>447</v>
      </c>
      <c r="AN2" s="122" t="s">
        <v>445</v>
      </c>
      <c r="AO2" s="122" t="s">
        <v>446</v>
      </c>
      <c r="AP2" s="122" t="s">
        <v>448</v>
      </c>
      <c r="AQ2" s="122" t="s">
        <v>449</v>
      </c>
      <c r="AR2" s="122" t="s">
        <v>450</v>
      </c>
      <c r="AS2" s="122" t="s">
        <v>451</v>
      </c>
      <c r="AT2" s="122" t="s">
        <v>452</v>
      </c>
      <c r="AU2" s="122" t="s">
        <v>453</v>
      </c>
      <c r="AV2" s="122" t="s">
        <v>454</v>
      </c>
      <c r="AW2" s="122" t="s">
        <v>455</v>
      </c>
      <c r="AX2" s="122" t="s">
        <v>456</v>
      </c>
      <c r="AY2" s="122" t="s">
        <v>457</v>
      </c>
      <c r="AZ2" s="122" t="s">
        <v>458</v>
      </c>
      <c r="BA2" s="122" t="s">
        <v>459</v>
      </c>
      <c r="BB2" s="122" t="s">
        <v>460</v>
      </c>
      <c r="BC2" s="122" t="s">
        <v>461</v>
      </c>
      <c r="BD2" s="122" t="s">
        <v>462</v>
      </c>
      <c r="BE2" s="122" t="s">
        <v>463</v>
      </c>
      <c r="BF2" s="122" t="s">
        <v>464</v>
      </c>
      <c r="BG2" s="122" t="s">
        <v>465</v>
      </c>
      <c r="BH2" s="122" t="s">
        <v>466</v>
      </c>
      <c r="BI2" s="122" t="s">
        <v>467</v>
      </c>
      <c r="BJ2" s="122" t="s">
        <v>468</v>
      </c>
      <c r="BK2" s="122" t="s">
        <v>469</v>
      </c>
      <c r="BL2" s="122" t="s">
        <v>470</v>
      </c>
      <c r="BM2" s="122" t="s">
        <v>471</v>
      </c>
      <c r="BN2" s="122" t="s">
        <v>472</v>
      </c>
      <c r="BO2" s="122" t="s">
        <v>473</v>
      </c>
      <c r="BP2" s="122" t="s">
        <v>474</v>
      </c>
      <c r="BQ2" s="122" t="s">
        <v>475</v>
      </c>
      <c r="BR2" s="122" t="s">
        <v>476</v>
      </c>
      <c r="BS2" s="122" t="s">
        <v>477</v>
      </c>
      <c r="BT2" s="122" t="s">
        <v>478</v>
      </c>
      <c r="BU2" s="122" t="s">
        <v>479</v>
      </c>
    </row>
    <row r="3" spans="1:256"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256" ht="52.5" x14ac:dyDescent="0.25">
      <c r="C5" s="86" t="s">
        <v>401</v>
      </c>
      <c r="D5" s="87">
        <f>SUMIF($C:$C,$C$10,D:D)</f>
        <v>232600</v>
      </c>
    </row>
    <row r="8" spans="1:256" x14ac:dyDescent="0.25">
      <c r="C8" s="70" t="s">
        <v>62</v>
      </c>
      <c r="D8" s="70"/>
      <c r="E8" s="70"/>
      <c r="F8" s="70"/>
      <c r="G8" s="77"/>
      <c r="H8" s="70"/>
      <c r="I8" s="70"/>
    </row>
    <row r="9" spans="1:256" ht="15.75" thickBot="1" x14ac:dyDescent="0.3">
      <c r="C9" s="70"/>
      <c r="D9" s="70"/>
      <c r="E9" s="70"/>
      <c r="F9" s="70"/>
      <c r="G9" s="77"/>
      <c r="H9" s="70"/>
      <c r="I9" s="70"/>
    </row>
    <row r="10" spans="1:256" ht="15.75" thickBot="1" x14ac:dyDescent="0.3">
      <c r="C10" s="29" t="s">
        <v>43</v>
      </c>
      <c r="D10" s="30">
        <f>SUM(F17:F26)</f>
        <v>82800</v>
      </c>
      <c r="E10" s="94"/>
      <c r="F10" s="94"/>
      <c r="G10" s="77"/>
      <c r="H10" s="94"/>
      <c r="I10" s="121"/>
    </row>
    <row r="11" spans="1:256" x14ac:dyDescent="0.25">
      <c r="B11" s="93"/>
      <c r="C11" s="70"/>
      <c r="D11" s="31"/>
      <c r="E11" s="93"/>
      <c r="F11" s="93"/>
      <c r="G11" s="93"/>
      <c r="H11" s="74"/>
      <c r="I11" s="74"/>
      <c r="J11" s="74"/>
      <c r="K11" s="112"/>
    </row>
    <row r="12" spans="1:256" x14ac:dyDescent="0.25">
      <c r="B12" s="93"/>
      <c r="C12" s="70"/>
      <c r="D12" s="31"/>
      <c r="E12" s="93"/>
      <c r="F12" s="93"/>
      <c r="G12" s="93"/>
      <c r="H12" s="74"/>
      <c r="I12" s="74"/>
      <c r="J12" s="74"/>
      <c r="K12" s="112"/>
    </row>
    <row r="13" spans="1:256" ht="15.75" x14ac:dyDescent="0.25">
      <c r="B13" s="93"/>
      <c r="C13" s="206" t="s">
        <v>409</v>
      </c>
      <c r="D13" s="207"/>
      <c r="E13" s="93"/>
      <c r="F13" s="93"/>
      <c r="G13" s="93"/>
      <c r="H13" s="74"/>
      <c r="I13" s="74"/>
      <c r="J13" s="74"/>
      <c r="K13" s="112"/>
    </row>
    <row r="14" spans="1:256" x14ac:dyDescent="0.25">
      <c r="B14" s="93"/>
      <c r="C14" s="417" t="s">
        <v>1930</v>
      </c>
      <c r="D14" s="31"/>
      <c r="E14" s="93"/>
      <c r="F14" s="93"/>
      <c r="G14" s="93"/>
      <c r="H14" s="74"/>
      <c r="I14" s="74"/>
      <c r="J14" s="74"/>
      <c r="K14" s="112"/>
    </row>
    <row r="15" spans="1:256" ht="15.75" thickBot="1" x14ac:dyDescent="0.3">
      <c r="B15" s="93"/>
      <c r="C15" s="70"/>
      <c r="D15" s="31"/>
      <c r="E15" s="93"/>
      <c r="F15" s="93"/>
      <c r="G15" s="93"/>
      <c r="H15" s="74"/>
      <c r="I15" s="74"/>
      <c r="J15" s="74"/>
      <c r="K15" s="112"/>
    </row>
    <row r="16" spans="1:256" ht="30.75" thickBot="1" x14ac:dyDescent="0.3">
      <c r="B16" s="93"/>
      <c r="C16" s="126" t="s">
        <v>44</v>
      </c>
      <c r="D16" s="128" t="s">
        <v>55</v>
      </c>
      <c r="E16" s="128" t="s">
        <v>57</v>
      </c>
      <c r="F16" s="127" t="s">
        <v>27</v>
      </c>
      <c r="G16" s="133" t="s">
        <v>147</v>
      </c>
      <c r="H16" s="128" t="s">
        <v>46</v>
      </c>
      <c r="I16" s="128" t="s">
        <v>148</v>
      </c>
      <c r="J16" s="128" t="s">
        <v>428</v>
      </c>
      <c r="K16" s="128" t="s">
        <v>429</v>
      </c>
    </row>
    <row r="17" spans="2:11" x14ac:dyDescent="0.25">
      <c r="B17" s="93"/>
      <c r="C17" s="95" t="s">
        <v>63</v>
      </c>
      <c r="D17" s="158">
        <v>2</v>
      </c>
      <c r="E17" s="96">
        <v>2800</v>
      </c>
      <c r="F17" s="97">
        <f>D17*E17</f>
        <v>5600</v>
      </c>
      <c r="G17" s="161" t="s">
        <v>1474</v>
      </c>
      <c r="H17" s="98" t="s">
        <v>1005</v>
      </c>
      <c r="I17" s="98" t="str">
        <f>VLOOKUP(H17,Presupuesto!$B$11:$C$565,2,0)</f>
        <v>MUEBLES VARIOS DE OFICINA</v>
      </c>
      <c r="J17" s="219" t="s">
        <v>1485</v>
      </c>
      <c r="K17" s="98" t="s">
        <v>422</v>
      </c>
    </row>
    <row r="18" spans="2:11" ht="32.25" customHeight="1" x14ac:dyDescent="0.25">
      <c r="B18" s="93"/>
      <c r="C18" s="99" t="s">
        <v>64</v>
      </c>
      <c r="D18" s="151">
        <v>18</v>
      </c>
      <c r="E18" s="100">
        <v>2400</v>
      </c>
      <c r="F18" s="97">
        <f>D18*E18</f>
        <v>43200</v>
      </c>
      <c r="G18" s="161" t="s">
        <v>1474</v>
      </c>
      <c r="H18" s="101" t="s">
        <v>1005</v>
      </c>
      <c r="I18" s="98" t="str">
        <f>VLOOKUP(H18,Presupuesto!$B$11:$C$565,2,0)</f>
        <v>MUEBLES VARIOS DE OFICINA</v>
      </c>
      <c r="J18" s="98" t="str">
        <f t="shared" ref="J18:J26" si="0">$J$17</f>
        <v>Posgrado</v>
      </c>
      <c r="K18" s="98" t="s">
        <v>430</v>
      </c>
    </row>
    <row r="19" spans="2:11" x14ac:dyDescent="0.25">
      <c r="B19" s="93"/>
      <c r="C19" s="99" t="s">
        <v>65</v>
      </c>
      <c r="D19" s="151">
        <v>6</v>
      </c>
      <c r="E19" s="100">
        <v>1000</v>
      </c>
      <c r="F19" s="97">
        <f t="shared" ref="F19:F26" si="1">D19*E19</f>
        <v>6000</v>
      </c>
      <c r="G19" s="161" t="s">
        <v>1474</v>
      </c>
      <c r="H19" s="101" t="s">
        <v>1005</v>
      </c>
      <c r="I19" s="98" t="str">
        <f>VLOOKUP(H19,Presupuesto!$B$11:$C$565,2,0)</f>
        <v>MUEBLES VARIOS DE OFICINA</v>
      </c>
      <c r="J19" s="98" t="str">
        <f t="shared" si="0"/>
        <v>Posgrado</v>
      </c>
      <c r="K19" s="98" t="s">
        <v>413</v>
      </c>
    </row>
    <row r="20" spans="2:11" x14ac:dyDescent="0.25">
      <c r="B20" s="93"/>
      <c r="C20" s="99" t="s">
        <v>66</v>
      </c>
      <c r="D20" s="151"/>
      <c r="E20" s="100">
        <v>6000</v>
      </c>
      <c r="F20" s="97">
        <f t="shared" si="1"/>
        <v>0</v>
      </c>
      <c r="G20" s="161"/>
      <c r="H20" s="101" t="s">
        <v>1005</v>
      </c>
      <c r="I20" s="98" t="str">
        <f>VLOOKUP(H20,Presupuesto!$B$11:$C$565,2,0)</f>
        <v>MUEBLES VARIOS DE OFICINA</v>
      </c>
      <c r="J20" s="98" t="str">
        <f t="shared" si="0"/>
        <v>Posgrado</v>
      </c>
      <c r="K20" s="98" t="s">
        <v>413</v>
      </c>
    </row>
    <row r="21" spans="2:11" x14ac:dyDescent="0.25">
      <c r="B21" s="93"/>
      <c r="C21" s="99" t="s">
        <v>67</v>
      </c>
      <c r="D21" s="151">
        <v>4</v>
      </c>
      <c r="E21" s="100">
        <v>3000</v>
      </c>
      <c r="F21" s="97">
        <f t="shared" si="1"/>
        <v>12000</v>
      </c>
      <c r="G21" s="161" t="s">
        <v>1474</v>
      </c>
      <c r="H21" s="101" t="s">
        <v>1005</v>
      </c>
      <c r="I21" s="98" t="str">
        <f>VLOOKUP(H21,Presupuesto!$B$11:$C$565,2,0)</f>
        <v>MUEBLES VARIOS DE OFICINA</v>
      </c>
      <c r="J21" s="98" t="str">
        <f t="shared" si="0"/>
        <v>Posgrado</v>
      </c>
      <c r="K21" s="98" t="s">
        <v>413</v>
      </c>
    </row>
    <row r="22" spans="2:11" x14ac:dyDescent="0.25">
      <c r="B22" s="93"/>
      <c r="C22" s="99" t="s">
        <v>68</v>
      </c>
      <c r="D22" s="151"/>
      <c r="E22" s="100">
        <v>10000</v>
      </c>
      <c r="F22" s="97">
        <f t="shared" si="1"/>
        <v>0</v>
      </c>
      <c r="G22" s="161"/>
      <c r="H22" s="101" t="s">
        <v>1005</v>
      </c>
      <c r="I22" s="98" t="str">
        <f>VLOOKUP(H22,Presupuesto!$B$11:$C$565,2,0)</f>
        <v>MUEBLES VARIOS DE OFICINA</v>
      </c>
      <c r="J22" s="98" t="str">
        <f t="shared" si="0"/>
        <v>Posgrado</v>
      </c>
      <c r="K22" s="98" t="s">
        <v>413</v>
      </c>
    </row>
    <row r="23" spans="2:11" x14ac:dyDescent="0.25">
      <c r="B23" s="93"/>
      <c r="C23" s="99" t="s">
        <v>69</v>
      </c>
      <c r="D23" s="151">
        <v>2</v>
      </c>
      <c r="E23" s="100">
        <v>8000</v>
      </c>
      <c r="F23" s="97">
        <f t="shared" si="1"/>
        <v>16000</v>
      </c>
      <c r="G23" s="161" t="s">
        <v>1474</v>
      </c>
      <c r="H23" s="101" t="s">
        <v>1008</v>
      </c>
      <c r="I23" s="98" t="str">
        <f>VLOOKUP(H23,Presupuesto!$B$11:$C$565,2,0)</f>
        <v>EQUIPOS VARIOS DE OFICINA</v>
      </c>
      <c r="J23" s="98" t="str">
        <f t="shared" si="0"/>
        <v>Posgrado</v>
      </c>
      <c r="K23" s="98" t="s">
        <v>413</v>
      </c>
    </row>
    <row r="24" spans="2:11" x14ac:dyDescent="0.25">
      <c r="B24" s="93"/>
      <c r="C24" s="99" t="s">
        <v>70</v>
      </c>
      <c r="D24" s="151"/>
      <c r="E24" s="100">
        <v>2000</v>
      </c>
      <c r="F24" s="97">
        <f t="shared" si="1"/>
        <v>0</v>
      </c>
      <c r="G24" s="161"/>
      <c r="H24" s="101" t="s">
        <v>1008</v>
      </c>
      <c r="I24" s="98" t="str">
        <f>VLOOKUP(H24,Presupuesto!$B$11:$C$565,2,0)</f>
        <v>EQUIPOS VARIOS DE OFICINA</v>
      </c>
      <c r="J24" s="98" t="str">
        <f t="shared" si="0"/>
        <v>Posgrado</v>
      </c>
      <c r="K24" s="98" t="s">
        <v>421</v>
      </c>
    </row>
    <row r="25" spans="2:11" x14ac:dyDescent="0.25">
      <c r="B25" s="93"/>
      <c r="C25" s="99" t="s">
        <v>71</v>
      </c>
      <c r="D25" s="151"/>
      <c r="E25" s="100">
        <v>5000</v>
      </c>
      <c r="F25" s="97">
        <f t="shared" si="1"/>
        <v>0</v>
      </c>
      <c r="G25" s="161"/>
      <c r="H25" s="101" t="s">
        <v>1008</v>
      </c>
      <c r="I25" s="98" t="str">
        <f>VLOOKUP(H25,Presupuesto!$B$11:$C$565,2,0)</f>
        <v>EQUIPOS VARIOS DE OFICINA</v>
      </c>
      <c r="J25" s="98" t="str">
        <f t="shared" si="0"/>
        <v>Posgrado</v>
      </c>
      <c r="K25" s="98" t="s">
        <v>417</v>
      </c>
    </row>
    <row r="26" spans="2:11" ht="15.75" thickBot="1" x14ac:dyDescent="0.3">
      <c r="B26" s="93"/>
      <c r="C26" s="102" t="s">
        <v>72</v>
      </c>
      <c r="D26" s="159"/>
      <c r="E26" s="104">
        <v>100000</v>
      </c>
      <c r="F26" s="105">
        <f t="shared" si="1"/>
        <v>0</v>
      </c>
      <c r="G26" s="162"/>
      <c r="H26" s="106" t="s">
        <v>1008</v>
      </c>
      <c r="I26" s="106" t="str">
        <f>VLOOKUP(H26,Presupuesto!$B$11:$C$565,2,0)</f>
        <v>EQUIPOS VARIOS DE OFICINA</v>
      </c>
      <c r="J26" s="106" t="str">
        <f t="shared" si="0"/>
        <v>Posgrado</v>
      </c>
      <c r="K26" s="124" t="s">
        <v>412</v>
      </c>
    </row>
    <row r="27" spans="2:11" ht="15.75" thickBot="1" x14ac:dyDescent="0.3">
      <c r="B27" s="93"/>
    </row>
    <row r="28" spans="2:11" ht="15.75" thickBot="1" x14ac:dyDescent="0.3">
      <c r="B28" s="93"/>
      <c r="C28" s="29" t="s">
        <v>43</v>
      </c>
      <c r="D28" s="30">
        <f>SUM(F35:F44)</f>
        <v>50000</v>
      </c>
      <c r="E28" s="178"/>
      <c r="F28" s="178"/>
      <c r="G28" s="77"/>
      <c r="H28" s="178"/>
      <c r="I28" s="178"/>
    </row>
    <row r="29" spans="2:11" x14ac:dyDescent="0.25">
      <c r="B29" s="93"/>
      <c r="C29" s="70"/>
      <c r="D29" s="31"/>
      <c r="E29" s="93"/>
      <c r="F29" s="93"/>
      <c r="G29" s="93"/>
      <c r="H29" s="74"/>
      <c r="I29" s="74"/>
      <c r="J29" s="74"/>
      <c r="K29" s="112"/>
    </row>
    <row r="30" spans="2:11" x14ac:dyDescent="0.25">
      <c r="C30" s="70"/>
      <c r="D30" s="31"/>
      <c r="E30" s="93"/>
      <c r="F30" s="93"/>
      <c r="G30" s="93"/>
      <c r="H30" s="74"/>
      <c r="I30" s="74"/>
      <c r="J30" s="74"/>
      <c r="K30" s="112"/>
    </row>
    <row r="31" spans="2:11" ht="15.75" x14ac:dyDescent="0.25">
      <c r="C31" s="206" t="s">
        <v>409</v>
      </c>
      <c r="D31" s="207"/>
      <c r="E31" s="93"/>
      <c r="F31" s="93"/>
      <c r="G31" s="93"/>
      <c r="H31" s="74"/>
      <c r="I31" s="74"/>
      <c r="J31" s="74"/>
      <c r="K31" s="112"/>
    </row>
    <row r="32" spans="2:11" x14ac:dyDescent="0.25">
      <c r="C32" s="535" t="s">
        <v>2497</v>
      </c>
      <c r="D32" s="31"/>
      <c r="E32" s="93"/>
      <c r="F32" s="93"/>
      <c r="G32" s="93"/>
      <c r="H32" s="74"/>
      <c r="I32" s="74"/>
      <c r="J32" s="74"/>
      <c r="K32" s="112"/>
    </row>
    <row r="33" spans="3:11" ht="15.75" thickBot="1" x14ac:dyDescent="0.3">
      <c r="C33" s="70"/>
      <c r="D33" s="31"/>
      <c r="E33" s="93"/>
      <c r="F33" s="93"/>
      <c r="G33" s="93"/>
      <c r="H33" s="74"/>
      <c r="I33" s="74"/>
      <c r="J33" s="74"/>
      <c r="K33" s="112"/>
    </row>
    <row r="34" spans="3:11" ht="30.75" thickBot="1" x14ac:dyDescent="0.3">
      <c r="C34" s="126" t="s">
        <v>44</v>
      </c>
      <c r="D34" s="128" t="s">
        <v>55</v>
      </c>
      <c r="E34" s="128" t="s">
        <v>57</v>
      </c>
      <c r="F34" s="127" t="s">
        <v>27</v>
      </c>
      <c r="G34" s="133" t="s">
        <v>147</v>
      </c>
      <c r="H34" s="128" t="s">
        <v>46</v>
      </c>
      <c r="I34" s="128" t="s">
        <v>148</v>
      </c>
      <c r="J34" s="128" t="s">
        <v>428</v>
      </c>
      <c r="K34" s="128" t="s">
        <v>429</v>
      </c>
    </row>
    <row r="35" spans="3:11" x14ac:dyDescent="0.25">
      <c r="C35" s="95" t="s">
        <v>63</v>
      </c>
      <c r="D35" s="158">
        <v>5</v>
      </c>
      <c r="E35" s="96">
        <v>2800</v>
      </c>
      <c r="F35" s="97">
        <f>D35*E35</f>
        <v>14000</v>
      </c>
      <c r="G35" s="161" t="s">
        <v>1474</v>
      </c>
      <c r="H35" s="98" t="s">
        <v>1005</v>
      </c>
      <c r="I35" s="98" t="str">
        <f>VLOOKUP(H35,Presupuesto!$B$11:$C$565,2,0)</f>
        <v>MUEBLES VARIOS DE OFICINA</v>
      </c>
      <c r="J35" s="219" t="s">
        <v>1485</v>
      </c>
      <c r="K35" s="98" t="s">
        <v>422</v>
      </c>
    </row>
    <row r="36" spans="3:11" x14ac:dyDescent="0.25">
      <c r="C36" s="99" t="s">
        <v>64</v>
      </c>
      <c r="D36" s="151"/>
      <c r="E36" s="100">
        <v>2400</v>
      </c>
      <c r="F36" s="97">
        <f>D36*E36</f>
        <v>0</v>
      </c>
      <c r="G36" s="161"/>
      <c r="H36" s="101" t="s">
        <v>1005</v>
      </c>
      <c r="I36" s="98" t="str">
        <f>VLOOKUP(H36,Presupuesto!$B$11:$C$565,2,0)</f>
        <v>MUEBLES VARIOS DE OFICINA</v>
      </c>
      <c r="J36" s="98" t="str">
        <f t="shared" ref="J36:J44" si="2">$J$17</f>
        <v>Posgrado</v>
      </c>
      <c r="K36" s="98" t="s">
        <v>430</v>
      </c>
    </row>
    <row r="37" spans="3:11" x14ac:dyDescent="0.25">
      <c r="C37" s="99" t="s">
        <v>65</v>
      </c>
      <c r="D37" s="151"/>
      <c r="E37" s="100">
        <v>1000</v>
      </c>
      <c r="F37" s="97">
        <f t="shared" ref="F37:F44" si="3">D37*E37</f>
        <v>0</v>
      </c>
      <c r="G37" s="161"/>
      <c r="H37" s="101" t="s">
        <v>1005</v>
      </c>
      <c r="I37" s="98" t="str">
        <f>VLOOKUP(H37,Presupuesto!$B$11:$C$565,2,0)</f>
        <v>MUEBLES VARIOS DE OFICINA</v>
      </c>
      <c r="J37" s="98" t="str">
        <f t="shared" si="2"/>
        <v>Posgrado</v>
      </c>
      <c r="K37" s="98" t="s">
        <v>413</v>
      </c>
    </row>
    <row r="38" spans="3:11" x14ac:dyDescent="0.25">
      <c r="C38" s="99" t="s">
        <v>66</v>
      </c>
      <c r="D38" s="151">
        <v>3</v>
      </c>
      <c r="E38" s="100">
        <v>6000</v>
      </c>
      <c r="F38" s="97">
        <f t="shared" si="3"/>
        <v>18000</v>
      </c>
      <c r="G38" s="161" t="s">
        <v>1474</v>
      </c>
      <c r="H38" s="101" t="s">
        <v>1005</v>
      </c>
      <c r="I38" s="98" t="str">
        <f>VLOOKUP(H38,Presupuesto!$B$11:$C$565,2,0)</f>
        <v>MUEBLES VARIOS DE OFICINA</v>
      </c>
      <c r="J38" s="98" t="str">
        <f t="shared" si="2"/>
        <v>Posgrado</v>
      </c>
      <c r="K38" s="98" t="s">
        <v>413</v>
      </c>
    </row>
    <row r="39" spans="3:11" x14ac:dyDescent="0.25">
      <c r="C39" s="99" t="s">
        <v>2498</v>
      </c>
      <c r="D39" s="151">
        <v>6</v>
      </c>
      <c r="E39" s="100">
        <v>3000</v>
      </c>
      <c r="F39" s="97">
        <f t="shared" si="3"/>
        <v>18000</v>
      </c>
      <c r="G39" s="161" t="s">
        <v>1474</v>
      </c>
      <c r="H39" s="101" t="s">
        <v>1005</v>
      </c>
      <c r="I39" s="98" t="str">
        <f>VLOOKUP(H39,Presupuesto!$B$11:$C$565,2,0)</f>
        <v>MUEBLES VARIOS DE OFICINA</v>
      </c>
      <c r="J39" s="98" t="str">
        <f t="shared" si="2"/>
        <v>Posgrado</v>
      </c>
      <c r="K39" s="98" t="s">
        <v>413</v>
      </c>
    </row>
    <row r="40" spans="3:11" x14ac:dyDescent="0.25">
      <c r="C40" s="99" t="s">
        <v>68</v>
      </c>
      <c r="D40" s="151"/>
      <c r="E40" s="100">
        <v>10000</v>
      </c>
      <c r="F40" s="97">
        <f t="shared" si="3"/>
        <v>0</v>
      </c>
      <c r="G40" s="161"/>
      <c r="H40" s="101" t="s">
        <v>1005</v>
      </c>
      <c r="I40" s="98" t="str">
        <f>VLOOKUP(H40,Presupuesto!$B$11:$C$565,2,0)</f>
        <v>MUEBLES VARIOS DE OFICINA</v>
      </c>
      <c r="J40" s="98" t="str">
        <f t="shared" si="2"/>
        <v>Posgrado</v>
      </c>
      <c r="K40" s="98" t="s">
        <v>413</v>
      </c>
    </row>
    <row r="41" spans="3:11" x14ac:dyDescent="0.25">
      <c r="C41" s="99" t="s">
        <v>69</v>
      </c>
      <c r="D41" s="151">
        <v>0</v>
      </c>
      <c r="E41" s="100">
        <v>8000</v>
      </c>
      <c r="F41" s="97">
        <f t="shared" si="3"/>
        <v>0</v>
      </c>
      <c r="G41" s="161"/>
      <c r="H41" s="101" t="s">
        <v>1008</v>
      </c>
      <c r="I41" s="98" t="str">
        <f>VLOOKUP(H41,Presupuesto!$B$11:$C$565,2,0)</f>
        <v>EQUIPOS VARIOS DE OFICINA</v>
      </c>
      <c r="J41" s="98" t="str">
        <f t="shared" si="2"/>
        <v>Posgrado</v>
      </c>
      <c r="K41" s="98" t="s">
        <v>413</v>
      </c>
    </row>
    <row r="42" spans="3:11" x14ac:dyDescent="0.25">
      <c r="C42" s="99" t="s">
        <v>70</v>
      </c>
      <c r="D42" s="151"/>
      <c r="E42" s="100">
        <v>2000</v>
      </c>
      <c r="F42" s="97">
        <f t="shared" si="3"/>
        <v>0</v>
      </c>
      <c r="G42" s="161"/>
      <c r="H42" s="101" t="s">
        <v>1008</v>
      </c>
      <c r="I42" s="98" t="str">
        <f>VLOOKUP(H42,Presupuesto!$B$11:$C$565,2,0)</f>
        <v>EQUIPOS VARIOS DE OFICINA</v>
      </c>
      <c r="J42" s="98" t="str">
        <f t="shared" si="2"/>
        <v>Posgrado</v>
      </c>
      <c r="K42" s="98" t="s">
        <v>421</v>
      </c>
    </row>
    <row r="43" spans="3:11" x14ac:dyDescent="0.25">
      <c r="C43" s="99" t="s">
        <v>71</v>
      </c>
      <c r="D43" s="151"/>
      <c r="E43" s="100">
        <v>5000</v>
      </c>
      <c r="F43" s="97">
        <f t="shared" si="3"/>
        <v>0</v>
      </c>
      <c r="G43" s="161"/>
      <c r="H43" s="101" t="s">
        <v>1008</v>
      </c>
      <c r="I43" s="98" t="str">
        <f>VLOOKUP(H43,Presupuesto!$B$11:$C$565,2,0)</f>
        <v>EQUIPOS VARIOS DE OFICINA</v>
      </c>
      <c r="J43" s="98" t="str">
        <f t="shared" si="2"/>
        <v>Posgrado</v>
      </c>
      <c r="K43" s="98" t="s">
        <v>417</v>
      </c>
    </row>
    <row r="44" spans="3:11" ht="15.75" thickBot="1" x14ac:dyDescent="0.3">
      <c r="C44" s="102" t="s">
        <v>72</v>
      </c>
      <c r="D44" s="159"/>
      <c r="E44" s="104">
        <v>100000</v>
      </c>
      <c r="F44" s="105">
        <f t="shared" si="3"/>
        <v>0</v>
      </c>
      <c r="G44" s="162"/>
      <c r="H44" s="106" t="s">
        <v>1008</v>
      </c>
      <c r="I44" s="106" t="str">
        <f>VLOOKUP(H44,Presupuesto!$B$11:$C$565,2,0)</f>
        <v>EQUIPOS VARIOS DE OFICINA</v>
      </c>
      <c r="J44" s="106" t="str">
        <f t="shared" si="2"/>
        <v>Posgrado</v>
      </c>
      <c r="K44" s="124" t="s">
        <v>412</v>
      </c>
    </row>
    <row r="45" spans="3:11" ht="15.75" thickBot="1" x14ac:dyDescent="0.3"/>
    <row r="46" spans="3:11" ht="15.75" thickBot="1" x14ac:dyDescent="0.3">
      <c r="C46" s="29" t="s">
        <v>43</v>
      </c>
      <c r="D46" s="30">
        <f>SUM(F53:F62)</f>
        <v>54800</v>
      </c>
      <c r="E46" s="178"/>
      <c r="F46" s="178"/>
      <c r="G46" s="77"/>
      <c r="H46" s="178"/>
      <c r="I46" s="178"/>
    </row>
    <row r="47" spans="3:11" x14ac:dyDescent="0.25">
      <c r="C47" s="70"/>
      <c r="D47" s="31"/>
      <c r="E47" s="93"/>
      <c r="F47" s="93"/>
      <c r="G47" s="93"/>
      <c r="H47" s="74"/>
      <c r="I47" s="74"/>
      <c r="J47" s="74"/>
      <c r="K47" s="112"/>
    </row>
    <row r="48" spans="3:11" x14ac:dyDescent="0.25">
      <c r="C48" s="70"/>
      <c r="D48" s="31"/>
      <c r="E48" s="93"/>
      <c r="F48" s="93"/>
      <c r="G48" s="93"/>
      <c r="H48" s="74"/>
      <c r="I48" s="74"/>
      <c r="J48" s="74"/>
      <c r="K48" s="112"/>
    </row>
    <row r="49" spans="3:11" ht="15.75" x14ac:dyDescent="0.25">
      <c r="C49" s="206" t="s">
        <v>409</v>
      </c>
      <c r="D49" s="207"/>
      <c r="E49" s="93"/>
      <c r="F49" s="93"/>
      <c r="G49" s="93"/>
      <c r="H49" s="74"/>
      <c r="I49" s="74"/>
      <c r="J49" s="74"/>
      <c r="K49" s="112"/>
    </row>
    <row r="50" spans="3:11" x14ac:dyDescent="0.25">
      <c r="C50" s="535" t="s">
        <v>2530</v>
      </c>
      <c r="D50" s="31"/>
      <c r="E50" s="93"/>
      <c r="F50" s="93"/>
      <c r="G50" s="93"/>
      <c r="H50" s="74"/>
      <c r="I50" s="74"/>
      <c r="J50" s="74"/>
      <c r="K50" s="112"/>
    </row>
    <row r="51" spans="3:11" ht="15.75" thickBot="1" x14ac:dyDescent="0.3">
      <c r="C51" s="70"/>
      <c r="D51" s="31"/>
      <c r="E51" s="93"/>
      <c r="F51" s="93"/>
      <c r="G51" s="93"/>
      <c r="H51" s="74"/>
      <c r="I51" s="74"/>
      <c r="J51" s="74"/>
      <c r="K51" s="112"/>
    </row>
    <row r="52" spans="3:11" ht="30.75" thickBot="1" x14ac:dyDescent="0.3">
      <c r="C52" s="126" t="s">
        <v>44</v>
      </c>
      <c r="D52" s="128" t="s">
        <v>55</v>
      </c>
      <c r="E52" s="128" t="s">
        <v>57</v>
      </c>
      <c r="F52" s="127" t="s">
        <v>27</v>
      </c>
      <c r="G52" s="133" t="s">
        <v>147</v>
      </c>
      <c r="H52" s="128" t="s">
        <v>46</v>
      </c>
      <c r="I52" s="128" t="s">
        <v>148</v>
      </c>
      <c r="J52" s="128" t="s">
        <v>428</v>
      </c>
      <c r="K52" s="128" t="s">
        <v>429</v>
      </c>
    </row>
    <row r="53" spans="3:11" x14ac:dyDescent="0.25">
      <c r="C53" s="95" t="s">
        <v>63</v>
      </c>
      <c r="D53" s="158">
        <v>2</v>
      </c>
      <c r="E53" s="96">
        <v>2800</v>
      </c>
      <c r="F53" s="97">
        <f>D53*E53</f>
        <v>5600</v>
      </c>
      <c r="G53" s="161" t="s">
        <v>1474</v>
      </c>
      <c r="H53" s="98" t="s">
        <v>1005</v>
      </c>
      <c r="I53" s="98" t="str">
        <f>VLOOKUP(H53,Presupuesto!$B$11:$C$565,2,0)</f>
        <v>MUEBLES VARIOS DE OFICINA</v>
      </c>
      <c r="J53" s="219" t="s">
        <v>1485</v>
      </c>
      <c r="K53" s="98" t="s">
        <v>422</v>
      </c>
    </row>
    <row r="54" spans="3:11" x14ac:dyDescent="0.25">
      <c r="C54" s="99" t="s">
        <v>64</v>
      </c>
      <c r="D54" s="151">
        <v>2</v>
      </c>
      <c r="E54" s="100">
        <v>2400</v>
      </c>
      <c r="F54" s="97">
        <f>D54*E54</f>
        <v>4800</v>
      </c>
      <c r="G54" s="161" t="s">
        <v>1474</v>
      </c>
      <c r="H54" s="101" t="s">
        <v>1005</v>
      </c>
      <c r="I54" s="98" t="str">
        <f>VLOOKUP(H54,Presupuesto!$B$11:$C$565,2,0)</f>
        <v>MUEBLES VARIOS DE OFICINA</v>
      </c>
      <c r="J54" s="98" t="str">
        <f t="shared" ref="J54:J62" si="4">$J$17</f>
        <v>Posgrado</v>
      </c>
      <c r="K54" s="98" t="s">
        <v>430</v>
      </c>
    </row>
    <row r="55" spans="3:11" x14ac:dyDescent="0.25">
      <c r="C55" s="99" t="s">
        <v>65</v>
      </c>
      <c r="D55" s="151">
        <v>10</v>
      </c>
      <c r="E55" s="100">
        <v>1000</v>
      </c>
      <c r="F55" s="97">
        <f t="shared" ref="F55:F62" si="5">D55*E55</f>
        <v>10000</v>
      </c>
      <c r="G55" s="161" t="s">
        <v>1474</v>
      </c>
      <c r="H55" s="101" t="s">
        <v>1005</v>
      </c>
      <c r="I55" s="98" t="str">
        <f>VLOOKUP(H55,Presupuesto!$B$11:$C$565,2,0)</f>
        <v>MUEBLES VARIOS DE OFICINA</v>
      </c>
      <c r="J55" s="98" t="str">
        <f t="shared" si="4"/>
        <v>Posgrado</v>
      </c>
      <c r="K55" s="98" t="s">
        <v>413</v>
      </c>
    </row>
    <row r="56" spans="3:11" x14ac:dyDescent="0.25">
      <c r="C56" s="99" t="s">
        <v>66</v>
      </c>
      <c r="D56" s="151">
        <v>2</v>
      </c>
      <c r="E56" s="100">
        <v>6000</v>
      </c>
      <c r="F56" s="97">
        <f t="shared" si="5"/>
        <v>12000</v>
      </c>
      <c r="G56" s="161" t="s">
        <v>1474</v>
      </c>
      <c r="H56" s="101" t="s">
        <v>1005</v>
      </c>
      <c r="I56" s="98" t="str">
        <f>VLOOKUP(H56,Presupuesto!$B$11:$C$565,2,0)</f>
        <v>MUEBLES VARIOS DE OFICINA</v>
      </c>
      <c r="J56" s="98" t="str">
        <f t="shared" si="4"/>
        <v>Posgrado</v>
      </c>
      <c r="K56" s="98" t="s">
        <v>413</v>
      </c>
    </row>
    <row r="57" spans="3:11" x14ac:dyDescent="0.25">
      <c r="C57" s="99" t="s">
        <v>69</v>
      </c>
      <c r="D57" s="151">
        <v>3</v>
      </c>
      <c r="E57" s="100">
        <v>3000</v>
      </c>
      <c r="F57" s="97">
        <f t="shared" si="5"/>
        <v>9000</v>
      </c>
      <c r="G57" s="161" t="s">
        <v>1474</v>
      </c>
      <c r="H57" s="101" t="s">
        <v>1005</v>
      </c>
      <c r="I57" s="98" t="str">
        <f>VLOOKUP(H57,Presupuesto!$B$11:$C$565,2,0)</f>
        <v>MUEBLES VARIOS DE OFICINA</v>
      </c>
      <c r="J57" s="98" t="str">
        <f t="shared" si="4"/>
        <v>Posgrado</v>
      </c>
      <c r="K57" s="98" t="s">
        <v>413</v>
      </c>
    </row>
    <row r="58" spans="3:11" x14ac:dyDescent="0.25">
      <c r="C58" s="99" t="s">
        <v>68</v>
      </c>
      <c r="D58" s="151"/>
      <c r="E58" s="100">
        <v>10000</v>
      </c>
      <c r="F58" s="97">
        <f t="shared" si="5"/>
        <v>0</v>
      </c>
      <c r="G58" s="161"/>
      <c r="H58" s="101" t="s">
        <v>1005</v>
      </c>
      <c r="I58" s="98" t="str">
        <f>VLOOKUP(H58,Presupuesto!$B$11:$C$565,2,0)</f>
        <v>MUEBLES VARIOS DE OFICINA</v>
      </c>
      <c r="J58" s="98" t="str">
        <f t="shared" si="4"/>
        <v>Posgrado</v>
      </c>
      <c r="K58" s="98" t="s">
        <v>413</v>
      </c>
    </row>
    <row r="59" spans="3:11" x14ac:dyDescent="0.25">
      <c r="C59" s="99" t="s">
        <v>69</v>
      </c>
      <c r="D59" s="151">
        <v>1</v>
      </c>
      <c r="E59" s="100">
        <v>8000</v>
      </c>
      <c r="F59" s="97">
        <f t="shared" si="5"/>
        <v>8000</v>
      </c>
      <c r="G59" s="161" t="s">
        <v>1474</v>
      </c>
      <c r="H59" s="101" t="s">
        <v>1008</v>
      </c>
      <c r="I59" s="98" t="str">
        <f>VLOOKUP(H59,Presupuesto!$B$11:$C$565,2,0)</f>
        <v>EQUIPOS VARIOS DE OFICINA</v>
      </c>
      <c r="J59" s="98" t="str">
        <f t="shared" si="4"/>
        <v>Posgrado</v>
      </c>
      <c r="K59" s="98" t="s">
        <v>413</v>
      </c>
    </row>
    <row r="60" spans="3:11" x14ac:dyDescent="0.25">
      <c r="C60" s="99" t="s">
        <v>70</v>
      </c>
      <c r="D60" s="151"/>
      <c r="E60" s="100">
        <v>2000</v>
      </c>
      <c r="F60" s="97">
        <f t="shared" si="5"/>
        <v>0</v>
      </c>
      <c r="G60" s="161"/>
      <c r="H60" s="101" t="s">
        <v>1008</v>
      </c>
      <c r="I60" s="98" t="str">
        <f>VLOOKUP(H60,Presupuesto!$B$11:$C$565,2,0)</f>
        <v>EQUIPOS VARIOS DE OFICINA</v>
      </c>
      <c r="J60" s="98" t="str">
        <f t="shared" si="4"/>
        <v>Posgrado</v>
      </c>
      <c r="K60" s="98" t="s">
        <v>421</v>
      </c>
    </row>
    <row r="61" spans="3:11" x14ac:dyDescent="0.25">
      <c r="C61" s="99" t="s">
        <v>71</v>
      </c>
      <c r="D61" s="151">
        <v>1</v>
      </c>
      <c r="E61" s="100">
        <v>5400</v>
      </c>
      <c r="F61" s="97">
        <f t="shared" si="5"/>
        <v>5400</v>
      </c>
      <c r="G61" s="161" t="s">
        <v>1474</v>
      </c>
      <c r="H61" s="101" t="s">
        <v>1008</v>
      </c>
      <c r="I61" s="98" t="str">
        <f>VLOOKUP(H61,Presupuesto!$B$11:$C$565,2,0)</f>
        <v>EQUIPOS VARIOS DE OFICINA</v>
      </c>
      <c r="J61" s="98" t="str">
        <f t="shared" si="4"/>
        <v>Posgrado</v>
      </c>
      <c r="K61" s="98" t="s">
        <v>417</v>
      </c>
    </row>
    <row r="62" spans="3:11" ht="15.75" thickBot="1" x14ac:dyDescent="0.3">
      <c r="C62" s="102" t="s">
        <v>72</v>
      </c>
      <c r="D62" s="159"/>
      <c r="E62" s="104">
        <v>100000</v>
      </c>
      <c r="F62" s="105">
        <f t="shared" si="5"/>
        <v>0</v>
      </c>
      <c r="G62" s="162"/>
      <c r="H62" s="106" t="s">
        <v>1008</v>
      </c>
      <c r="I62" s="106" t="str">
        <f>VLOOKUP(H62,Presupuesto!$B$11:$C$565,2,0)</f>
        <v>EQUIPOS VARIOS DE OFICINA</v>
      </c>
      <c r="J62" s="106" t="str">
        <f t="shared" si="4"/>
        <v>Posgrado</v>
      </c>
      <c r="K62" s="124" t="s">
        <v>412</v>
      </c>
    </row>
    <row r="63" spans="3:11" ht="15.75" thickBot="1" x14ac:dyDescent="0.3"/>
    <row r="64" spans="3:11" ht="15.75" thickBot="1" x14ac:dyDescent="0.3">
      <c r="C64" s="29" t="s">
        <v>43</v>
      </c>
      <c r="D64" s="30">
        <f>SUM(F71:F80)</f>
        <v>45000</v>
      </c>
      <c r="E64" s="178"/>
      <c r="F64" s="178"/>
      <c r="G64" s="77"/>
      <c r="H64" s="178"/>
      <c r="I64" s="178"/>
    </row>
    <row r="65" spans="3:11" x14ac:dyDescent="0.25">
      <c r="C65" s="70"/>
      <c r="D65" s="31"/>
      <c r="E65" s="93"/>
      <c r="F65" s="93"/>
      <c r="G65" s="93"/>
      <c r="H65" s="74"/>
      <c r="I65" s="74"/>
      <c r="J65" s="74"/>
      <c r="K65" s="112"/>
    </row>
    <row r="66" spans="3:11" x14ac:dyDescent="0.25">
      <c r="C66" s="70"/>
      <c r="D66" s="31"/>
      <c r="E66" s="93"/>
      <c r="F66" s="93"/>
      <c r="G66" s="93"/>
      <c r="H66" s="74"/>
      <c r="I66" s="74"/>
      <c r="J66" s="74"/>
      <c r="K66" s="112"/>
    </row>
    <row r="67" spans="3:11" ht="15.75" x14ac:dyDescent="0.25">
      <c r="C67" s="206" t="s">
        <v>409</v>
      </c>
      <c r="D67" s="207"/>
      <c r="E67" s="93"/>
      <c r="F67" s="93"/>
      <c r="G67" s="93"/>
      <c r="H67" s="74"/>
      <c r="I67" s="74"/>
      <c r="J67" s="74"/>
      <c r="K67" s="112"/>
    </row>
    <row r="68" spans="3:11" x14ac:dyDescent="0.25">
      <c r="C68" s="563" t="s">
        <v>3350</v>
      </c>
      <c r="D68" s="31"/>
      <c r="E68" s="93"/>
      <c r="F68" s="93"/>
      <c r="G68" s="93"/>
      <c r="H68" s="74"/>
      <c r="I68" s="74"/>
      <c r="J68" s="74"/>
      <c r="K68" s="112"/>
    </row>
    <row r="69" spans="3:11" ht="15.75" thickBot="1" x14ac:dyDescent="0.3">
      <c r="C69" s="70"/>
      <c r="D69" s="31"/>
      <c r="E69" s="93"/>
      <c r="F69" s="93"/>
      <c r="G69" s="93"/>
      <c r="H69" s="74"/>
      <c r="I69" s="74"/>
      <c r="J69" s="74"/>
      <c r="K69" s="112"/>
    </row>
    <row r="70" spans="3:11" ht="30.75" thickBot="1" x14ac:dyDescent="0.3">
      <c r="C70" s="126" t="s">
        <v>44</v>
      </c>
      <c r="D70" s="128" t="s">
        <v>55</v>
      </c>
      <c r="E70" s="128" t="s">
        <v>57</v>
      </c>
      <c r="F70" s="127" t="s">
        <v>27</v>
      </c>
      <c r="G70" s="133" t="s">
        <v>147</v>
      </c>
      <c r="H70" s="128" t="s">
        <v>46</v>
      </c>
      <c r="I70" s="128" t="s">
        <v>148</v>
      </c>
      <c r="J70" s="128" t="s">
        <v>428</v>
      </c>
      <c r="K70" s="128" t="s">
        <v>429</v>
      </c>
    </row>
    <row r="71" spans="3:11" x14ac:dyDescent="0.25">
      <c r="C71" s="95" t="s">
        <v>63</v>
      </c>
      <c r="D71" s="158"/>
      <c r="E71" s="96">
        <v>2800</v>
      </c>
      <c r="F71" s="97">
        <f>D71*E71</f>
        <v>0</v>
      </c>
      <c r="G71" s="161" t="s">
        <v>1474</v>
      </c>
      <c r="H71" s="98" t="s">
        <v>1005</v>
      </c>
      <c r="I71" s="98" t="str">
        <f>VLOOKUP(H71,Presupuesto!$B$11:$C$565,2,0)</f>
        <v>MUEBLES VARIOS DE OFICINA</v>
      </c>
      <c r="J71" s="219" t="s">
        <v>1485</v>
      </c>
      <c r="K71" s="98" t="s">
        <v>422</v>
      </c>
    </row>
    <row r="72" spans="3:11" x14ac:dyDescent="0.25">
      <c r="C72" s="99" t="s">
        <v>64</v>
      </c>
      <c r="D72" s="151">
        <v>15</v>
      </c>
      <c r="E72" s="100">
        <v>2400</v>
      </c>
      <c r="F72" s="97">
        <f>D72*E72</f>
        <v>36000</v>
      </c>
      <c r="G72" s="161" t="s">
        <v>1474</v>
      </c>
      <c r="H72" s="101" t="s">
        <v>1005</v>
      </c>
      <c r="I72" s="98" t="str">
        <f>VLOOKUP(H72,Presupuesto!$B$11:$C$565,2,0)</f>
        <v>MUEBLES VARIOS DE OFICINA</v>
      </c>
      <c r="J72" s="98" t="str">
        <f t="shared" ref="J72:J80" si="6">$J$17</f>
        <v>Posgrado</v>
      </c>
      <c r="K72" s="98" t="s">
        <v>430</v>
      </c>
    </row>
    <row r="73" spans="3:11" x14ac:dyDescent="0.25">
      <c r="C73" s="99" t="s">
        <v>65</v>
      </c>
      <c r="D73" s="151">
        <v>9</v>
      </c>
      <c r="E73" s="100">
        <v>1000</v>
      </c>
      <c r="F73" s="97">
        <f t="shared" ref="F73:F80" si="7">D73*E73</f>
        <v>9000</v>
      </c>
      <c r="G73" s="161" t="s">
        <v>1474</v>
      </c>
      <c r="H73" s="101" t="s">
        <v>1005</v>
      </c>
      <c r="I73" s="98" t="str">
        <f>VLOOKUP(H73,Presupuesto!$B$11:$C$565,2,0)</f>
        <v>MUEBLES VARIOS DE OFICINA</v>
      </c>
      <c r="J73" s="98" t="str">
        <f t="shared" si="6"/>
        <v>Posgrado</v>
      </c>
      <c r="K73" s="98" t="s">
        <v>413</v>
      </c>
    </row>
    <row r="74" spans="3:11" x14ac:dyDescent="0.25">
      <c r="C74" s="99" t="s">
        <v>66</v>
      </c>
      <c r="D74" s="151"/>
      <c r="E74" s="100">
        <v>6000</v>
      </c>
      <c r="F74" s="97">
        <f t="shared" si="7"/>
        <v>0</v>
      </c>
      <c r="G74" s="161"/>
      <c r="H74" s="101" t="s">
        <v>1005</v>
      </c>
      <c r="I74" s="98" t="str">
        <f>VLOOKUP(H74,Presupuesto!$B$11:$C$565,2,0)</f>
        <v>MUEBLES VARIOS DE OFICINA</v>
      </c>
      <c r="J74" s="98" t="str">
        <f t="shared" si="6"/>
        <v>Posgrado</v>
      </c>
      <c r="K74" s="98" t="s">
        <v>413</v>
      </c>
    </row>
    <row r="75" spans="3:11" x14ac:dyDescent="0.25">
      <c r="C75" s="99" t="s">
        <v>69</v>
      </c>
      <c r="D75" s="151"/>
      <c r="E75" s="100">
        <v>3000</v>
      </c>
      <c r="F75" s="97">
        <f t="shared" si="7"/>
        <v>0</v>
      </c>
      <c r="G75" s="161"/>
      <c r="H75" s="101" t="s">
        <v>1005</v>
      </c>
      <c r="I75" s="98" t="str">
        <f>VLOOKUP(H75,Presupuesto!$B$11:$C$565,2,0)</f>
        <v>MUEBLES VARIOS DE OFICINA</v>
      </c>
      <c r="J75" s="98" t="str">
        <f t="shared" si="6"/>
        <v>Posgrado</v>
      </c>
      <c r="K75" s="98" t="s">
        <v>413</v>
      </c>
    </row>
    <row r="76" spans="3:11" x14ac:dyDescent="0.25">
      <c r="C76" s="99" t="s">
        <v>68</v>
      </c>
      <c r="D76" s="151"/>
      <c r="E76" s="100">
        <v>10000</v>
      </c>
      <c r="F76" s="97">
        <f t="shared" si="7"/>
        <v>0</v>
      </c>
      <c r="G76" s="161"/>
      <c r="H76" s="101" t="s">
        <v>1005</v>
      </c>
      <c r="I76" s="98" t="str">
        <f>VLOOKUP(H76,Presupuesto!$B$11:$C$565,2,0)</f>
        <v>MUEBLES VARIOS DE OFICINA</v>
      </c>
      <c r="J76" s="98" t="str">
        <f t="shared" si="6"/>
        <v>Posgrado</v>
      </c>
      <c r="K76" s="98" t="s">
        <v>413</v>
      </c>
    </row>
    <row r="77" spans="3:11" x14ac:dyDescent="0.25">
      <c r="C77" s="99" t="s">
        <v>69</v>
      </c>
      <c r="D77" s="151"/>
      <c r="E77" s="100">
        <v>8000</v>
      </c>
      <c r="F77" s="97">
        <f t="shared" si="7"/>
        <v>0</v>
      </c>
      <c r="G77" s="161"/>
      <c r="H77" s="101" t="s">
        <v>1008</v>
      </c>
      <c r="I77" s="98" t="str">
        <f>VLOOKUP(H77,Presupuesto!$B$11:$C$565,2,0)</f>
        <v>EQUIPOS VARIOS DE OFICINA</v>
      </c>
      <c r="J77" s="98" t="str">
        <f t="shared" si="6"/>
        <v>Posgrado</v>
      </c>
      <c r="K77" s="98" t="s">
        <v>413</v>
      </c>
    </row>
    <row r="78" spans="3:11" x14ac:dyDescent="0.25">
      <c r="C78" s="99" t="s">
        <v>70</v>
      </c>
      <c r="D78" s="151"/>
      <c r="E78" s="100">
        <v>2000</v>
      </c>
      <c r="F78" s="97">
        <f t="shared" si="7"/>
        <v>0</v>
      </c>
      <c r="G78" s="161"/>
      <c r="H78" s="101" t="s">
        <v>1008</v>
      </c>
      <c r="I78" s="98" t="str">
        <f>VLOOKUP(H78,Presupuesto!$B$11:$C$565,2,0)</f>
        <v>EQUIPOS VARIOS DE OFICINA</v>
      </c>
      <c r="J78" s="98" t="str">
        <f t="shared" si="6"/>
        <v>Posgrado</v>
      </c>
      <c r="K78" s="98" t="s">
        <v>421</v>
      </c>
    </row>
    <row r="79" spans="3:11" x14ac:dyDescent="0.25">
      <c r="C79" s="99" t="s">
        <v>71</v>
      </c>
      <c r="D79" s="151"/>
      <c r="E79" s="100">
        <v>5400</v>
      </c>
      <c r="F79" s="97">
        <f t="shared" si="7"/>
        <v>0</v>
      </c>
      <c r="G79" s="161"/>
      <c r="H79" s="101" t="s">
        <v>1008</v>
      </c>
      <c r="I79" s="98" t="str">
        <f>VLOOKUP(H79,Presupuesto!$B$11:$C$565,2,0)</f>
        <v>EQUIPOS VARIOS DE OFICINA</v>
      </c>
      <c r="J79" s="98" t="str">
        <f t="shared" si="6"/>
        <v>Posgrado</v>
      </c>
      <c r="K79" s="98" t="s">
        <v>417</v>
      </c>
    </row>
    <row r="80" spans="3:11" ht="15.75" thickBot="1" x14ac:dyDescent="0.3">
      <c r="C80" s="102" t="s">
        <v>72</v>
      </c>
      <c r="D80" s="159"/>
      <c r="E80" s="104">
        <v>100000</v>
      </c>
      <c r="F80" s="105">
        <f t="shared" si="7"/>
        <v>0</v>
      </c>
      <c r="G80" s="162"/>
      <c r="H80" s="106" t="s">
        <v>1008</v>
      </c>
      <c r="I80" s="106" t="str">
        <f>VLOOKUP(H80,Presupuesto!$B$11:$C$565,2,0)</f>
        <v>EQUIPOS VARIOS DE OFICINA</v>
      </c>
      <c r="J80" s="106" t="str">
        <f t="shared" si="6"/>
        <v>Posgrado</v>
      </c>
      <c r="K80" s="124" t="s">
        <v>412</v>
      </c>
    </row>
  </sheetData>
  <dataValidations count="4">
    <dataValidation type="list" allowBlank="1" showInputMessage="1" showErrorMessage="1" errorTitle="¡Ingreso Invalido!" error="Seleccione una opción de la lista" promptTitle="Tipo de Presupuesto" prompt="Seleccione una opción de la lista" sqref="G17:G26 G53:G62 G35:G44 G71:G80">
      <formula1>$R$2:$S$2</formula1>
    </dataValidation>
    <dataValidation type="list" allowBlank="1" showInputMessage="1" showErrorMessage="1" errorTitle="¡Ingreso Inválido!" error="Seleccione una opción de la lista" promptTitle="Mes Requerido" prompt="Seleccione el mes en el que requiere el recurso." sqref="K17:K26 K53:K62 K35:K44 K71:K80">
      <formula1>$U$2:$AF$2</formula1>
    </dataValidation>
    <dataValidation type="list" allowBlank="1" showInputMessage="1" showErrorMessage="1" errorTitle="¡Ingreso Inválido!" error="Verifique el valor ingresado." promptTitle="Objeto de Gasto" prompt="Ingrese el Objeto de Gasto." sqref="H17:H26 H53:H62 H35:H44 H71:H80">
      <formula1>#REF!</formula1>
    </dataValidation>
    <dataValidation type="list" allowBlank="1" showInputMessage="1" showErrorMessage="1" errorTitle="¡Ingreso Inválido!" error="Seleccione una opción de la lista." promptTitle="Dimensión Estratégica" prompt="Seleccione una opción de la lista." sqref="J17:J26 J53:J62 J35:J44 J71:J80">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173"/>
  <sheetViews>
    <sheetView showGridLines="0" topLeftCell="A4" zoomScale="66" zoomScaleNormal="66" workbookViewId="0">
      <selection activeCell="G193" sqref="G193"/>
    </sheetView>
  </sheetViews>
  <sheetFormatPr baseColWidth="10" defaultColWidth="11.5703125" defaultRowHeight="15" x14ac:dyDescent="0.25"/>
  <cols>
    <col min="1" max="1" width="5.7109375" style="85" customWidth="1"/>
    <col min="2" max="2" width="17" style="85" customWidth="1"/>
    <col min="3" max="3" width="46.85546875" style="85" customWidth="1"/>
    <col min="4" max="4" width="31.7109375" style="85" customWidth="1"/>
    <col min="5" max="6" width="13.85546875" style="85" customWidth="1"/>
    <col min="7" max="7" width="13.85546875" style="75" customWidth="1"/>
    <col min="8" max="8" width="16.42578125" style="85" customWidth="1"/>
    <col min="9" max="9" width="58.42578125" style="85" customWidth="1"/>
    <col min="10" max="10" width="22.42578125" style="85" customWidth="1"/>
    <col min="11" max="11" width="11.5703125" style="85"/>
    <col min="12" max="12" width="15" style="85" customWidth="1"/>
    <col min="13" max="16384" width="11.5703125" style="85"/>
  </cols>
  <sheetData>
    <row r="1" spans="1:256" hidden="1" x14ac:dyDescent="0.25">
      <c r="A1" s="188" t="s">
        <v>268</v>
      </c>
      <c r="B1" s="191" t="s">
        <v>269</v>
      </c>
      <c r="C1" s="182" t="s">
        <v>270</v>
      </c>
      <c r="D1" s="182" t="s">
        <v>517</v>
      </c>
      <c r="E1" s="182" t="s">
        <v>519</v>
      </c>
      <c r="F1" s="182" t="s">
        <v>521</v>
      </c>
      <c r="G1" s="182" t="s">
        <v>523</v>
      </c>
      <c r="H1" s="182" t="s">
        <v>525</v>
      </c>
      <c r="I1" s="182" t="s">
        <v>527</v>
      </c>
      <c r="J1" s="182" t="s">
        <v>271</v>
      </c>
      <c r="K1" s="182" t="s">
        <v>530</v>
      </c>
      <c r="L1" s="182" t="s">
        <v>272</v>
      </c>
      <c r="M1" s="182" t="s">
        <v>532</v>
      </c>
      <c r="N1" s="182" t="s">
        <v>534</v>
      </c>
      <c r="O1" s="182" t="s">
        <v>536</v>
      </c>
      <c r="P1" s="182" t="s">
        <v>273</v>
      </c>
      <c r="Q1" s="182" t="s">
        <v>537</v>
      </c>
      <c r="R1" s="182" t="s">
        <v>540</v>
      </c>
      <c r="S1" s="182" t="s">
        <v>274</v>
      </c>
      <c r="T1" s="182" t="s">
        <v>542</v>
      </c>
      <c r="U1" s="182" t="s">
        <v>275</v>
      </c>
      <c r="V1" s="182" t="s">
        <v>543</v>
      </c>
      <c r="W1" s="182" t="s">
        <v>544</v>
      </c>
      <c r="X1" s="182" t="s">
        <v>548</v>
      </c>
      <c r="Y1" s="182" t="s">
        <v>291</v>
      </c>
      <c r="Z1" s="182" t="s">
        <v>549</v>
      </c>
      <c r="AA1" s="182" t="s">
        <v>551</v>
      </c>
      <c r="AB1" s="182" t="s">
        <v>553</v>
      </c>
      <c r="AC1" s="182" t="s">
        <v>292</v>
      </c>
      <c r="AD1" s="182" t="s">
        <v>555</v>
      </c>
      <c r="AE1" s="182" t="s">
        <v>557</v>
      </c>
      <c r="AF1" s="182" t="s">
        <v>559</v>
      </c>
      <c r="AG1" s="182" t="s">
        <v>561</v>
      </c>
      <c r="AH1" s="182" t="s">
        <v>267</v>
      </c>
      <c r="AI1" s="182" t="s">
        <v>563</v>
      </c>
      <c r="AJ1" s="191" t="s">
        <v>276</v>
      </c>
      <c r="AK1" s="182" t="s">
        <v>565</v>
      </c>
      <c r="AL1" s="182" t="s">
        <v>277</v>
      </c>
      <c r="AM1" s="182" t="s">
        <v>567</v>
      </c>
      <c r="AN1" s="182" t="s">
        <v>569</v>
      </c>
      <c r="AO1" s="182" t="s">
        <v>278</v>
      </c>
      <c r="AP1" s="182" t="s">
        <v>571</v>
      </c>
      <c r="AQ1" s="182" t="s">
        <v>573</v>
      </c>
      <c r="AR1" s="182" t="s">
        <v>279</v>
      </c>
      <c r="AS1" s="182" t="s">
        <v>574</v>
      </c>
      <c r="AT1" s="182" t="s">
        <v>576</v>
      </c>
      <c r="AU1" s="182" t="s">
        <v>577</v>
      </c>
      <c r="AV1" s="182" t="s">
        <v>578</v>
      </c>
      <c r="AW1" s="182" t="s">
        <v>580</v>
      </c>
      <c r="AX1" s="182" t="s">
        <v>582</v>
      </c>
      <c r="AY1" s="182" t="s">
        <v>583</v>
      </c>
      <c r="AZ1" s="182" t="s">
        <v>280</v>
      </c>
      <c r="BA1" s="182" t="s">
        <v>585</v>
      </c>
      <c r="BB1" s="182" t="s">
        <v>587</v>
      </c>
      <c r="BC1" s="182" t="s">
        <v>588</v>
      </c>
      <c r="BD1" s="182" t="s">
        <v>590</v>
      </c>
      <c r="BE1" s="182" t="s">
        <v>592</v>
      </c>
      <c r="BF1" s="182" t="s">
        <v>594</v>
      </c>
      <c r="BG1" s="182" t="s">
        <v>596</v>
      </c>
      <c r="BH1" s="182" t="s">
        <v>598</v>
      </c>
      <c r="BI1" s="182" t="s">
        <v>293</v>
      </c>
      <c r="BJ1" s="182" t="s">
        <v>600</v>
      </c>
      <c r="BK1" s="182" t="s">
        <v>602</v>
      </c>
      <c r="BL1" s="182" t="s">
        <v>604</v>
      </c>
      <c r="BM1" s="182" t="s">
        <v>606</v>
      </c>
      <c r="BN1" s="182" t="s">
        <v>608</v>
      </c>
      <c r="BO1" s="182" t="s">
        <v>610</v>
      </c>
      <c r="BP1" s="182" t="s">
        <v>612</v>
      </c>
      <c r="BQ1" s="182" t="s">
        <v>614</v>
      </c>
      <c r="BR1" s="182" t="s">
        <v>616</v>
      </c>
      <c r="BS1" s="182" t="s">
        <v>618</v>
      </c>
      <c r="BT1" s="191" t="s">
        <v>281</v>
      </c>
      <c r="BU1" s="182" t="s">
        <v>282</v>
      </c>
      <c r="BV1" s="182" t="s">
        <v>620</v>
      </c>
      <c r="BW1" s="182" t="s">
        <v>283</v>
      </c>
      <c r="BX1" s="182" t="s">
        <v>622</v>
      </c>
      <c r="BY1" s="182" t="s">
        <v>624</v>
      </c>
      <c r="BZ1" s="191" t="s">
        <v>284</v>
      </c>
      <c r="CA1" s="182" t="s">
        <v>285</v>
      </c>
      <c r="CB1" s="182" t="s">
        <v>626</v>
      </c>
      <c r="CC1" s="182" t="s">
        <v>286</v>
      </c>
      <c r="CD1" s="182" t="s">
        <v>628</v>
      </c>
      <c r="CE1" s="182" t="s">
        <v>630</v>
      </c>
      <c r="CF1" s="182" t="s">
        <v>632</v>
      </c>
      <c r="CG1" s="191" t="s">
        <v>287</v>
      </c>
      <c r="CH1" s="182" t="s">
        <v>638</v>
      </c>
      <c r="CI1" s="182" t="s">
        <v>640</v>
      </c>
      <c r="CJ1" s="182" t="s">
        <v>288</v>
      </c>
      <c r="CK1" s="182" t="s">
        <v>634</v>
      </c>
      <c r="CL1" s="182" t="s">
        <v>636</v>
      </c>
      <c r="CM1" s="182" t="s">
        <v>289</v>
      </c>
      <c r="CN1" s="182" t="s">
        <v>642</v>
      </c>
      <c r="CO1" s="182" t="s">
        <v>290</v>
      </c>
      <c r="CP1" s="182" t="s">
        <v>643</v>
      </c>
      <c r="CQ1" s="179" t="s">
        <v>294</v>
      </c>
      <c r="CR1" s="191" t="s">
        <v>295</v>
      </c>
      <c r="CS1" s="182" t="s">
        <v>644</v>
      </c>
      <c r="CT1" s="182" t="s">
        <v>645</v>
      </c>
      <c r="CU1" s="182" t="s">
        <v>647</v>
      </c>
      <c r="CV1" s="182" t="s">
        <v>296</v>
      </c>
      <c r="CW1" s="182" t="s">
        <v>649</v>
      </c>
      <c r="CX1" s="182" t="s">
        <v>651</v>
      </c>
      <c r="CY1" s="182" t="s">
        <v>653</v>
      </c>
      <c r="CZ1" s="182" t="s">
        <v>655</v>
      </c>
      <c r="DA1" s="182" t="s">
        <v>657</v>
      </c>
      <c r="DB1" s="182" t="s">
        <v>659</v>
      </c>
      <c r="DC1" s="191" t="s">
        <v>297</v>
      </c>
      <c r="DD1" s="182" t="s">
        <v>298</v>
      </c>
      <c r="DE1" s="182" t="s">
        <v>661</v>
      </c>
      <c r="DF1" s="182" t="s">
        <v>299</v>
      </c>
      <c r="DG1" s="182" t="s">
        <v>663</v>
      </c>
      <c r="DH1" s="182" t="s">
        <v>665</v>
      </c>
      <c r="DI1" s="182" t="s">
        <v>667</v>
      </c>
      <c r="DJ1" s="182" t="s">
        <v>669</v>
      </c>
      <c r="DK1" s="182" t="s">
        <v>671</v>
      </c>
      <c r="DL1" s="182" t="s">
        <v>673</v>
      </c>
      <c r="DM1" s="182" t="s">
        <v>675</v>
      </c>
      <c r="DN1" s="182" t="s">
        <v>300</v>
      </c>
      <c r="DO1" s="182" t="s">
        <v>677</v>
      </c>
      <c r="DP1" s="182" t="s">
        <v>679</v>
      </c>
      <c r="DQ1" s="182" t="s">
        <v>681</v>
      </c>
      <c r="DR1" s="191" t="s">
        <v>301</v>
      </c>
      <c r="DS1" s="182" t="s">
        <v>683</v>
      </c>
      <c r="DT1" s="182" t="s">
        <v>302</v>
      </c>
      <c r="DU1" s="182" t="s">
        <v>685</v>
      </c>
      <c r="DV1" s="182" t="s">
        <v>303</v>
      </c>
      <c r="DW1" s="182" t="s">
        <v>687</v>
      </c>
      <c r="DX1" s="182" t="s">
        <v>689</v>
      </c>
      <c r="DY1" s="182" t="s">
        <v>691</v>
      </c>
      <c r="DZ1" s="182" t="s">
        <v>693</v>
      </c>
      <c r="EA1" s="182" t="s">
        <v>695</v>
      </c>
      <c r="EB1" s="182" t="s">
        <v>697</v>
      </c>
      <c r="EC1" s="182" t="s">
        <v>699</v>
      </c>
      <c r="ED1" s="182" t="s">
        <v>701</v>
      </c>
      <c r="EE1" s="182" t="s">
        <v>703</v>
      </c>
      <c r="EF1" s="182" t="s">
        <v>705</v>
      </c>
      <c r="EG1" s="182" t="s">
        <v>707</v>
      </c>
      <c r="EH1" s="191" t="s">
        <v>304</v>
      </c>
      <c r="EI1" s="182" t="s">
        <v>709</v>
      </c>
      <c r="EJ1" s="182" t="s">
        <v>305</v>
      </c>
      <c r="EK1" s="182" t="s">
        <v>711</v>
      </c>
      <c r="EL1" s="182" t="s">
        <v>713</v>
      </c>
      <c r="EM1" s="182" t="s">
        <v>306</v>
      </c>
      <c r="EN1" s="182" t="s">
        <v>715</v>
      </c>
      <c r="EO1" s="182" t="s">
        <v>717</v>
      </c>
      <c r="EP1" s="182" t="s">
        <v>307</v>
      </c>
      <c r="EQ1" s="182" t="s">
        <v>719</v>
      </c>
      <c r="ER1" s="182" t="s">
        <v>721</v>
      </c>
      <c r="ES1" s="182" t="s">
        <v>723</v>
      </c>
      <c r="ET1" s="182" t="s">
        <v>308</v>
      </c>
      <c r="EU1" s="182" t="s">
        <v>725</v>
      </c>
      <c r="EV1" s="182" t="s">
        <v>727</v>
      </c>
      <c r="EW1" s="191" t="s">
        <v>309</v>
      </c>
      <c r="EX1" s="182" t="s">
        <v>310</v>
      </c>
      <c r="EY1" s="182" t="s">
        <v>729</v>
      </c>
      <c r="EZ1" s="182" t="s">
        <v>731</v>
      </c>
      <c r="FA1" s="182" t="s">
        <v>733</v>
      </c>
      <c r="FB1" s="182" t="s">
        <v>735</v>
      </c>
      <c r="FC1" s="182" t="s">
        <v>311</v>
      </c>
      <c r="FD1" s="182" t="s">
        <v>737</v>
      </c>
      <c r="FE1" s="182" t="s">
        <v>739</v>
      </c>
      <c r="FF1" s="182" t="s">
        <v>741</v>
      </c>
      <c r="FG1" s="182" t="s">
        <v>743</v>
      </c>
      <c r="FH1" s="182" t="s">
        <v>745</v>
      </c>
      <c r="FI1" s="182" t="s">
        <v>312</v>
      </c>
      <c r="FJ1" s="182" t="s">
        <v>748</v>
      </c>
      <c r="FK1" s="182" t="s">
        <v>313</v>
      </c>
      <c r="FL1" s="182" t="s">
        <v>751</v>
      </c>
      <c r="FM1" s="182" t="s">
        <v>752</v>
      </c>
      <c r="FN1" s="182" t="s">
        <v>754</v>
      </c>
      <c r="FO1" s="182" t="s">
        <v>314</v>
      </c>
      <c r="FP1" s="182" t="s">
        <v>757</v>
      </c>
      <c r="FQ1" s="182" t="s">
        <v>758</v>
      </c>
      <c r="FR1" s="182" t="s">
        <v>760</v>
      </c>
      <c r="FS1" s="182" t="s">
        <v>315</v>
      </c>
      <c r="FT1" s="182" t="s">
        <v>763</v>
      </c>
      <c r="FU1" s="182" t="s">
        <v>765</v>
      </c>
      <c r="FV1" s="182" t="s">
        <v>767</v>
      </c>
      <c r="FW1" s="191" t="s">
        <v>316</v>
      </c>
      <c r="FX1" s="191" t="s">
        <v>317</v>
      </c>
      <c r="FY1" s="182" t="s">
        <v>323</v>
      </c>
      <c r="FZ1" s="182" t="s">
        <v>769</v>
      </c>
      <c r="GA1" s="182" t="s">
        <v>771</v>
      </c>
      <c r="GB1" s="182" t="s">
        <v>773</v>
      </c>
      <c r="GC1" s="182" t="s">
        <v>775</v>
      </c>
      <c r="GD1" s="182" t="s">
        <v>777</v>
      </c>
      <c r="GE1" s="182" t="s">
        <v>779</v>
      </c>
      <c r="GF1" s="191" t="s">
        <v>318</v>
      </c>
      <c r="GG1" s="182" t="s">
        <v>324</v>
      </c>
      <c r="GH1" s="182" t="s">
        <v>781</v>
      </c>
      <c r="GI1" s="182" t="s">
        <v>783</v>
      </c>
      <c r="GJ1" s="182" t="s">
        <v>784</v>
      </c>
      <c r="GK1" s="182" t="s">
        <v>325</v>
      </c>
      <c r="GL1" s="182" t="s">
        <v>787</v>
      </c>
      <c r="GM1" s="182" t="s">
        <v>788</v>
      </c>
      <c r="GN1" s="191" t="s">
        <v>319</v>
      </c>
      <c r="GO1" s="182" t="s">
        <v>320</v>
      </c>
      <c r="GP1" s="182" t="s">
        <v>790</v>
      </c>
      <c r="GQ1" s="182" t="s">
        <v>792</v>
      </c>
      <c r="GR1" s="182" t="s">
        <v>794</v>
      </c>
      <c r="GS1" s="182" t="s">
        <v>796</v>
      </c>
      <c r="GT1" s="182" t="s">
        <v>798</v>
      </c>
      <c r="GU1" s="191" t="s">
        <v>321</v>
      </c>
      <c r="GV1" s="182" t="s">
        <v>322</v>
      </c>
      <c r="GW1" s="182" t="s">
        <v>800</v>
      </c>
      <c r="GX1" s="182" t="s">
        <v>802</v>
      </c>
      <c r="GY1" s="182" t="s">
        <v>804</v>
      </c>
      <c r="GZ1" s="182" t="s">
        <v>806</v>
      </c>
      <c r="HA1" s="182" t="s">
        <v>808</v>
      </c>
      <c r="HB1" s="182" t="s">
        <v>810</v>
      </c>
      <c r="HC1" s="179" t="s">
        <v>326</v>
      </c>
      <c r="HD1" s="191" t="s">
        <v>327</v>
      </c>
      <c r="HE1" s="182" t="s">
        <v>328</v>
      </c>
      <c r="HF1" s="182" t="s">
        <v>812</v>
      </c>
      <c r="HG1" s="182" t="s">
        <v>814</v>
      </c>
      <c r="HH1" s="182" t="s">
        <v>816</v>
      </c>
      <c r="HI1" s="182" t="s">
        <v>818</v>
      </c>
      <c r="HJ1" s="182" t="s">
        <v>329</v>
      </c>
      <c r="HK1" s="182" t="s">
        <v>821</v>
      </c>
      <c r="HL1" s="182" t="s">
        <v>346</v>
      </c>
      <c r="HM1" s="182" t="s">
        <v>859</v>
      </c>
      <c r="HN1" s="182" t="s">
        <v>861</v>
      </c>
      <c r="HO1" s="182" t="s">
        <v>863</v>
      </c>
      <c r="HP1" s="191" t="s">
        <v>330</v>
      </c>
      <c r="HQ1" s="182" t="s">
        <v>823</v>
      </c>
      <c r="HR1" s="182" t="s">
        <v>825</v>
      </c>
      <c r="HS1" s="182" t="s">
        <v>331</v>
      </c>
      <c r="HT1" s="182" t="s">
        <v>828</v>
      </c>
      <c r="HU1" s="182" t="s">
        <v>830</v>
      </c>
      <c r="HV1" s="182" t="s">
        <v>831</v>
      </c>
      <c r="HW1" s="182" t="s">
        <v>833</v>
      </c>
      <c r="HX1" s="191" t="s">
        <v>332</v>
      </c>
      <c r="HY1" s="182" t="s">
        <v>835</v>
      </c>
      <c r="HZ1" s="182" t="s">
        <v>837</v>
      </c>
      <c r="IA1" s="182" t="s">
        <v>839</v>
      </c>
      <c r="IB1" s="182" t="s">
        <v>333</v>
      </c>
      <c r="IC1" s="182" t="s">
        <v>841</v>
      </c>
      <c r="ID1" s="182" t="s">
        <v>843</v>
      </c>
      <c r="IE1" s="182" t="s">
        <v>334</v>
      </c>
      <c r="IF1" s="182" t="s">
        <v>845</v>
      </c>
      <c r="IG1" s="182" t="s">
        <v>847</v>
      </c>
      <c r="IH1" s="182" t="s">
        <v>335</v>
      </c>
      <c r="II1" s="182" t="s">
        <v>849</v>
      </c>
      <c r="IJ1" s="182" t="s">
        <v>851</v>
      </c>
      <c r="IK1" s="182" t="s">
        <v>853</v>
      </c>
      <c r="IL1" s="182" t="s">
        <v>855</v>
      </c>
      <c r="IM1" s="182" t="s">
        <v>336</v>
      </c>
      <c r="IN1" s="182" t="s">
        <v>857</v>
      </c>
      <c r="IO1" s="191" t="s">
        <v>337</v>
      </c>
      <c r="IP1" s="182" t="s">
        <v>865</v>
      </c>
      <c r="IQ1" s="182" t="s">
        <v>867</v>
      </c>
      <c r="IR1" s="182" t="s">
        <v>338</v>
      </c>
      <c r="IS1" s="182" t="s">
        <v>869</v>
      </c>
      <c r="IT1" s="182" t="s">
        <v>871</v>
      </c>
      <c r="IU1" s="182" t="s">
        <v>873</v>
      </c>
      <c r="IV1" s="191" t="s">
        <v>339</v>
      </c>
    </row>
    <row r="2" spans="1:256" s="122" customFormat="1" hidden="1" x14ac:dyDescent="0.25">
      <c r="A2" s="122" t="s">
        <v>1385</v>
      </c>
      <c r="B2" s="122" t="s">
        <v>1387</v>
      </c>
      <c r="C2" s="122" t="s">
        <v>491</v>
      </c>
      <c r="D2" s="122" t="s">
        <v>1386</v>
      </c>
      <c r="E2" s="122" t="s">
        <v>1388</v>
      </c>
      <c r="F2" s="122" t="s">
        <v>492</v>
      </c>
      <c r="G2" s="160" t="s">
        <v>1389</v>
      </c>
      <c r="H2" s="122" t="s">
        <v>1390</v>
      </c>
      <c r="I2" s="122" t="s">
        <v>1391</v>
      </c>
      <c r="J2" s="122" t="s">
        <v>1485</v>
      </c>
      <c r="K2" s="122" t="s">
        <v>1392</v>
      </c>
      <c r="L2" s="122" t="s">
        <v>1393</v>
      </c>
      <c r="M2" s="122" t="s">
        <v>1394</v>
      </c>
      <c r="N2" s="122" t="s">
        <v>1395</v>
      </c>
      <c r="O2" s="122" t="s">
        <v>1396</v>
      </c>
      <c r="R2" s="122" t="s">
        <v>145</v>
      </c>
      <c r="S2" s="122" t="s">
        <v>1474</v>
      </c>
      <c r="U2" s="122" t="s">
        <v>412</v>
      </c>
      <c r="V2" s="122" t="s">
        <v>430</v>
      </c>
      <c r="W2" s="122" t="s">
        <v>413</v>
      </c>
      <c r="X2" s="122" t="s">
        <v>414</v>
      </c>
      <c r="Y2" s="122" t="s">
        <v>415</v>
      </c>
      <c r="Z2" s="122" t="s">
        <v>416</v>
      </c>
      <c r="AA2" s="122" t="s">
        <v>417</v>
      </c>
      <c r="AB2" s="122" t="s">
        <v>418</v>
      </c>
      <c r="AC2" s="122" t="s">
        <v>419</v>
      </c>
      <c r="AD2" s="122" t="s">
        <v>420</v>
      </c>
      <c r="AE2" s="122" t="s">
        <v>421</v>
      </c>
      <c r="AF2" s="122" t="s">
        <v>422</v>
      </c>
      <c r="AH2" s="122" t="s">
        <v>440</v>
      </c>
      <c r="AI2" s="122" t="s">
        <v>441</v>
      </c>
      <c r="AJ2" s="122" t="s">
        <v>442</v>
      </c>
      <c r="AK2" s="122" t="s">
        <v>443</v>
      </c>
      <c r="AL2" s="122" t="s">
        <v>444</v>
      </c>
      <c r="AM2" s="122" t="s">
        <v>447</v>
      </c>
      <c r="AN2" s="122" t="s">
        <v>445</v>
      </c>
      <c r="AO2" s="122" t="s">
        <v>446</v>
      </c>
      <c r="AP2" s="122" t="s">
        <v>448</v>
      </c>
      <c r="AQ2" s="122" t="s">
        <v>449</v>
      </c>
      <c r="AR2" s="122" t="s">
        <v>450</v>
      </c>
      <c r="AS2" s="122" t="s">
        <v>451</v>
      </c>
      <c r="AT2" s="122" t="s">
        <v>452</v>
      </c>
      <c r="AU2" s="122" t="s">
        <v>453</v>
      </c>
      <c r="AV2" s="122" t="s">
        <v>454</v>
      </c>
      <c r="AW2" s="122" t="s">
        <v>455</v>
      </c>
      <c r="AX2" s="122" t="s">
        <v>456</v>
      </c>
      <c r="AY2" s="122" t="s">
        <v>457</v>
      </c>
      <c r="AZ2" s="122" t="s">
        <v>458</v>
      </c>
      <c r="BA2" s="122" t="s">
        <v>459</v>
      </c>
      <c r="BB2" s="122" t="s">
        <v>460</v>
      </c>
      <c r="BC2" s="122" t="s">
        <v>461</v>
      </c>
      <c r="BD2" s="122" t="s">
        <v>462</v>
      </c>
      <c r="BE2" s="122" t="s">
        <v>463</v>
      </c>
      <c r="BF2" s="122" t="s">
        <v>464</v>
      </c>
      <c r="BG2" s="122" t="s">
        <v>465</v>
      </c>
      <c r="BH2" s="122" t="s">
        <v>466</v>
      </c>
      <c r="BI2" s="122" t="s">
        <v>467</v>
      </c>
      <c r="BJ2" s="122" t="s">
        <v>468</v>
      </c>
      <c r="BK2" s="122" t="s">
        <v>469</v>
      </c>
      <c r="BL2" s="122" t="s">
        <v>470</v>
      </c>
      <c r="BM2" s="122" t="s">
        <v>471</v>
      </c>
      <c r="BN2" s="122" t="s">
        <v>472</v>
      </c>
      <c r="BO2" s="122" t="s">
        <v>473</v>
      </c>
      <c r="BP2" s="122" t="s">
        <v>474</v>
      </c>
      <c r="BQ2" s="122" t="s">
        <v>475</v>
      </c>
      <c r="BR2" s="122" t="s">
        <v>476</v>
      </c>
      <c r="BS2" s="122" t="s">
        <v>477</v>
      </c>
      <c r="BT2" s="122" t="s">
        <v>478</v>
      </c>
      <c r="BU2" s="122" t="s">
        <v>479</v>
      </c>
      <c r="CB2" s="122" t="s">
        <v>1356</v>
      </c>
      <c r="CC2" s="122" t="s">
        <v>1357</v>
      </c>
      <c r="CD2" s="122" t="s">
        <v>1355</v>
      </c>
      <c r="CE2" s="122" t="s">
        <v>1358</v>
      </c>
    </row>
    <row r="3" spans="1:256"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256" ht="15.75" thickBot="1" x14ac:dyDescent="0.3"/>
    <row r="5" spans="1:256" ht="53.25" thickBot="1" x14ac:dyDescent="0.3">
      <c r="C5" s="86" t="s">
        <v>400</v>
      </c>
      <c r="D5" s="199">
        <f>SUMIF(C:C,$C$10,D:D)</f>
        <v>5187900</v>
      </c>
    </row>
    <row r="8" spans="1:256" x14ac:dyDescent="0.25">
      <c r="C8" s="107"/>
      <c r="D8" s="107"/>
      <c r="E8" s="107"/>
      <c r="F8" s="107"/>
      <c r="G8" s="76"/>
      <c r="H8" s="107"/>
      <c r="I8" s="107"/>
    </row>
    <row r="9" spans="1:256" ht="15.75" thickBot="1" x14ac:dyDescent="0.3">
      <c r="C9" s="107"/>
      <c r="D9" s="107"/>
      <c r="E9" s="107"/>
      <c r="F9" s="107"/>
      <c r="G9" s="76"/>
      <c r="H9" s="107"/>
      <c r="I9" s="107"/>
    </row>
    <row r="10" spans="1:256" ht="15.75" thickBot="1" x14ac:dyDescent="0.3">
      <c r="B10" s="93"/>
      <c r="C10" s="29" t="s">
        <v>43</v>
      </c>
      <c r="D10" s="108">
        <f>SUM(F17:F30)</f>
        <v>2080000</v>
      </c>
      <c r="F10" s="70"/>
      <c r="G10" s="77"/>
      <c r="H10" s="70"/>
      <c r="I10" s="70"/>
    </row>
    <row r="11" spans="1:256" x14ac:dyDescent="0.25">
      <c r="B11" s="93"/>
      <c r="C11" s="70"/>
      <c r="D11" s="31"/>
      <c r="E11" s="93"/>
      <c r="F11" s="93"/>
      <c r="G11" s="93"/>
      <c r="H11" s="74"/>
      <c r="I11" s="74"/>
      <c r="J11" s="74"/>
      <c r="K11" s="112"/>
    </row>
    <row r="12" spans="1:256" x14ac:dyDescent="0.25">
      <c r="B12" s="93"/>
      <c r="C12" s="70"/>
      <c r="D12" s="31"/>
      <c r="E12" s="93"/>
      <c r="F12" s="93"/>
      <c r="G12" s="93"/>
      <c r="H12" s="74"/>
      <c r="I12" s="74"/>
      <c r="J12" s="74"/>
      <c r="K12" s="112"/>
    </row>
    <row r="13" spans="1:256" ht="15.75" x14ac:dyDescent="0.25">
      <c r="B13" s="93"/>
      <c r="C13" s="206" t="s">
        <v>409</v>
      </c>
      <c r="D13" s="207" t="s">
        <v>1590</v>
      </c>
      <c r="E13" s="93"/>
      <c r="F13" s="93"/>
      <c r="G13" s="93"/>
      <c r="H13" s="74"/>
      <c r="I13" s="74"/>
      <c r="J13" s="74"/>
      <c r="K13" s="112"/>
    </row>
    <row r="14" spans="1:256" x14ac:dyDescent="0.25">
      <c r="B14" s="93"/>
      <c r="C14" s="402" t="s">
        <v>1592</v>
      </c>
      <c r="D14" s="31"/>
      <c r="E14" s="93"/>
      <c r="F14" s="93"/>
      <c r="G14" s="93"/>
      <c r="H14" s="74"/>
      <c r="I14" s="74"/>
      <c r="J14" s="74"/>
      <c r="K14" s="112"/>
    </row>
    <row r="15" spans="1:256" x14ac:dyDescent="0.25">
      <c r="B15" s="93"/>
      <c r="F15" s="93"/>
      <c r="G15" s="74"/>
      <c r="H15" s="74"/>
      <c r="I15" s="74"/>
    </row>
    <row r="16" spans="1:256" ht="32.25" customHeight="1" thickBot="1" x14ac:dyDescent="0.3">
      <c r="B16" s="93"/>
      <c r="C16" s="149" t="s">
        <v>44</v>
      </c>
      <c r="D16" s="149" t="s">
        <v>55</v>
      </c>
      <c r="E16" s="149" t="s">
        <v>57</v>
      </c>
      <c r="F16" s="150" t="s">
        <v>27</v>
      </c>
      <c r="G16" s="150" t="s">
        <v>147</v>
      </c>
      <c r="H16" s="149" t="s">
        <v>46</v>
      </c>
      <c r="I16" s="149" t="s">
        <v>148</v>
      </c>
      <c r="J16" s="149" t="s">
        <v>428</v>
      </c>
      <c r="K16" s="149" t="s">
        <v>429</v>
      </c>
      <c r="L16" s="149" t="s">
        <v>484</v>
      </c>
    </row>
    <row r="17" spans="2:12" ht="15.75" thickBot="1" x14ac:dyDescent="0.3">
      <c r="B17" s="93"/>
      <c r="C17" s="301" t="s">
        <v>1358</v>
      </c>
      <c r="D17" s="158"/>
      <c r="E17" s="96">
        <f>HLOOKUP($C17,$CB$2:$CE$3,2,0)</f>
        <v>15000</v>
      </c>
      <c r="F17" s="97">
        <f>D17*E17</f>
        <v>0</v>
      </c>
      <c r="G17" s="165" t="s">
        <v>1474</v>
      </c>
      <c r="H17" s="98" t="s">
        <v>1034</v>
      </c>
      <c r="I17" s="98" t="str">
        <f>VLOOKUP(H17,Presupuesto!$B$11:$C$565,2,0)</f>
        <v>EQUIPO DE COMPUTACION</v>
      </c>
      <c r="J17" s="219" t="s">
        <v>1485</v>
      </c>
      <c r="K17" s="98" t="s">
        <v>412</v>
      </c>
      <c r="L17" s="98"/>
    </row>
    <row r="18" spans="2:12" x14ac:dyDescent="0.25">
      <c r="B18" s="93"/>
      <c r="C18" s="301" t="s">
        <v>1356</v>
      </c>
      <c r="D18" s="151"/>
      <c r="E18" s="96">
        <f>HLOOKUP($C18,$CB$2:$CE$3,2,0)</f>
        <v>35000</v>
      </c>
      <c r="F18" s="97">
        <f>D18*E18</f>
        <v>0</v>
      </c>
      <c r="G18" s="165"/>
      <c r="H18" s="101" t="s">
        <v>1034</v>
      </c>
      <c r="I18" s="101" t="str">
        <f>VLOOKUP(H18,Presupuesto!$B$11:$C$565,2,0)</f>
        <v>EQUIPO DE COMPUTACION</v>
      </c>
      <c r="J18" s="98" t="str">
        <f t="shared" ref="J18:J29" si="0">$J$17</f>
        <v>Posgrado</v>
      </c>
      <c r="K18" s="98" t="s">
        <v>430</v>
      </c>
      <c r="L18" s="98"/>
    </row>
    <row r="19" spans="2:12" x14ac:dyDescent="0.25">
      <c r="B19" s="93"/>
      <c r="C19" s="99" t="s">
        <v>73</v>
      </c>
      <c r="D19" s="151"/>
      <c r="E19" s="100">
        <v>4000</v>
      </c>
      <c r="F19" s="97">
        <f t="shared" ref="F19:F30" si="1">D19*E19</f>
        <v>0</v>
      </c>
      <c r="G19" s="165"/>
      <c r="H19" s="101" t="s">
        <v>1006</v>
      </c>
      <c r="I19" s="101" t="str">
        <f>VLOOKUP(H19,Presupuesto!$B$11:$C$565,2,0)</f>
        <v>EQUIPOS VARIOS DE OFICINA</v>
      </c>
      <c r="J19" s="98" t="str">
        <f t="shared" si="0"/>
        <v>Posgrado</v>
      </c>
      <c r="K19" s="98" t="s">
        <v>413</v>
      </c>
      <c r="L19" s="98"/>
    </row>
    <row r="20" spans="2:12" x14ac:dyDescent="0.25">
      <c r="B20" s="93"/>
      <c r="C20" s="99" t="s">
        <v>74</v>
      </c>
      <c r="D20" s="151"/>
      <c r="E20" s="100">
        <v>8000</v>
      </c>
      <c r="F20" s="97">
        <f t="shared" si="1"/>
        <v>0</v>
      </c>
      <c r="G20" s="165"/>
      <c r="H20" s="101" t="s">
        <v>1034</v>
      </c>
      <c r="I20" s="101" t="str">
        <f>VLOOKUP(H20,Presupuesto!$B$11:$C$565,2,0)</f>
        <v>EQUIPO DE COMPUTACION</v>
      </c>
      <c r="J20" s="98" t="str">
        <f t="shared" si="0"/>
        <v>Posgrado</v>
      </c>
      <c r="K20" s="98" t="s">
        <v>413</v>
      </c>
      <c r="L20" s="98"/>
    </row>
    <row r="21" spans="2:12" x14ac:dyDescent="0.25">
      <c r="B21" s="93"/>
      <c r="C21" s="99" t="s">
        <v>75</v>
      </c>
      <c r="D21" s="151"/>
      <c r="E21" s="100">
        <v>5000</v>
      </c>
      <c r="F21" s="97">
        <f t="shared" si="1"/>
        <v>0</v>
      </c>
      <c r="G21" s="165"/>
      <c r="H21" s="101" t="s">
        <v>1034</v>
      </c>
      <c r="I21" s="101" t="str">
        <f>VLOOKUP(H21,Presupuesto!$B$11:$C$565,2,0)</f>
        <v>EQUIPO DE COMPUTACION</v>
      </c>
      <c r="J21" s="98" t="str">
        <f t="shared" si="0"/>
        <v>Posgrado</v>
      </c>
      <c r="K21" s="98" t="s">
        <v>413</v>
      </c>
      <c r="L21" s="98"/>
    </row>
    <row r="22" spans="2:12" x14ac:dyDescent="0.25">
      <c r="B22" s="93"/>
      <c r="C22" s="99" t="s">
        <v>35</v>
      </c>
      <c r="D22" s="151">
        <v>160</v>
      </c>
      <c r="E22" s="100">
        <v>13000</v>
      </c>
      <c r="F22" s="97">
        <f t="shared" si="1"/>
        <v>2080000</v>
      </c>
      <c r="G22" s="165" t="s">
        <v>1474</v>
      </c>
      <c r="H22" s="101" t="s">
        <v>1020</v>
      </c>
      <c r="I22" s="101" t="str">
        <f>VLOOKUP(H22,Presupuesto!$B$11:$C$565,2,0)</f>
        <v>EQUIPO DE TRANSPORTE TRACCION Y ELEVACION</v>
      </c>
      <c r="J22" s="98" t="str">
        <f t="shared" si="0"/>
        <v>Posgrado</v>
      </c>
      <c r="K22" s="98" t="s">
        <v>413</v>
      </c>
      <c r="L22" s="98"/>
    </row>
    <row r="23" spans="2:12" x14ac:dyDescent="0.25">
      <c r="B23" s="93"/>
      <c r="C23" s="99" t="s">
        <v>76</v>
      </c>
      <c r="D23" s="151"/>
      <c r="E23" s="100">
        <v>15000</v>
      </c>
      <c r="F23" s="97">
        <f t="shared" si="1"/>
        <v>0</v>
      </c>
      <c r="G23" s="165"/>
      <c r="H23" s="101" t="s">
        <v>1020</v>
      </c>
      <c r="I23" s="101" t="str">
        <f>VLOOKUP(H23,Presupuesto!$B$11:$C$565,2,0)</f>
        <v>EQUIPO DE TRANSPORTE TRACCION Y ELEVACION</v>
      </c>
      <c r="J23" s="98" t="str">
        <f t="shared" si="0"/>
        <v>Posgrado</v>
      </c>
      <c r="K23" s="98" t="s">
        <v>413</v>
      </c>
      <c r="L23" s="98"/>
    </row>
    <row r="24" spans="2:12" x14ac:dyDescent="0.25">
      <c r="B24" s="93"/>
      <c r="C24" s="99" t="s">
        <v>77</v>
      </c>
      <c r="D24" s="151"/>
      <c r="E24" s="100">
        <v>10000</v>
      </c>
      <c r="F24" s="97">
        <f t="shared" si="1"/>
        <v>0</v>
      </c>
      <c r="G24" s="165"/>
      <c r="H24" s="101" t="s">
        <v>1020</v>
      </c>
      <c r="I24" s="101" t="str">
        <f>VLOOKUP(H24,Presupuesto!$B$11:$C$565,2,0)</f>
        <v>EQUIPO DE TRANSPORTE TRACCION Y ELEVACION</v>
      </c>
      <c r="J24" s="98" t="str">
        <f t="shared" si="0"/>
        <v>Posgrado</v>
      </c>
      <c r="K24" s="98" t="s">
        <v>421</v>
      </c>
      <c r="L24" s="98"/>
    </row>
    <row r="25" spans="2:12" x14ac:dyDescent="0.25">
      <c r="C25" s="99" t="s">
        <v>78</v>
      </c>
      <c r="D25" s="151"/>
      <c r="E25" s="100">
        <v>10000</v>
      </c>
      <c r="F25" s="97">
        <f t="shared" si="1"/>
        <v>0</v>
      </c>
      <c r="G25" s="165"/>
      <c r="H25" s="101" t="s">
        <v>1066</v>
      </c>
      <c r="I25" s="101" t="str">
        <f>VLOOKUP(H25,Presupuesto!$B$11:$C$565,2,0)</f>
        <v>APLICACIONES INFORMATICAS</v>
      </c>
      <c r="J25" s="98" t="str">
        <f t="shared" si="0"/>
        <v>Posgrado</v>
      </c>
      <c r="K25" s="98" t="s">
        <v>417</v>
      </c>
      <c r="L25" s="98"/>
    </row>
    <row r="26" spans="2:12" x14ac:dyDescent="0.25">
      <c r="C26" s="109" t="s">
        <v>79</v>
      </c>
      <c r="D26" s="151"/>
      <c r="E26" s="100">
        <v>2000</v>
      </c>
      <c r="F26" s="97">
        <f t="shared" si="1"/>
        <v>0</v>
      </c>
      <c r="G26" s="165"/>
      <c r="H26" s="110" t="s">
        <v>1034</v>
      </c>
      <c r="I26" s="110" t="str">
        <f>VLOOKUP(H26,Presupuesto!$B$11:$C$565,2,0)</f>
        <v>EQUIPO DE COMPUTACION</v>
      </c>
      <c r="J26" s="98" t="str">
        <f t="shared" si="0"/>
        <v>Posgrado</v>
      </c>
      <c r="K26" s="98" t="s">
        <v>413</v>
      </c>
      <c r="L26" s="98"/>
    </row>
    <row r="27" spans="2:12" x14ac:dyDescent="0.25">
      <c r="C27" s="109" t="s">
        <v>80</v>
      </c>
      <c r="D27" s="151"/>
      <c r="E27" s="100">
        <v>1500</v>
      </c>
      <c r="F27" s="97">
        <f t="shared" si="1"/>
        <v>0</v>
      </c>
      <c r="G27" s="165"/>
      <c r="H27" s="110" t="s">
        <v>966</v>
      </c>
      <c r="I27" s="110" t="str">
        <f>VLOOKUP(H27,Presupuesto!$B$11:$C$565,2,0)</f>
        <v>UTILES Y MATERIALES ELECTRICOS</v>
      </c>
      <c r="J27" s="98" t="str">
        <f t="shared" si="0"/>
        <v>Posgrado</v>
      </c>
      <c r="K27" s="98" t="s">
        <v>413</v>
      </c>
      <c r="L27" s="98"/>
    </row>
    <row r="28" spans="2:12" x14ac:dyDescent="0.25">
      <c r="C28" s="109" t="s">
        <v>81</v>
      </c>
      <c r="D28" s="151"/>
      <c r="E28" s="100">
        <v>1500</v>
      </c>
      <c r="F28" s="97">
        <f t="shared" si="1"/>
        <v>0</v>
      </c>
      <c r="G28" s="165"/>
      <c r="H28" s="110" t="s">
        <v>1034</v>
      </c>
      <c r="I28" s="110" t="str">
        <f>VLOOKUP(H28,Presupuesto!$B$11:$C$565,2,0)</f>
        <v>EQUIPO DE COMPUTACION</v>
      </c>
      <c r="J28" s="98" t="str">
        <f t="shared" si="0"/>
        <v>Posgrado</v>
      </c>
      <c r="K28" s="98" t="s">
        <v>413</v>
      </c>
      <c r="L28" s="98"/>
    </row>
    <row r="29" spans="2:12" x14ac:dyDescent="0.25">
      <c r="C29" s="109" t="s">
        <v>82</v>
      </c>
      <c r="D29" s="151"/>
      <c r="E29" s="100">
        <v>500</v>
      </c>
      <c r="F29" s="97">
        <f t="shared" si="1"/>
        <v>0</v>
      </c>
      <c r="G29" s="165"/>
      <c r="H29" s="110" t="s">
        <v>975</v>
      </c>
      <c r="I29" s="110" t="str">
        <f>VLOOKUP(H29,Presupuesto!$B$11:$C$565,2,0)</f>
        <v>OTROS RESPUESTOS Y ACCESORIOS MENORES</v>
      </c>
      <c r="J29" s="98" t="str">
        <f t="shared" si="0"/>
        <v>Posgrado</v>
      </c>
      <c r="K29" s="98" t="s">
        <v>413</v>
      </c>
      <c r="L29" s="98"/>
    </row>
    <row r="30" spans="2:12" ht="15.75" thickBot="1" x14ac:dyDescent="0.3">
      <c r="B30" s="93"/>
      <c r="C30" s="102" t="s">
        <v>83</v>
      </c>
      <c r="D30" s="159"/>
      <c r="E30" s="104">
        <v>20</v>
      </c>
      <c r="F30" s="105">
        <f t="shared" si="1"/>
        <v>0</v>
      </c>
      <c r="G30" s="162"/>
      <c r="H30" s="106" t="s">
        <v>975</v>
      </c>
      <c r="I30" s="106" t="str">
        <f>VLOOKUP(H30,Presupuesto!$B$11:$C$565,2,0)</f>
        <v>OTROS RESPUESTOS Y ACCESORIOS MENORES</v>
      </c>
      <c r="J30" s="106" t="str">
        <f>$J$17</f>
        <v>Posgrado</v>
      </c>
      <c r="K30" s="124" t="s">
        <v>412</v>
      </c>
      <c r="L30" s="124"/>
    </row>
    <row r="31" spans="2:12" x14ac:dyDescent="0.25">
      <c r="B31" s="93"/>
      <c r="F31" s="93"/>
      <c r="G31" s="74"/>
      <c r="H31" s="74"/>
      <c r="I31" s="74"/>
    </row>
    <row r="32" spans="2:12" ht="15.75" thickBot="1" x14ac:dyDescent="0.3"/>
    <row r="33" spans="3:12" ht="53.25" thickBot="1" x14ac:dyDescent="0.3">
      <c r="C33" s="86" t="s">
        <v>400</v>
      </c>
      <c r="D33" s="199">
        <f>SUMIF(C:C,$C$10,D:D)</f>
        <v>5187900</v>
      </c>
    </row>
    <row r="36" spans="3:12" x14ac:dyDescent="0.25">
      <c r="C36" s="107"/>
      <c r="D36" s="107"/>
      <c r="E36" s="107"/>
      <c r="F36" s="107"/>
      <c r="G36" s="76"/>
      <c r="H36" s="107"/>
      <c r="I36" s="107"/>
    </row>
    <row r="37" spans="3:12" ht="15.75" thickBot="1" x14ac:dyDescent="0.3">
      <c r="C37" s="107"/>
      <c r="D37" s="107"/>
      <c r="E37" s="107"/>
      <c r="F37" s="107"/>
      <c r="G37" s="76"/>
      <c r="H37" s="107"/>
      <c r="I37" s="107"/>
    </row>
    <row r="38" spans="3:12" ht="15.75" thickBot="1" x14ac:dyDescent="0.3">
      <c r="C38" s="29" t="s">
        <v>43</v>
      </c>
      <c r="D38" s="108">
        <f>SUM(F45:F58)</f>
        <v>2505000</v>
      </c>
      <c r="F38" s="70"/>
      <c r="G38" s="77"/>
      <c r="H38" s="70"/>
      <c r="I38" s="70"/>
    </row>
    <row r="39" spans="3:12" x14ac:dyDescent="0.25">
      <c r="C39" s="70"/>
      <c r="D39" s="31"/>
      <c r="E39" s="93"/>
      <c r="F39" s="93"/>
      <c r="G39" s="93"/>
      <c r="H39" s="74"/>
      <c r="I39" s="74"/>
      <c r="J39" s="74"/>
      <c r="K39" s="112"/>
    </row>
    <row r="40" spans="3:12" x14ac:dyDescent="0.25">
      <c r="C40" s="70"/>
      <c r="D40" s="31"/>
      <c r="E40" s="93"/>
      <c r="F40" s="93"/>
      <c r="G40" s="93"/>
      <c r="H40" s="74"/>
      <c r="I40" s="74"/>
      <c r="J40" s="74"/>
      <c r="K40" s="112"/>
    </row>
    <row r="41" spans="3:12" ht="15.75" x14ac:dyDescent="0.25">
      <c r="C41" s="206" t="s">
        <v>409</v>
      </c>
      <c r="D41" s="207" t="s">
        <v>1591</v>
      </c>
      <c r="E41" s="93"/>
      <c r="F41" s="93"/>
      <c r="G41" s="93"/>
      <c r="H41" s="74"/>
      <c r="I41" s="74"/>
      <c r="J41" s="74"/>
      <c r="K41" s="112"/>
    </row>
    <row r="42" spans="3:12" ht="18.75" x14ac:dyDescent="0.25">
      <c r="C42" s="209" t="str">
        <f>IFERROR(VLOOKUP(D41,'Desarrollo e Innov. Curricular'!$E:$F,2,FALSE),IFERROR(VLOOKUP(D41,'Investigación Científica'!$E:$F,2,FALSE),IFERROR(VLOOKUP(D41,'Vinculación Univ. Sociedad'!$E:$F,2,FALSE),IFERROR(VLOOKUP(D41,'Docencia y Profesorado Universi'!$E:$F,2,FALSE),IFERROR(VLOOKUP(D41,'Estudiantes y Graduados'!$E:$F,2,FALSE),IFERROR(VLOOKUP(D41,'Gestion Administrativa'!$E:$F,2,FALSE),IFERROR(VLOOKUP(D41,'Gestión Académica'!$E:$F,2,FALSE),IFERROR(VLOOKUP(D41,'Aseguramiento de la Calidad'!$E:$F,2,FALSE),IFERROR(VLOOKUP(D41,'Gestión del Conocimiento'!$E:$F,2,FALSE),IFERROR(VLOOKUP(D41,'Gobernabilidad y Procesos...'!$E:$F,2,FALSE),IFERROR(VLOOKUP(D41,'Gestión del Talento Humano'!$E:$F,2,FALSE),IFERROR(VLOOKUP(D41,'Internacionalización de la E.S.'!$E:$F,2,FALSE),IFERROR(VLOOKUP(D41,'Cultura de Innovación Insti...'!$E:$F,2,FALSE),VLOOKUP(D41,'Lo Esencial de la Reforma Univ.'!$E:$F,2,0))))))))))))))</f>
        <v xml:space="preserve">1. Dotacion de equipo, oficinas administrativas y departamentos academicos </v>
      </c>
      <c r="D42" s="31"/>
      <c r="E42" s="93"/>
      <c r="F42" s="93"/>
      <c r="G42" s="93"/>
      <c r="H42" s="74"/>
      <c r="I42" s="74"/>
      <c r="J42" s="74"/>
      <c r="K42" s="112"/>
    </row>
    <row r="43" spans="3:12" x14ac:dyDescent="0.25">
      <c r="F43" s="93"/>
      <c r="G43" s="74"/>
      <c r="H43" s="74"/>
      <c r="I43" s="74"/>
    </row>
    <row r="44" spans="3:12" ht="30.75" thickBot="1" x14ac:dyDescent="0.3">
      <c r="C44" s="149" t="s">
        <v>44</v>
      </c>
      <c r="D44" s="149" t="s">
        <v>55</v>
      </c>
      <c r="E44" s="149" t="s">
        <v>57</v>
      </c>
      <c r="F44" s="150" t="s">
        <v>27</v>
      </c>
      <c r="G44" s="150" t="s">
        <v>147</v>
      </c>
      <c r="H44" s="149" t="s">
        <v>46</v>
      </c>
      <c r="I44" s="149" t="s">
        <v>148</v>
      </c>
      <c r="J44" s="149" t="s">
        <v>428</v>
      </c>
      <c r="K44" s="149" t="s">
        <v>429</v>
      </c>
      <c r="L44" s="149" t="s">
        <v>484</v>
      </c>
    </row>
    <row r="45" spans="3:12" ht="15.75" thickBot="1" x14ac:dyDescent="0.3">
      <c r="C45" s="301" t="s">
        <v>1358</v>
      </c>
      <c r="D45" s="158">
        <v>60</v>
      </c>
      <c r="E45" s="96">
        <f>HLOOKUP($C45,$CB$2:$CE$3,2,0)</f>
        <v>15000</v>
      </c>
      <c r="F45" s="97">
        <f>D45*E45</f>
        <v>900000</v>
      </c>
      <c r="G45" s="165" t="s">
        <v>1474</v>
      </c>
      <c r="H45" s="98" t="s">
        <v>1034</v>
      </c>
      <c r="I45" s="98" t="str">
        <f>VLOOKUP(H45,Presupuesto!$B$11:$C$565,2,0)</f>
        <v>EQUIPO DE COMPUTACION</v>
      </c>
      <c r="J45" s="219" t="s">
        <v>1385</v>
      </c>
      <c r="K45" s="98" t="s">
        <v>412</v>
      </c>
      <c r="L45" s="98"/>
    </row>
    <row r="46" spans="3:12" x14ac:dyDescent="0.25">
      <c r="C46" s="301" t="s">
        <v>1356</v>
      </c>
      <c r="D46" s="151">
        <v>3</v>
      </c>
      <c r="E46" s="96">
        <f>HLOOKUP($C46,$CB$2:$CE$3,2,0)</f>
        <v>35000</v>
      </c>
      <c r="F46" s="97">
        <f>D46*E46</f>
        <v>105000</v>
      </c>
      <c r="G46" s="165" t="s">
        <v>1474</v>
      </c>
      <c r="H46" s="101" t="s">
        <v>1034</v>
      </c>
      <c r="I46" s="101" t="str">
        <f>VLOOKUP(H46,Presupuesto!$B$11:$C$565,2,0)</f>
        <v>EQUIPO DE COMPUTACION</v>
      </c>
      <c r="J46" s="219" t="s">
        <v>1385</v>
      </c>
      <c r="K46" s="98" t="s">
        <v>430</v>
      </c>
      <c r="L46" s="98"/>
    </row>
    <row r="47" spans="3:12" x14ac:dyDescent="0.25">
      <c r="C47" s="99" t="s">
        <v>73</v>
      </c>
      <c r="D47" s="151"/>
      <c r="E47" s="100">
        <v>4000</v>
      </c>
      <c r="F47" s="97">
        <f t="shared" ref="F47:F58" si="2">D47*E47</f>
        <v>0</v>
      </c>
      <c r="G47" s="165"/>
      <c r="H47" s="101" t="s">
        <v>1006</v>
      </c>
      <c r="I47" s="101" t="str">
        <f>VLOOKUP(H47,Presupuesto!$B$11:$C$565,2,0)</f>
        <v>EQUIPOS VARIOS DE OFICINA</v>
      </c>
      <c r="J47" s="219" t="s">
        <v>1385</v>
      </c>
      <c r="K47" s="98" t="s">
        <v>413</v>
      </c>
      <c r="L47" s="98"/>
    </row>
    <row r="48" spans="3:12" x14ac:dyDescent="0.25">
      <c r="C48" s="99" t="s">
        <v>74</v>
      </c>
      <c r="D48" s="151">
        <v>60</v>
      </c>
      <c r="E48" s="100">
        <v>8000</v>
      </c>
      <c r="F48" s="97">
        <f t="shared" si="2"/>
        <v>480000</v>
      </c>
      <c r="G48" s="165" t="s">
        <v>1474</v>
      </c>
      <c r="H48" s="101" t="s">
        <v>1034</v>
      </c>
      <c r="I48" s="101" t="str">
        <f>VLOOKUP(H48,Presupuesto!$B$11:$C$565,2,0)</f>
        <v>EQUIPO DE COMPUTACION</v>
      </c>
      <c r="J48" s="219" t="s">
        <v>1385</v>
      </c>
      <c r="K48" s="98" t="s">
        <v>413</v>
      </c>
      <c r="L48" s="98"/>
    </row>
    <row r="49" spans="3:12" x14ac:dyDescent="0.25">
      <c r="C49" s="99" t="s">
        <v>75</v>
      </c>
      <c r="D49" s="151"/>
      <c r="E49" s="100">
        <v>5000</v>
      </c>
      <c r="F49" s="97">
        <f t="shared" si="2"/>
        <v>0</v>
      </c>
      <c r="G49" s="165"/>
      <c r="H49" s="101" t="s">
        <v>1034</v>
      </c>
      <c r="I49" s="101" t="str">
        <f>VLOOKUP(H49,Presupuesto!$B$11:$C$565,2,0)</f>
        <v>EQUIPO DE COMPUTACION</v>
      </c>
      <c r="J49" s="219" t="s">
        <v>1385</v>
      </c>
      <c r="K49" s="98" t="s">
        <v>413</v>
      </c>
      <c r="L49" s="98"/>
    </row>
    <row r="50" spans="3:12" x14ac:dyDescent="0.25">
      <c r="C50" s="99" t="s">
        <v>35</v>
      </c>
      <c r="D50" s="151">
        <v>60</v>
      </c>
      <c r="E50" s="100">
        <v>13000</v>
      </c>
      <c r="F50" s="97">
        <f t="shared" si="2"/>
        <v>780000</v>
      </c>
      <c r="G50" s="165" t="s">
        <v>1474</v>
      </c>
      <c r="H50" s="101" t="s">
        <v>1020</v>
      </c>
      <c r="I50" s="101" t="str">
        <f>VLOOKUP(H50,Presupuesto!$B$11:$C$565,2,0)</f>
        <v>EQUIPO DE TRANSPORTE TRACCION Y ELEVACION</v>
      </c>
      <c r="J50" s="219" t="s">
        <v>1385</v>
      </c>
      <c r="K50" s="98" t="s">
        <v>413</v>
      </c>
      <c r="L50" s="98"/>
    </row>
    <row r="51" spans="3:12" x14ac:dyDescent="0.25">
      <c r="C51" s="99" t="s">
        <v>76</v>
      </c>
      <c r="D51" s="151">
        <v>10</v>
      </c>
      <c r="E51" s="100">
        <v>15000</v>
      </c>
      <c r="F51" s="97">
        <f t="shared" si="2"/>
        <v>150000</v>
      </c>
      <c r="G51" s="165" t="s">
        <v>1474</v>
      </c>
      <c r="H51" s="101" t="s">
        <v>1020</v>
      </c>
      <c r="I51" s="101" t="str">
        <f>VLOOKUP(H51,Presupuesto!$B$11:$C$565,2,0)</f>
        <v>EQUIPO DE TRANSPORTE TRACCION Y ELEVACION</v>
      </c>
      <c r="J51" s="219" t="s">
        <v>1385</v>
      </c>
      <c r="K51" s="98" t="s">
        <v>413</v>
      </c>
      <c r="L51" s="98"/>
    </row>
    <row r="52" spans="3:12" x14ac:dyDescent="0.25">
      <c r="C52" s="99" t="s">
        <v>77</v>
      </c>
      <c r="D52" s="151"/>
      <c r="E52" s="100">
        <v>10000</v>
      </c>
      <c r="F52" s="97">
        <f t="shared" si="2"/>
        <v>0</v>
      </c>
      <c r="G52" s="165"/>
      <c r="H52" s="101" t="s">
        <v>1020</v>
      </c>
      <c r="I52" s="101" t="str">
        <f>VLOOKUP(H52,Presupuesto!$B$11:$C$565,2,0)</f>
        <v>EQUIPO DE TRANSPORTE TRACCION Y ELEVACION</v>
      </c>
      <c r="J52" s="219" t="s">
        <v>1385</v>
      </c>
      <c r="K52" s="98" t="s">
        <v>421</v>
      </c>
      <c r="L52" s="98"/>
    </row>
    <row r="53" spans="3:12" x14ac:dyDescent="0.25">
      <c r="C53" s="99" t="s">
        <v>78</v>
      </c>
      <c r="D53" s="151"/>
      <c r="E53" s="100">
        <v>10000</v>
      </c>
      <c r="F53" s="97">
        <f t="shared" si="2"/>
        <v>0</v>
      </c>
      <c r="G53" s="165"/>
      <c r="H53" s="101" t="s">
        <v>1066</v>
      </c>
      <c r="I53" s="101" t="str">
        <f>VLOOKUP(H53,Presupuesto!$B$11:$C$565,2,0)</f>
        <v>APLICACIONES INFORMATICAS</v>
      </c>
      <c r="J53" s="219" t="s">
        <v>1385</v>
      </c>
      <c r="K53" s="98" t="s">
        <v>417</v>
      </c>
      <c r="L53" s="98"/>
    </row>
    <row r="54" spans="3:12" x14ac:dyDescent="0.25">
      <c r="C54" s="109" t="s">
        <v>79</v>
      </c>
      <c r="D54" s="151"/>
      <c r="E54" s="100">
        <v>2000</v>
      </c>
      <c r="F54" s="97">
        <f t="shared" si="2"/>
        <v>0</v>
      </c>
      <c r="G54" s="165"/>
      <c r="H54" s="110" t="s">
        <v>1034</v>
      </c>
      <c r="I54" s="110" t="str">
        <f>VLOOKUP(H54,Presupuesto!$B$11:$C$565,2,0)</f>
        <v>EQUIPO DE COMPUTACION</v>
      </c>
      <c r="J54" s="219" t="s">
        <v>1385</v>
      </c>
      <c r="K54" s="98" t="s">
        <v>413</v>
      </c>
      <c r="L54" s="98"/>
    </row>
    <row r="55" spans="3:12" x14ac:dyDescent="0.25">
      <c r="C55" s="109" t="s">
        <v>80</v>
      </c>
      <c r="D55" s="151">
        <v>60</v>
      </c>
      <c r="E55" s="100">
        <v>1500</v>
      </c>
      <c r="F55" s="97">
        <f t="shared" si="2"/>
        <v>90000</v>
      </c>
      <c r="G55" s="165" t="s">
        <v>1474</v>
      </c>
      <c r="H55" s="110" t="s">
        <v>966</v>
      </c>
      <c r="I55" s="110" t="str">
        <f>VLOOKUP(H55,Presupuesto!$B$11:$C$565,2,0)</f>
        <v>UTILES Y MATERIALES ELECTRICOS</v>
      </c>
      <c r="J55" s="219" t="s">
        <v>1385</v>
      </c>
      <c r="K55" s="98" t="s">
        <v>413</v>
      </c>
      <c r="L55" s="98"/>
    </row>
    <row r="56" spans="3:12" x14ac:dyDescent="0.25">
      <c r="C56" s="109" t="s">
        <v>81</v>
      </c>
      <c r="D56" s="151"/>
      <c r="E56" s="100">
        <v>1500</v>
      </c>
      <c r="F56" s="97">
        <f t="shared" si="2"/>
        <v>0</v>
      </c>
      <c r="G56" s="165"/>
      <c r="H56" s="110" t="s">
        <v>1034</v>
      </c>
      <c r="I56" s="110" t="str">
        <f>VLOOKUP(H56,Presupuesto!$B$11:$C$565,2,0)</f>
        <v>EQUIPO DE COMPUTACION</v>
      </c>
      <c r="J56" s="219" t="s">
        <v>1385</v>
      </c>
      <c r="K56" s="98" t="s">
        <v>413</v>
      </c>
      <c r="L56" s="98"/>
    </row>
    <row r="57" spans="3:12" x14ac:dyDescent="0.25">
      <c r="C57" s="109" t="s">
        <v>82</v>
      </c>
      <c r="D57" s="151"/>
      <c r="E57" s="100">
        <v>500</v>
      </c>
      <c r="F57" s="97">
        <f t="shared" si="2"/>
        <v>0</v>
      </c>
      <c r="G57" s="165"/>
      <c r="H57" s="110" t="s">
        <v>975</v>
      </c>
      <c r="I57" s="110" t="str">
        <f>VLOOKUP(H57,Presupuesto!$B$11:$C$565,2,0)</f>
        <v>OTROS RESPUESTOS Y ACCESORIOS MENORES</v>
      </c>
      <c r="J57" s="219" t="s">
        <v>1385</v>
      </c>
      <c r="K57" s="98" t="s">
        <v>413</v>
      </c>
      <c r="L57" s="98"/>
    </row>
    <row r="58" spans="3:12" ht="15.75" thickBot="1" x14ac:dyDescent="0.3">
      <c r="C58" s="102" t="s">
        <v>83</v>
      </c>
      <c r="D58" s="159"/>
      <c r="E58" s="104">
        <v>20</v>
      </c>
      <c r="F58" s="105">
        <f t="shared" si="2"/>
        <v>0</v>
      </c>
      <c r="G58" s="165"/>
      <c r="H58" s="106" t="s">
        <v>975</v>
      </c>
      <c r="I58" s="106" t="str">
        <f>VLOOKUP(H58,Presupuesto!$B$11:$C$565,2,0)</f>
        <v>OTROS RESPUESTOS Y ACCESORIOS MENORES</v>
      </c>
      <c r="J58" s="219" t="s">
        <v>1385</v>
      </c>
      <c r="K58" s="124" t="s">
        <v>412</v>
      </c>
      <c r="L58" s="124"/>
    </row>
    <row r="60" spans="3:12" ht="15.75" thickBot="1" x14ac:dyDescent="0.3"/>
    <row r="61" spans="3:12" ht="15.75" thickBot="1" x14ac:dyDescent="0.3">
      <c r="C61" s="29" t="s">
        <v>43</v>
      </c>
      <c r="D61" s="108">
        <f>SUM(F68:F81)</f>
        <v>100000</v>
      </c>
      <c r="F61" s="70"/>
      <c r="G61" s="77"/>
      <c r="H61" s="70"/>
      <c r="I61" s="70"/>
    </row>
    <row r="62" spans="3:12" x14ac:dyDescent="0.25">
      <c r="C62" s="70"/>
      <c r="D62" s="31"/>
      <c r="E62" s="93"/>
      <c r="F62" s="93"/>
      <c r="G62" s="93"/>
      <c r="H62" s="74"/>
      <c r="I62" s="74"/>
      <c r="J62" s="74"/>
      <c r="K62" s="112"/>
    </row>
    <row r="63" spans="3:12" x14ac:dyDescent="0.25">
      <c r="C63" s="70"/>
      <c r="D63" s="31"/>
      <c r="E63" s="93"/>
      <c r="F63" s="93"/>
      <c r="G63" s="93"/>
      <c r="H63" s="74"/>
      <c r="I63" s="74"/>
      <c r="J63" s="74"/>
      <c r="K63" s="112"/>
    </row>
    <row r="64" spans="3:12" ht="15.75" x14ac:dyDescent="0.25">
      <c r="C64" s="206" t="s">
        <v>409</v>
      </c>
      <c r="D64" s="207">
        <v>0</v>
      </c>
      <c r="E64" s="93"/>
      <c r="F64" s="93"/>
      <c r="G64" s="93"/>
      <c r="H64" s="74"/>
      <c r="I64" s="74"/>
      <c r="J64" s="74"/>
      <c r="K64" s="112"/>
    </row>
    <row r="65" spans="3:12" ht="15.75" x14ac:dyDescent="0.25">
      <c r="C65" s="586" t="s">
        <v>2317</v>
      </c>
      <c r="D65" s="31"/>
      <c r="E65" s="93"/>
      <c r="F65" s="93"/>
      <c r="G65" s="93"/>
      <c r="H65" s="74"/>
      <c r="I65" s="74"/>
      <c r="J65" s="74"/>
      <c r="K65" s="112"/>
    </row>
    <row r="66" spans="3:12" x14ac:dyDescent="0.25">
      <c r="F66" s="93"/>
      <c r="G66" s="74"/>
      <c r="H66" s="74"/>
      <c r="I66" s="74"/>
    </row>
    <row r="67" spans="3:12" ht="30.75" thickBot="1" x14ac:dyDescent="0.3">
      <c r="C67" s="149" t="s">
        <v>44</v>
      </c>
      <c r="D67" s="149" t="s">
        <v>55</v>
      </c>
      <c r="E67" s="149" t="s">
        <v>57</v>
      </c>
      <c r="F67" s="150" t="s">
        <v>27</v>
      </c>
      <c r="G67" s="150" t="s">
        <v>147</v>
      </c>
      <c r="H67" s="149" t="s">
        <v>46</v>
      </c>
      <c r="I67" s="149" t="s">
        <v>148</v>
      </c>
      <c r="J67" s="149" t="s">
        <v>428</v>
      </c>
      <c r="K67" s="149" t="s">
        <v>429</v>
      </c>
      <c r="L67" s="149" t="s">
        <v>484</v>
      </c>
    </row>
    <row r="68" spans="3:12" ht="15.75" thickBot="1" x14ac:dyDescent="0.3">
      <c r="C68" s="301" t="s">
        <v>1358</v>
      </c>
      <c r="D68" s="158">
        <v>0</v>
      </c>
      <c r="E68" s="96">
        <f>HLOOKUP($C68,$CB$2:$CE$3,2,0)</f>
        <v>15000</v>
      </c>
      <c r="F68" s="97">
        <f>D68*E68</f>
        <v>0</v>
      </c>
      <c r="G68" s="165"/>
      <c r="H68" s="98" t="s">
        <v>1034</v>
      </c>
      <c r="I68" s="98" t="str">
        <f>VLOOKUP(H68,Presupuesto!$B$11:$C$565,2,0)</f>
        <v>EQUIPO DE COMPUTACION</v>
      </c>
      <c r="J68" s="219" t="s">
        <v>1385</v>
      </c>
      <c r="K68" s="98" t="s">
        <v>412</v>
      </c>
      <c r="L68" s="98"/>
    </row>
    <row r="69" spans="3:12" x14ac:dyDescent="0.25">
      <c r="C69" s="301" t="s">
        <v>1356</v>
      </c>
      <c r="D69" s="151">
        <v>0</v>
      </c>
      <c r="E69" s="96">
        <f>HLOOKUP($C69,$CB$2:$CE$3,2,0)</f>
        <v>35000</v>
      </c>
      <c r="F69" s="97">
        <f>D69*E69</f>
        <v>0</v>
      </c>
      <c r="G69" s="165"/>
      <c r="H69" s="101" t="s">
        <v>1034</v>
      </c>
      <c r="I69" s="101" t="str">
        <f>VLOOKUP(H69,Presupuesto!$B$11:$C$565,2,0)</f>
        <v>EQUIPO DE COMPUTACION</v>
      </c>
      <c r="J69" s="219" t="s">
        <v>1385</v>
      </c>
      <c r="K69" s="98" t="s">
        <v>430</v>
      </c>
      <c r="L69" s="98"/>
    </row>
    <row r="70" spans="3:12" x14ac:dyDescent="0.25">
      <c r="C70" s="99" t="s">
        <v>73</v>
      </c>
      <c r="D70" s="151">
        <v>0</v>
      </c>
      <c r="E70" s="100">
        <v>4000</v>
      </c>
      <c r="F70" s="97">
        <f t="shared" ref="F70:F81" si="3">D70*E70</f>
        <v>0</v>
      </c>
      <c r="G70" s="165"/>
      <c r="H70" s="101" t="s">
        <v>1006</v>
      </c>
      <c r="I70" s="101" t="str">
        <f>VLOOKUP(H70,Presupuesto!$B$11:$C$565,2,0)</f>
        <v>EQUIPOS VARIOS DE OFICINA</v>
      </c>
      <c r="J70" s="219" t="s">
        <v>1385</v>
      </c>
      <c r="K70" s="98" t="s">
        <v>413</v>
      </c>
      <c r="L70" s="98"/>
    </row>
    <row r="71" spans="3:12" x14ac:dyDescent="0.25">
      <c r="C71" s="99" t="s">
        <v>74</v>
      </c>
      <c r="D71" s="151">
        <v>0</v>
      </c>
      <c r="E71" s="100">
        <v>8000</v>
      </c>
      <c r="F71" s="97">
        <f t="shared" si="3"/>
        <v>0</v>
      </c>
      <c r="G71" s="165"/>
      <c r="H71" s="101" t="s">
        <v>1034</v>
      </c>
      <c r="I71" s="101" t="str">
        <f>VLOOKUP(H71,Presupuesto!$B$11:$C$565,2,0)</f>
        <v>EQUIPO DE COMPUTACION</v>
      </c>
      <c r="J71" s="219" t="s">
        <v>1385</v>
      </c>
      <c r="K71" s="98" t="s">
        <v>413</v>
      </c>
      <c r="L71" s="98"/>
    </row>
    <row r="72" spans="3:12" x14ac:dyDescent="0.25">
      <c r="C72" s="99" t="s">
        <v>75</v>
      </c>
      <c r="D72" s="151"/>
      <c r="E72" s="100">
        <v>5000</v>
      </c>
      <c r="F72" s="97">
        <f t="shared" si="3"/>
        <v>0</v>
      </c>
      <c r="G72" s="165"/>
      <c r="H72" s="101" t="s">
        <v>1034</v>
      </c>
      <c r="I72" s="101" t="str">
        <f>VLOOKUP(H72,Presupuesto!$B$11:$C$565,2,0)</f>
        <v>EQUIPO DE COMPUTACION</v>
      </c>
      <c r="J72" s="219" t="s">
        <v>1385</v>
      </c>
      <c r="K72" s="98" t="s">
        <v>413</v>
      </c>
      <c r="L72" s="98"/>
    </row>
    <row r="73" spans="3:12" x14ac:dyDescent="0.25">
      <c r="C73" s="99" t="s">
        <v>35</v>
      </c>
      <c r="D73" s="151">
        <v>0</v>
      </c>
      <c r="E73" s="100">
        <v>13000</v>
      </c>
      <c r="F73" s="97">
        <f t="shared" si="3"/>
        <v>0</v>
      </c>
      <c r="G73" s="165"/>
      <c r="H73" s="101" t="s">
        <v>1020</v>
      </c>
      <c r="I73" s="101" t="str">
        <f>VLOOKUP(H73,Presupuesto!$B$11:$C$565,2,0)</f>
        <v>EQUIPO DE TRANSPORTE TRACCION Y ELEVACION</v>
      </c>
      <c r="J73" s="219" t="s">
        <v>1385</v>
      </c>
      <c r="K73" s="98" t="s">
        <v>413</v>
      </c>
      <c r="L73" s="98"/>
    </row>
    <row r="74" spans="3:12" x14ac:dyDescent="0.25">
      <c r="C74" s="99" t="s">
        <v>76</v>
      </c>
      <c r="D74" s="151">
        <v>0</v>
      </c>
      <c r="E74" s="100">
        <v>15000</v>
      </c>
      <c r="F74" s="97">
        <f t="shared" si="3"/>
        <v>0</v>
      </c>
      <c r="G74" s="165"/>
      <c r="H74" s="101" t="s">
        <v>1020</v>
      </c>
      <c r="I74" s="101" t="str">
        <f>VLOOKUP(H74,Presupuesto!$B$11:$C$565,2,0)</f>
        <v>EQUIPO DE TRANSPORTE TRACCION Y ELEVACION</v>
      </c>
      <c r="J74" s="219" t="s">
        <v>1385</v>
      </c>
      <c r="K74" s="98" t="s">
        <v>413</v>
      </c>
      <c r="L74" s="98"/>
    </row>
    <row r="75" spans="3:12" x14ac:dyDescent="0.25">
      <c r="C75" s="99" t="s">
        <v>77</v>
      </c>
      <c r="D75" s="151"/>
      <c r="E75" s="100">
        <v>10000</v>
      </c>
      <c r="F75" s="97">
        <f t="shared" si="3"/>
        <v>0</v>
      </c>
      <c r="G75" s="165"/>
      <c r="H75" s="101" t="s">
        <v>1020</v>
      </c>
      <c r="I75" s="101" t="str">
        <f>VLOOKUP(H75,Presupuesto!$B$11:$C$565,2,0)</f>
        <v>EQUIPO DE TRANSPORTE TRACCION Y ELEVACION</v>
      </c>
      <c r="J75" s="219" t="s">
        <v>1385</v>
      </c>
      <c r="K75" s="98" t="s">
        <v>421</v>
      </c>
      <c r="L75" s="98"/>
    </row>
    <row r="76" spans="3:12" x14ac:dyDescent="0.25">
      <c r="C76" s="99" t="s">
        <v>78</v>
      </c>
      <c r="D76" s="151">
        <v>4</v>
      </c>
      <c r="E76" s="100">
        <v>25000</v>
      </c>
      <c r="F76" s="97">
        <f t="shared" si="3"/>
        <v>100000</v>
      </c>
      <c r="G76" s="165" t="s">
        <v>1474</v>
      </c>
      <c r="H76" s="101" t="s">
        <v>1066</v>
      </c>
      <c r="I76" s="101" t="str">
        <f>VLOOKUP(H76,Presupuesto!$B$11:$C$565,2,0)</f>
        <v>APLICACIONES INFORMATICAS</v>
      </c>
      <c r="J76" s="219" t="s">
        <v>1385</v>
      </c>
      <c r="K76" s="98" t="s">
        <v>417</v>
      </c>
      <c r="L76" s="98"/>
    </row>
    <row r="77" spans="3:12" x14ac:dyDescent="0.25">
      <c r="C77" s="109" t="s">
        <v>79</v>
      </c>
      <c r="D77" s="151"/>
      <c r="E77" s="100">
        <v>2000</v>
      </c>
      <c r="F77" s="97">
        <f t="shared" si="3"/>
        <v>0</v>
      </c>
      <c r="G77" s="165"/>
      <c r="H77" s="110" t="s">
        <v>1034</v>
      </c>
      <c r="I77" s="110" t="str">
        <f>VLOOKUP(H77,Presupuesto!$B$11:$C$565,2,0)</f>
        <v>EQUIPO DE COMPUTACION</v>
      </c>
      <c r="J77" s="219" t="s">
        <v>1385</v>
      </c>
      <c r="K77" s="98" t="s">
        <v>413</v>
      </c>
      <c r="L77" s="98"/>
    </row>
    <row r="78" spans="3:12" x14ac:dyDescent="0.25">
      <c r="C78" s="109" t="s">
        <v>80</v>
      </c>
      <c r="D78" s="151">
        <v>0</v>
      </c>
      <c r="E78" s="100">
        <v>1500</v>
      </c>
      <c r="F78" s="97">
        <f t="shared" si="3"/>
        <v>0</v>
      </c>
      <c r="G78" s="165"/>
      <c r="H78" s="110" t="s">
        <v>966</v>
      </c>
      <c r="I78" s="110" t="str">
        <f>VLOOKUP(H78,Presupuesto!$B$11:$C$565,2,0)</f>
        <v>UTILES Y MATERIALES ELECTRICOS</v>
      </c>
      <c r="J78" s="219" t="s">
        <v>1385</v>
      </c>
      <c r="K78" s="98" t="s">
        <v>413</v>
      </c>
      <c r="L78" s="98"/>
    </row>
    <row r="79" spans="3:12" x14ac:dyDescent="0.25">
      <c r="C79" s="109" t="s">
        <v>81</v>
      </c>
      <c r="D79" s="151"/>
      <c r="E79" s="100">
        <v>1500</v>
      </c>
      <c r="F79" s="97">
        <f t="shared" si="3"/>
        <v>0</v>
      </c>
      <c r="G79" s="165"/>
      <c r="H79" s="110" t="s">
        <v>1034</v>
      </c>
      <c r="I79" s="110" t="str">
        <f>VLOOKUP(H79,Presupuesto!$B$11:$C$565,2,0)</f>
        <v>EQUIPO DE COMPUTACION</v>
      </c>
      <c r="J79" s="219" t="s">
        <v>1385</v>
      </c>
      <c r="K79" s="98" t="s">
        <v>413</v>
      </c>
      <c r="L79" s="98"/>
    </row>
    <row r="80" spans="3:12" x14ac:dyDescent="0.25">
      <c r="C80" s="109" t="s">
        <v>82</v>
      </c>
      <c r="D80" s="151"/>
      <c r="E80" s="100">
        <v>500</v>
      </c>
      <c r="F80" s="97">
        <f t="shared" si="3"/>
        <v>0</v>
      </c>
      <c r="G80" s="165"/>
      <c r="H80" s="110" t="s">
        <v>975</v>
      </c>
      <c r="I80" s="110" t="str">
        <f>VLOOKUP(H80,Presupuesto!$B$11:$C$565,2,0)</f>
        <v>OTROS RESPUESTOS Y ACCESORIOS MENORES</v>
      </c>
      <c r="J80" s="219" t="s">
        <v>1385</v>
      </c>
      <c r="K80" s="98" t="s">
        <v>413</v>
      </c>
      <c r="L80" s="98"/>
    </row>
    <row r="81" spans="3:12" ht="15.75" thickBot="1" x14ac:dyDescent="0.3">
      <c r="C81" s="102" t="s">
        <v>83</v>
      </c>
      <c r="D81" s="159"/>
      <c r="E81" s="104">
        <v>20</v>
      </c>
      <c r="F81" s="105">
        <f t="shared" si="3"/>
        <v>0</v>
      </c>
      <c r="G81" s="165"/>
      <c r="H81" s="106" t="s">
        <v>975</v>
      </c>
      <c r="I81" s="106" t="str">
        <f>VLOOKUP(H81,Presupuesto!$B$11:$C$565,2,0)</f>
        <v>OTROS RESPUESTOS Y ACCESORIOS MENORES</v>
      </c>
      <c r="J81" s="219" t="s">
        <v>1385</v>
      </c>
      <c r="K81" s="124" t="s">
        <v>412</v>
      </c>
      <c r="L81" s="124"/>
    </row>
    <row r="83" spans="3:12" ht="15.75" thickBot="1" x14ac:dyDescent="0.3"/>
    <row r="84" spans="3:12" ht="15.75" thickBot="1" x14ac:dyDescent="0.3">
      <c r="C84" s="29" t="s">
        <v>43</v>
      </c>
      <c r="D84" s="108">
        <f>SUM(F91:F104)</f>
        <v>278000</v>
      </c>
      <c r="F84" s="70"/>
      <c r="G84" s="77"/>
      <c r="H84" s="70"/>
      <c r="I84" s="70"/>
    </row>
    <row r="85" spans="3:12" x14ac:dyDescent="0.25">
      <c r="C85" s="70"/>
      <c r="D85" s="31"/>
      <c r="E85" s="93"/>
      <c r="F85" s="93"/>
      <c r="G85" s="93"/>
      <c r="H85" s="74"/>
      <c r="I85" s="74"/>
      <c r="J85" s="74"/>
      <c r="K85" s="112"/>
    </row>
    <row r="86" spans="3:12" x14ac:dyDescent="0.25">
      <c r="C86" s="70"/>
      <c r="D86" s="31"/>
      <c r="E86" s="93"/>
      <c r="F86" s="93"/>
      <c r="G86" s="93"/>
      <c r="H86" s="74"/>
      <c r="I86" s="74"/>
      <c r="J86" s="74"/>
      <c r="K86" s="112"/>
    </row>
    <row r="87" spans="3:12" ht="15.75" x14ac:dyDescent="0.25">
      <c r="C87" s="206" t="s">
        <v>409</v>
      </c>
      <c r="D87" s="207">
        <v>0</v>
      </c>
      <c r="E87" s="93"/>
      <c r="F87" s="93"/>
      <c r="G87" s="93"/>
      <c r="H87" s="74"/>
      <c r="I87" s="74"/>
      <c r="J87" s="74"/>
      <c r="K87" s="112"/>
    </row>
    <row r="88" spans="3:12" ht="18.75" x14ac:dyDescent="0.25">
      <c r="C88" s="209" t="e">
        <f>IFERROR(VLOOKUP(D87,'Desarrollo e Innov. Curricular'!$E:$F,2,FALSE),IFERROR(VLOOKUP(D87,'Investigación Científica'!$E:$F,2,FALSE),IFERROR(VLOOKUP(D87,'Vinculación Univ. Sociedad'!$E:$F,2,FALSE),IFERROR(VLOOKUP(D87,'Docencia y Profesorado Universi'!$E:$F,2,FALSE),IFERROR(VLOOKUP(D87,'Estudiantes y Graduados'!$E:$F,2,FALSE),IFERROR(VLOOKUP(D87,'Gestion Administrativa'!$E:$F,2,FALSE),IFERROR(VLOOKUP(D87,'Gestión Académica'!$E:$F,2,FALSE),IFERROR(VLOOKUP(D87,'Aseguramiento de la Calidad'!$E:$F,2,FALSE),IFERROR(VLOOKUP(D87,'Gestión del Conocimiento'!$E:$F,2,FALSE),IFERROR(VLOOKUP(D87,'Gobernabilidad y Procesos...'!$E:$F,2,FALSE),IFERROR(VLOOKUP(D87,'Gestión del Talento Humano'!$E:$F,2,FALSE),IFERROR(VLOOKUP(D87,'Internacionalización de la E.S.'!$E:$F,2,FALSE),IFERROR(VLOOKUP(D87,'Cultura de Innovación Insti...'!$E:$F,2,FALSE),VLOOKUP(D87,'Lo Esencial de la Reforma Univ.'!$E:$F,2,0))))))))))))))</f>
        <v>#N/A</v>
      </c>
      <c r="D88" s="31"/>
      <c r="E88" s="93"/>
      <c r="F88" s="93"/>
      <c r="G88" s="93"/>
      <c r="H88" s="74"/>
      <c r="I88" s="74"/>
      <c r="J88" s="74"/>
      <c r="K88" s="112"/>
    </row>
    <row r="89" spans="3:12" x14ac:dyDescent="0.25">
      <c r="F89" s="93"/>
      <c r="G89" s="74"/>
      <c r="H89" s="74"/>
      <c r="I89" s="74"/>
    </row>
    <row r="90" spans="3:12" ht="30.75" thickBot="1" x14ac:dyDescent="0.3">
      <c r="C90" s="149" t="s">
        <v>44</v>
      </c>
      <c r="D90" s="149" t="s">
        <v>55</v>
      </c>
      <c r="E90" s="149" t="s">
        <v>57</v>
      </c>
      <c r="F90" s="150" t="s">
        <v>27</v>
      </c>
      <c r="G90" s="150" t="s">
        <v>147</v>
      </c>
      <c r="H90" s="149" t="s">
        <v>46</v>
      </c>
      <c r="I90" s="149" t="s">
        <v>148</v>
      </c>
      <c r="J90" s="149" t="s">
        <v>428</v>
      </c>
      <c r="K90" s="149" t="s">
        <v>429</v>
      </c>
      <c r="L90" s="149" t="s">
        <v>484</v>
      </c>
    </row>
    <row r="91" spans="3:12" ht="15.75" thickBot="1" x14ac:dyDescent="0.3">
      <c r="C91" s="301" t="s">
        <v>1358</v>
      </c>
      <c r="D91" s="158">
        <v>15</v>
      </c>
      <c r="E91" s="96">
        <f>HLOOKUP($C91,$CB$2:$CE$3,2,0)</f>
        <v>15000</v>
      </c>
      <c r="F91" s="97">
        <f>D91*E91</f>
        <v>225000</v>
      </c>
      <c r="G91" s="706" t="s">
        <v>1474</v>
      </c>
      <c r="H91" s="98" t="s">
        <v>1034</v>
      </c>
      <c r="I91" s="98" t="str">
        <f>VLOOKUP(H91,Presupuesto!$B$11:$C$565,2,0)</f>
        <v>EQUIPO DE COMPUTACION</v>
      </c>
      <c r="J91" s="219" t="s">
        <v>1385</v>
      </c>
      <c r="K91" s="98" t="s">
        <v>412</v>
      </c>
      <c r="L91" s="98"/>
    </row>
    <row r="92" spans="3:12" x14ac:dyDescent="0.25">
      <c r="C92" s="301" t="s">
        <v>1356</v>
      </c>
      <c r="D92" s="151"/>
      <c r="E92" s="96">
        <f>HLOOKUP($C92,$CB$2:$CE$3,2,0)</f>
        <v>35000</v>
      </c>
      <c r="F92" s="97">
        <f>D92*E92</f>
        <v>0</v>
      </c>
      <c r="G92" s="706"/>
      <c r="H92" s="101" t="s">
        <v>1034</v>
      </c>
      <c r="I92" s="101" t="str">
        <f>VLOOKUP(H92,Presupuesto!$B$11:$C$565,2,0)</f>
        <v>EQUIPO DE COMPUTACION</v>
      </c>
      <c r="J92" s="219" t="s">
        <v>1385</v>
      </c>
      <c r="K92" s="98" t="s">
        <v>430</v>
      </c>
      <c r="L92" s="98"/>
    </row>
    <row r="93" spans="3:12" x14ac:dyDescent="0.25">
      <c r="C93" s="99" t="s">
        <v>73</v>
      </c>
      <c r="D93" s="151"/>
      <c r="E93" s="100">
        <v>4000</v>
      </c>
      <c r="F93" s="97">
        <f t="shared" ref="F93:F104" si="4">D93*E93</f>
        <v>0</v>
      </c>
      <c r="G93" s="706"/>
      <c r="H93" s="101" t="s">
        <v>1006</v>
      </c>
      <c r="I93" s="101" t="str">
        <f>VLOOKUP(H93,Presupuesto!$B$11:$C$565,2,0)</f>
        <v>EQUIPOS VARIOS DE OFICINA</v>
      </c>
      <c r="J93" s="219" t="s">
        <v>1385</v>
      </c>
      <c r="K93" s="98" t="s">
        <v>413</v>
      </c>
      <c r="L93" s="98"/>
    </row>
    <row r="94" spans="3:12" x14ac:dyDescent="0.25">
      <c r="C94" s="99" t="s">
        <v>74</v>
      </c>
      <c r="D94" s="151">
        <v>2</v>
      </c>
      <c r="E94" s="100">
        <v>8000</v>
      </c>
      <c r="F94" s="97">
        <f t="shared" si="4"/>
        <v>16000</v>
      </c>
      <c r="G94" s="706" t="s">
        <v>1474</v>
      </c>
      <c r="H94" s="101" t="s">
        <v>1034</v>
      </c>
      <c r="I94" s="101" t="str">
        <f>VLOOKUP(H94,Presupuesto!$B$11:$C$565,2,0)</f>
        <v>EQUIPO DE COMPUTACION</v>
      </c>
      <c r="J94" s="219" t="s">
        <v>1385</v>
      </c>
      <c r="K94" s="98" t="s">
        <v>413</v>
      </c>
      <c r="L94" s="98"/>
    </row>
    <row r="95" spans="3:12" x14ac:dyDescent="0.25">
      <c r="C95" s="99" t="s">
        <v>75</v>
      </c>
      <c r="D95" s="151"/>
      <c r="E95" s="100">
        <v>5000</v>
      </c>
      <c r="F95" s="97">
        <f t="shared" si="4"/>
        <v>0</v>
      </c>
      <c r="G95" s="706"/>
      <c r="H95" s="101" t="s">
        <v>1034</v>
      </c>
      <c r="I95" s="101" t="str">
        <f>VLOOKUP(H95,Presupuesto!$B$11:$C$565,2,0)</f>
        <v>EQUIPO DE COMPUTACION</v>
      </c>
      <c r="J95" s="219" t="s">
        <v>1385</v>
      </c>
      <c r="K95" s="98" t="s">
        <v>413</v>
      </c>
      <c r="L95" s="98"/>
    </row>
    <row r="96" spans="3:12" x14ac:dyDescent="0.25">
      <c r="C96" s="99" t="s">
        <v>35</v>
      </c>
      <c r="D96" s="151">
        <v>1</v>
      </c>
      <c r="E96" s="100">
        <v>13000</v>
      </c>
      <c r="F96" s="97">
        <f t="shared" si="4"/>
        <v>13000</v>
      </c>
      <c r="G96" s="706" t="s">
        <v>1474</v>
      </c>
      <c r="H96" s="101" t="s">
        <v>1020</v>
      </c>
      <c r="I96" s="101" t="str">
        <f>VLOOKUP(H96,Presupuesto!$B$11:$C$565,2,0)</f>
        <v>EQUIPO DE TRANSPORTE TRACCION Y ELEVACION</v>
      </c>
      <c r="J96" s="219" t="s">
        <v>1385</v>
      </c>
      <c r="K96" s="98" t="s">
        <v>413</v>
      </c>
      <c r="L96" s="98"/>
    </row>
    <row r="97" spans="3:12" x14ac:dyDescent="0.25">
      <c r="C97" s="99" t="s">
        <v>76</v>
      </c>
      <c r="D97" s="151"/>
      <c r="E97" s="100">
        <v>15000</v>
      </c>
      <c r="F97" s="97">
        <f t="shared" si="4"/>
        <v>0</v>
      </c>
      <c r="G97" s="706"/>
      <c r="H97" s="101" t="s">
        <v>1020</v>
      </c>
      <c r="I97" s="101" t="str">
        <f>VLOOKUP(H97,Presupuesto!$B$11:$C$565,2,0)</f>
        <v>EQUIPO DE TRANSPORTE TRACCION Y ELEVACION</v>
      </c>
      <c r="J97" s="219" t="s">
        <v>1385</v>
      </c>
      <c r="K97" s="98" t="s">
        <v>413</v>
      </c>
      <c r="L97" s="98"/>
    </row>
    <row r="98" spans="3:12" x14ac:dyDescent="0.25">
      <c r="C98" s="99" t="s">
        <v>77</v>
      </c>
      <c r="D98" s="151"/>
      <c r="E98" s="100">
        <v>10000</v>
      </c>
      <c r="F98" s="97">
        <f t="shared" si="4"/>
        <v>0</v>
      </c>
      <c r="G98" s="706"/>
      <c r="H98" s="101" t="s">
        <v>1020</v>
      </c>
      <c r="I98" s="101" t="str">
        <f>VLOOKUP(H98,Presupuesto!$B$11:$C$565,2,0)</f>
        <v>EQUIPO DE TRANSPORTE TRACCION Y ELEVACION</v>
      </c>
      <c r="J98" s="219" t="s">
        <v>1385</v>
      </c>
      <c r="K98" s="98" t="s">
        <v>421</v>
      </c>
      <c r="L98" s="98"/>
    </row>
    <row r="99" spans="3:12" x14ac:dyDescent="0.25">
      <c r="C99" s="99" t="s">
        <v>78</v>
      </c>
      <c r="D99" s="151"/>
      <c r="E99" s="100">
        <v>25000</v>
      </c>
      <c r="F99" s="97">
        <f t="shared" si="4"/>
        <v>0</v>
      </c>
      <c r="G99" s="706"/>
      <c r="H99" s="101" t="s">
        <v>1066</v>
      </c>
      <c r="I99" s="101" t="str">
        <f>VLOOKUP(H99,Presupuesto!$B$11:$C$565,2,0)</f>
        <v>APLICACIONES INFORMATICAS</v>
      </c>
      <c r="J99" s="219" t="s">
        <v>1385</v>
      </c>
      <c r="K99" s="98" t="s">
        <v>417</v>
      </c>
      <c r="L99" s="98"/>
    </row>
    <row r="100" spans="3:12" x14ac:dyDescent="0.25">
      <c r="C100" s="109" t="s">
        <v>79</v>
      </c>
      <c r="D100" s="151"/>
      <c r="E100" s="100">
        <v>2000</v>
      </c>
      <c r="F100" s="97">
        <f t="shared" si="4"/>
        <v>0</v>
      </c>
      <c r="G100" s="706"/>
      <c r="H100" s="110" t="s">
        <v>1034</v>
      </c>
      <c r="I100" s="110" t="str">
        <f>VLOOKUP(H100,Presupuesto!$B$11:$C$565,2,0)</f>
        <v>EQUIPO DE COMPUTACION</v>
      </c>
      <c r="J100" s="219" t="s">
        <v>1385</v>
      </c>
      <c r="K100" s="98" t="s">
        <v>413</v>
      </c>
      <c r="L100" s="98"/>
    </row>
    <row r="101" spans="3:12" x14ac:dyDescent="0.25">
      <c r="C101" s="109" t="s">
        <v>80</v>
      </c>
      <c r="D101" s="151">
        <v>15</v>
      </c>
      <c r="E101" s="100">
        <v>1500</v>
      </c>
      <c r="F101" s="97">
        <f t="shared" si="4"/>
        <v>22500</v>
      </c>
      <c r="G101" s="706" t="s">
        <v>1474</v>
      </c>
      <c r="H101" s="110" t="s">
        <v>966</v>
      </c>
      <c r="I101" s="110" t="str">
        <f>VLOOKUP(H101,Presupuesto!$B$11:$C$565,2,0)</f>
        <v>UTILES Y MATERIALES ELECTRICOS</v>
      </c>
      <c r="J101" s="219" t="s">
        <v>1385</v>
      </c>
      <c r="K101" s="98" t="s">
        <v>413</v>
      </c>
      <c r="L101" s="98"/>
    </row>
    <row r="102" spans="3:12" x14ac:dyDescent="0.25">
      <c r="C102" s="109" t="s">
        <v>81</v>
      </c>
      <c r="D102" s="151">
        <v>1</v>
      </c>
      <c r="E102" s="100">
        <v>1500</v>
      </c>
      <c r="F102" s="97">
        <f t="shared" si="4"/>
        <v>1500</v>
      </c>
      <c r="G102" s="706" t="s">
        <v>1474</v>
      </c>
      <c r="H102" s="110" t="s">
        <v>1034</v>
      </c>
      <c r="I102" s="110" t="str">
        <f>VLOOKUP(H102,Presupuesto!$B$11:$C$565,2,0)</f>
        <v>EQUIPO DE COMPUTACION</v>
      </c>
      <c r="J102" s="219" t="s">
        <v>1385</v>
      </c>
      <c r="K102" s="98" t="s">
        <v>413</v>
      </c>
      <c r="L102" s="98"/>
    </row>
    <row r="103" spans="3:12" x14ac:dyDescent="0.25">
      <c r="C103" s="109" t="s">
        <v>82</v>
      </c>
      <c r="D103" s="151"/>
      <c r="E103" s="100">
        <v>500</v>
      </c>
      <c r="F103" s="97">
        <f t="shared" si="4"/>
        <v>0</v>
      </c>
      <c r="G103" s="706"/>
      <c r="H103" s="110" t="s">
        <v>975</v>
      </c>
      <c r="I103" s="110" t="str">
        <f>VLOOKUP(H103,Presupuesto!$B$11:$C$565,2,0)</f>
        <v>OTROS RESPUESTOS Y ACCESORIOS MENORES</v>
      </c>
      <c r="J103" s="219" t="s">
        <v>1385</v>
      </c>
      <c r="K103" s="98" t="s">
        <v>413</v>
      </c>
      <c r="L103" s="98"/>
    </row>
    <row r="104" spans="3:12" ht="15.75" thickBot="1" x14ac:dyDescent="0.3">
      <c r="C104" s="102" t="s">
        <v>83</v>
      </c>
      <c r="D104" s="159"/>
      <c r="E104" s="104">
        <v>20</v>
      </c>
      <c r="F104" s="105">
        <f t="shared" si="4"/>
        <v>0</v>
      </c>
      <c r="G104" s="706"/>
      <c r="H104" s="106" t="s">
        <v>975</v>
      </c>
      <c r="I104" s="106" t="str">
        <f>VLOOKUP(H104,Presupuesto!$B$11:$C$565,2,0)</f>
        <v>OTROS RESPUESTOS Y ACCESORIOS MENORES</v>
      </c>
      <c r="J104" s="219" t="s">
        <v>1385</v>
      </c>
      <c r="K104" s="124" t="s">
        <v>412</v>
      </c>
      <c r="L104" s="124"/>
    </row>
    <row r="106" spans="3:12" ht="15.75" thickBot="1" x14ac:dyDescent="0.3"/>
    <row r="107" spans="3:12" ht="15.75" thickBot="1" x14ac:dyDescent="0.3">
      <c r="C107" s="29" t="s">
        <v>43</v>
      </c>
      <c r="D107" s="108">
        <f>SUM(F114:F127)</f>
        <v>30000</v>
      </c>
      <c r="F107" s="70"/>
      <c r="G107" s="77"/>
      <c r="H107" s="70"/>
      <c r="I107" s="70"/>
    </row>
    <row r="108" spans="3:12" x14ac:dyDescent="0.25">
      <c r="C108" s="70"/>
      <c r="D108" s="31"/>
      <c r="E108" s="93"/>
      <c r="F108" s="93"/>
      <c r="G108" s="93"/>
      <c r="H108" s="74"/>
      <c r="I108" s="74"/>
      <c r="J108" s="74"/>
      <c r="K108" s="112"/>
    </row>
    <row r="109" spans="3:12" x14ac:dyDescent="0.25">
      <c r="C109" s="70"/>
      <c r="D109" s="31"/>
      <c r="E109" s="93"/>
      <c r="F109" s="93"/>
      <c r="G109" s="93"/>
      <c r="H109" s="74"/>
      <c r="I109" s="74"/>
      <c r="J109" s="74"/>
      <c r="K109" s="112"/>
    </row>
    <row r="110" spans="3:12" ht="15.75" x14ac:dyDescent="0.25">
      <c r="C110" s="206" t="s">
        <v>409</v>
      </c>
      <c r="D110" s="207">
        <v>0</v>
      </c>
      <c r="E110" s="93"/>
      <c r="F110" s="93"/>
      <c r="G110" s="93"/>
      <c r="H110" s="74"/>
      <c r="I110" s="74"/>
      <c r="J110" s="74"/>
      <c r="K110" s="112"/>
    </row>
    <row r="111" spans="3:12" x14ac:dyDescent="0.25">
      <c r="C111" s="417" t="s">
        <v>3055</v>
      </c>
      <c r="D111" s="31"/>
      <c r="E111" s="93"/>
      <c r="F111" s="93"/>
      <c r="G111" s="93"/>
      <c r="H111" s="74"/>
      <c r="I111" s="74"/>
      <c r="J111" s="74"/>
      <c r="K111" s="112"/>
    </row>
    <row r="112" spans="3:12" x14ac:dyDescent="0.25">
      <c r="F112" s="93"/>
      <c r="G112" s="74"/>
      <c r="H112" s="74"/>
      <c r="I112" s="74"/>
    </row>
    <row r="113" spans="3:12" ht="30.75" thickBot="1" x14ac:dyDescent="0.3">
      <c r="C113" s="149" t="s">
        <v>44</v>
      </c>
      <c r="D113" s="149" t="s">
        <v>55</v>
      </c>
      <c r="E113" s="149" t="s">
        <v>57</v>
      </c>
      <c r="F113" s="150" t="s">
        <v>27</v>
      </c>
      <c r="G113" s="150" t="s">
        <v>147</v>
      </c>
      <c r="H113" s="149" t="s">
        <v>46</v>
      </c>
      <c r="I113" s="149" t="s">
        <v>148</v>
      </c>
      <c r="J113" s="149" t="s">
        <v>428</v>
      </c>
      <c r="K113" s="149" t="s">
        <v>429</v>
      </c>
      <c r="L113" s="149" t="s">
        <v>484</v>
      </c>
    </row>
    <row r="114" spans="3:12" ht="15.75" thickBot="1" x14ac:dyDescent="0.3">
      <c r="C114" s="301" t="s">
        <v>1358</v>
      </c>
      <c r="D114" s="158">
        <v>2</v>
      </c>
      <c r="E114" s="96">
        <f>HLOOKUP($C114,$CB$2:$CE$3,2,0)</f>
        <v>15000</v>
      </c>
      <c r="F114" s="97">
        <f>D114*E114</f>
        <v>30000</v>
      </c>
      <c r="G114" s="711" t="s">
        <v>1474</v>
      </c>
      <c r="H114" s="98" t="s">
        <v>1034</v>
      </c>
      <c r="I114" s="98" t="str">
        <f>VLOOKUP(H114,Presupuesto!$B$11:$C$565,2,0)</f>
        <v>EQUIPO DE COMPUTACION</v>
      </c>
      <c r="J114" s="219" t="s">
        <v>1385</v>
      </c>
      <c r="K114" s="98" t="s">
        <v>412</v>
      </c>
      <c r="L114" s="98"/>
    </row>
    <row r="115" spans="3:12" x14ac:dyDescent="0.25">
      <c r="C115" s="301" t="s">
        <v>1356</v>
      </c>
      <c r="D115" s="151"/>
      <c r="E115" s="96">
        <f>HLOOKUP($C115,$CB$2:$CE$3,2,0)</f>
        <v>35000</v>
      </c>
      <c r="F115" s="97">
        <f>D115*E115</f>
        <v>0</v>
      </c>
      <c r="G115" s="711"/>
      <c r="H115" s="101" t="s">
        <v>1034</v>
      </c>
      <c r="I115" s="101" t="str">
        <f>VLOOKUP(H115,Presupuesto!$B$11:$C$565,2,0)</f>
        <v>EQUIPO DE COMPUTACION</v>
      </c>
      <c r="J115" s="219" t="s">
        <v>1385</v>
      </c>
      <c r="K115" s="98" t="s">
        <v>430</v>
      </c>
      <c r="L115" s="98"/>
    </row>
    <row r="116" spans="3:12" x14ac:dyDescent="0.25">
      <c r="C116" s="99" t="s">
        <v>73</v>
      </c>
      <c r="D116" s="151"/>
      <c r="E116" s="100">
        <v>4000</v>
      </c>
      <c r="F116" s="97">
        <f t="shared" ref="F116:F127" si="5">D116*E116</f>
        <v>0</v>
      </c>
      <c r="G116" s="711"/>
      <c r="H116" s="101" t="s">
        <v>1006</v>
      </c>
      <c r="I116" s="101" t="str">
        <f>VLOOKUP(H116,Presupuesto!$B$11:$C$565,2,0)</f>
        <v>EQUIPOS VARIOS DE OFICINA</v>
      </c>
      <c r="J116" s="219" t="s">
        <v>1385</v>
      </c>
      <c r="K116" s="98" t="s">
        <v>413</v>
      </c>
      <c r="L116" s="98"/>
    </row>
    <row r="117" spans="3:12" x14ac:dyDescent="0.25">
      <c r="C117" s="99" t="s">
        <v>74</v>
      </c>
      <c r="D117" s="151"/>
      <c r="E117" s="100">
        <v>8000</v>
      </c>
      <c r="F117" s="97">
        <f t="shared" si="5"/>
        <v>0</v>
      </c>
      <c r="G117" s="711"/>
      <c r="H117" s="101" t="s">
        <v>1034</v>
      </c>
      <c r="I117" s="101" t="str">
        <f>VLOOKUP(H117,Presupuesto!$B$11:$C$565,2,0)</f>
        <v>EQUIPO DE COMPUTACION</v>
      </c>
      <c r="J117" s="219" t="s">
        <v>1385</v>
      </c>
      <c r="K117" s="98" t="s">
        <v>413</v>
      </c>
      <c r="L117" s="98"/>
    </row>
    <row r="118" spans="3:12" x14ac:dyDescent="0.25">
      <c r="C118" s="99" t="s">
        <v>75</v>
      </c>
      <c r="D118" s="151"/>
      <c r="E118" s="100">
        <v>5000</v>
      </c>
      <c r="F118" s="97">
        <f t="shared" si="5"/>
        <v>0</v>
      </c>
      <c r="G118" s="711"/>
      <c r="H118" s="101" t="s">
        <v>1034</v>
      </c>
      <c r="I118" s="101" t="str">
        <f>VLOOKUP(H118,Presupuesto!$B$11:$C$565,2,0)</f>
        <v>EQUIPO DE COMPUTACION</v>
      </c>
      <c r="J118" s="219" t="s">
        <v>1385</v>
      </c>
      <c r="K118" s="98" t="s">
        <v>413</v>
      </c>
      <c r="L118" s="98"/>
    </row>
    <row r="119" spans="3:12" x14ac:dyDescent="0.25">
      <c r="C119" s="99" t="s">
        <v>35</v>
      </c>
      <c r="D119" s="151"/>
      <c r="E119" s="100">
        <v>13000</v>
      </c>
      <c r="F119" s="97">
        <f t="shared" si="5"/>
        <v>0</v>
      </c>
      <c r="G119" s="711"/>
      <c r="H119" s="101" t="s">
        <v>1020</v>
      </c>
      <c r="I119" s="101" t="str">
        <f>VLOOKUP(H119,Presupuesto!$B$11:$C$565,2,0)</f>
        <v>EQUIPO DE TRANSPORTE TRACCION Y ELEVACION</v>
      </c>
      <c r="J119" s="219" t="s">
        <v>1385</v>
      </c>
      <c r="K119" s="98" t="s">
        <v>413</v>
      </c>
      <c r="L119" s="98"/>
    </row>
    <row r="120" spans="3:12" x14ac:dyDescent="0.25">
      <c r="C120" s="99" t="s">
        <v>76</v>
      </c>
      <c r="D120" s="151"/>
      <c r="E120" s="100">
        <v>15000</v>
      </c>
      <c r="F120" s="97">
        <f t="shared" si="5"/>
        <v>0</v>
      </c>
      <c r="G120" s="711"/>
      <c r="H120" s="101" t="s">
        <v>1020</v>
      </c>
      <c r="I120" s="101" t="str">
        <f>VLOOKUP(H120,Presupuesto!$B$11:$C$565,2,0)</f>
        <v>EQUIPO DE TRANSPORTE TRACCION Y ELEVACION</v>
      </c>
      <c r="J120" s="219" t="s">
        <v>1385</v>
      </c>
      <c r="K120" s="98" t="s">
        <v>413</v>
      </c>
      <c r="L120" s="98"/>
    </row>
    <row r="121" spans="3:12" x14ac:dyDescent="0.25">
      <c r="C121" s="99" t="s">
        <v>77</v>
      </c>
      <c r="D121" s="151"/>
      <c r="E121" s="100">
        <v>10000</v>
      </c>
      <c r="F121" s="97">
        <f t="shared" si="5"/>
        <v>0</v>
      </c>
      <c r="G121" s="711"/>
      <c r="H121" s="101" t="s">
        <v>1020</v>
      </c>
      <c r="I121" s="101" t="str">
        <f>VLOOKUP(H121,Presupuesto!$B$11:$C$565,2,0)</f>
        <v>EQUIPO DE TRANSPORTE TRACCION Y ELEVACION</v>
      </c>
      <c r="J121" s="219" t="s">
        <v>1385</v>
      </c>
      <c r="K121" s="98" t="s">
        <v>421</v>
      </c>
      <c r="L121" s="98"/>
    </row>
    <row r="122" spans="3:12" x14ac:dyDescent="0.25">
      <c r="C122" s="99" t="s">
        <v>78</v>
      </c>
      <c r="D122" s="151"/>
      <c r="E122" s="100">
        <v>25000</v>
      </c>
      <c r="F122" s="97">
        <f t="shared" si="5"/>
        <v>0</v>
      </c>
      <c r="G122" s="711"/>
      <c r="H122" s="101" t="s">
        <v>1066</v>
      </c>
      <c r="I122" s="101" t="str">
        <f>VLOOKUP(H122,Presupuesto!$B$11:$C$565,2,0)</f>
        <v>APLICACIONES INFORMATICAS</v>
      </c>
      <c r="J122" s="219" t="s">
        <v>1385</v>
      </c>
      <c r="K122" s="98" t="s">
        <v>417</v>
      </c>
      <c r="L122" s="98"/>
    </row>
    <row r="123" spans="3:12" x14ac:dyDescent="0.25">
      <c r="C123" s="109" t="s">
        <v>79</v>
      </c>
      <c r="D123" s="151"/>
      <c r="E123" s="100">
        <v>2000</v>
      </c>
      <c r="F123" s="97">
        <f t="shared" si="5"/>
        <v>0</v>
      </c>
      <c r="G123" s="711"/>
      <c r="H123" s="110" t="s">
        <v>1034</v>
      </c>
      <c r="I123" s="110" t="str">
        <f>VLOOKUP(H123,Presupuesto!$B$11:$C$565,2,0)</f>
        <v>EQUIPO DE COMPUTACION</v>
      </c>
      <c r="J123" s="219" t="s">
        <v>1385</v>
      </c>
      <c r="K123" s="98" t="s">
        <v>413</v>
      </c>
      <c r="L123" s="98"/>
    </row>
    <row r="124" spans="3:12" x14ac:dyDescent="0.25">
      <c r="C124" s="109" t="s">
        <v>80</v>
      </c>
      <c r="D124" s="151"/>
      <c r="E124" s="100">
        <v>1500</v>
      </c>
      <c r="F124" s="97">
        <f t="shared" si="5"/>
        <v>0</v>
      </c>
      <c r="G124" s="711"/>
      <c r="H124" s="110" t="s">
        <v>966</v>
      </c>
      <c r="I124" s="110" t="str">
        <f>VLOOKUP(H124,Presupuesto!$B$11:$C$565,2,0)</f>
        <v>UTILES Y MATERIALES ELECTRICOS</v>
      </c>
      <c r="J124" s="219" t="s">
        <v>1385</v>
      </c>
      <c r="K124" s="98" t="s">
        <v>413</v>
      </c>
      <c r="L124" s="98"/>
    </row>
    <row r="125" spans="3:12" x14ac:dyDescent="0.25">
      <c r="C125" s="109" t="s">
        <v>81</v>
      </c>
      <c r="D125" s="151"/>
      <c r="E125" s="100">
        <v>1500</v>
      </c>
      <c r="F125" s="97">
        <f t="shared" si="5"/>
        <v>0</v>
      </c>
      <c r="G125" s="711"/>
      <c r="H125" s="110" t="s">
        <v>1034</v>
      </c>
      <c r="I125" s="110" t="str">
        <f>VLOOKUP(H125,Presupuesto!$B$11:$C$565,2,0)</f>
        <v>EQUIPO DE COMPUTACION</v>
      </c>
      <c r="J125" s="219" t="s">
        <v>1385</v>
      </c>
      <c r="K125" s="98" t="s">
        <v>413</v>
      </c>
      <c r="L125" s="98"/>
    </row>
    <row r="126" spans="3:12" x14ac:dyDescent="0.25">
      <c r="C126" s="109" t="s">
        <v>82</v>
      </c>
      <c r="D126" s="151"/>
      <c r="E126" s="100">
        <v>500</v>
      </c>
      <c r="F126" s="97">
        <f t="shared" si="5"/>
        <v>0</v>
      </c>
      <c r="G126" s="711"/>
      <c r="H126" s="110" t="s">
        <v>975</v>
      </c>
      <c r="I126" s="110" t="str">
        <f>VLOOKUP(H126,Presupuesto!$B$11:$C$565,2,0)</f>
        <v>OTROS RESPUESTOS Y ACCESORIOS MENORES</v>
      </c>
      <c r="J126" s="219" t="s">
        <v>1385</v>
      </c>
      <c r="K126" s="98" t="s">
        <v>413</v>
      </c>
      <c r="L126" s="98"/>
    </row>
    <row r="127" spans="3:12" ht="15.75" thickBot="1" x14ac:dyDescent="0.3">
      <c r="C127" s="102" t="s">
        <v>83</v>
      </c>
      <c r="D127" s="159"/>
      <c r="E127" s="104">
        <v>20</v>
      </c>
      <c r="F127" s="105">
        <f t="shared" si="5"/>
        <v>0</v>
      </c>
      <c r="G127" s="711"/>
      <c r="H127" s="106" t="s">
        <v>975</v>
      </c>
      <c r="I127" s="106" t="str">
        <f>VLOOKUP(H127,Presupuesto!$B$11:$C$565,2,0)</f>
        <v>OTROS RESPUESTOS Y ACCESORIOS MENORES</v>
      </c>
      <c r="J127" s="219" t="s">
        <v>1385</v>
      </c>
      <c r="K127" s="124" t="s">
        <v>412</v>
      </c>
      <c r="L127" s="124"/>
    </row>
    <row r="129" spans="3:12" ht="15.75" thickBot="1" x14ac:dyDescent="0.3"/>
    <row r="130" spans="3:12" ht="15.75" thickBot="1" x14ac:dyDescent="0.3">
      <c r="C130" s="29" t="s">
        <v>43</v>
      </c>
      <c r="D130" s="108">
        <f>SUM(F137:F150)</f>
        <v>99000</v>
      </c>
      <c r="F130" s="70"/>
      <c r="G130" s="77"/>
      <c r="H130" s="70"/>
      <c r="I130" s="70"/>
    </row>
    <row r="131" spans="3:12" x14ac:dyDescent="0.25">
      <c r="C131" s="70"/>
      <c r="D131" s="31"/>
      <c r="E131" s="93"/>
      <c r="F131" s="93"/>
      <c r="G131" s="93"/>
      <c r="H131" s="74"/>
      <c r="I131" s="74"/>
      <c r="J131" s="74"/>
      <c r="K131" s="112"/>
    </row>
    <row r="132" spans="3:12" x14ac:dyDescent="0.25">
      <c r="C132" s="70"/>
      <c r="D132" s="31"/>
      <c r="E132" s="93"/>
      <c r="F132" s="93"/>
      <c r="G132" s="93"/>
      <c r="H132" s="74"/>
      <c r="I132" s="74"/>
      <c r="J132" s="74"/>
      <c r="K132" s="112"/>
    </row>
    <row r="133" spans="3:12" ht="15.75" x14ac:dyDescent="0.25">
      <c r="C133" s="206" t="s">
        <v>409</v>
      </c>
      <c r="D133" s="207">
        <v>0</v>
      </c>
      <c r="E133" s="93"/>
      <c r="F133" s="93"/>
      <c r="G133" s="93"/>
      <c r="H133" s="74"/>
      <c r="I133" s="74"/>
      <c r="J133" s="74"/>
      <c r="K133" s="112"/>
    </row>
    <row r="134" spans="3:12" x14ac:dyDescent="0.25">
      <c r="C134" s="417" t="s">
        <v>3332</v>
      </c>
      <c r="D134" s="31"/>
      <c r="E134" s="93"/>
      <c r="F134" s="93"/>
      <c r="G134" s="93"/>
      <c r="H134" s="74"/>
      <c r="I134" s="74"/>
      <c r="J134" s="74"/>
      <c r="K134" s="112"/>
    </row>
    <row r="135" spans="3:12" x14ac:dyDescent="0.25">
      <c r="F135" s="93"/>
      <c r="G135" s="74"/>
      <c r="H135" s="74"/>
      <c r="I135" s="74"/>
    </row>
    <row r="136" spans="3:12" ht="30.75" thickBot="1" x14ac:dyDescent="0.3">
      <c r="C136" s="149" t="s">
        <v>44</v>
      </c>
      <c r="D136" s="149" t="s">
        <v>55</v>
      </c>
      <c r="E136" s="149" t="s">
        <v>57</v>
      </c>
      <c r="F136" s="150" t="s">
        <v>27</v>
      </c>
      <c r="G136" s="150" t="s">
        <v>147</v>
      </c>
      <c r="H136" s="149" t="s">
        <v>46</v>
      </c>
      <c r="I136" s="149" t="s">
        <v>148</v>
      </c>
      <c r="J136" s="149" t="s">
        <v>428</v>
      </c>
      <c r="K136" s="149" t="s">
        <v>429</v>
      </c>
      <c r="L136" s="149" t="s">
        <v>484</v>
      </c>
    </row>
    <row r="137" spans="3:12" ht="15.75" thickBot="1" x14ac:dyDescent="0.3">
      <c r="C137" s="301" t="s">
        <v>1358</v>
      </c>
      <c r="D137" s="158">
        <v>0</v>
      </c>
      <c r="E137" s="96">
        <f>HLOOKUP($C137,$CB$2:$CE$3,2,0)</f>
        <v>15000</v>
      </c>
      <c r="F137" s="97">
        <f>D137*E137</f>
        <v>0</v>
      </c>
      <c r="G137" s="711"/>
      <c r="H137" s="98" t="s">
        <v>1034</v>
      </c>
      <c r="I137" s="98" t="str">
        <f>VLOOKUP(H137,Presupuesto!$B$11:$C$565,2,0)</f>
        <v>EQUIPO DE COMPUTACION</v>
      </c>
      <c r="J137" s="219" t="s">
        <v>1390</v>
      </c>
      <c r="K137" s="98" t="s">
        <v>412</v>
      </c>
      <c r="L137" s="98"/>
    </row>
    <row r="138" spans="3:12" x14ac:dyDescent="0.25">
      <c r="C138" s="301" t="s">
        <v>1356</v>
      </c>
      <c r="D138" s="151">
        <v>3</v>
      </c>
      <c r="E138" s="96">
        <v>33000</v>
      </c>
      <c r="F138" s="97">
        <f>D138*E138</f>
        <v>99000</v>
      </c>
      <c r="G138" s="711" t="s">
        <v>1474</v>
      </c>
      <c r="H138" s="101" t="s">
        <v>1034</v>
      </c>
      <c r="I138" s="101" t="str">
        <f>VLOOKUP(H138,Presupuesto!$B$11:$C$565,2,0)</f>
        <v>EQUIPO DE COMPUTACION</v>
      </c>
      <c r="J138" s="219" t="s">
        <v>1390</v>
      </c>
      <c r="K138" s="98" t="s">
        <v>430</v>
      </c>
      <c r="L138" s="98"/>
    </row>
    <row r="139" spans="3:12" x14ac:dyDescent="0.25">
      <c r="C139" s="99" t="s">
        <v>73</v>
      </c>
      <c r="D139" s="151"/>
      <c r="E139" s="100">
        <v>4000</v>
      </c>
      <c r="F139" s="97">
        <f t="shared" ref="F139:F150" si="6">D139*E139</f>
        <v>0</v>
      </c>
      <c r="G139" s="711"/>
      <c r="H139" s="101" t="s">
        <v>1006</v>
      </c>
      <c r="I139" s="101" t="str">
        <f>VLOOKUP(H139,Presupuesto!$B$11:$C$565,2,0)</f>
        <v>EQUIPOS VARIOS DE OFICINA</v>
      </c>
      <c r="J139" s="219" t="s">
        <v>1390</v>
      </c>
      <c r="K139" s="98" t="s">
        <v>413</v>
      </c>
      <c r="L139" s="98"/>
    </row>
    <row r="140" spans="3:12" x14ac:dyDescent="0.25">
      <c r="C140" s="99" t="s">
        <v>74</v>
      </c>
      <c r="D140" s="151"/>
      <c r="E140" s="100">
        <v>8000</v>
      </c>
      <c r="F140" s="97">
        <f t="shared" si="6"/>
        <v>0</v>
      </c>
      <c r="G140" s="711"/>
      <c r="H140" s="101" t="s">
        <v>1034</v>
      </c>
      <c r="I140" s="101" t="str">
        <f>VLOOKUP(H140,Presupuesto!$B$11:$C$565,2,0)</f>
        <v>EQUIPO DE COMPUTACION</v>
      </c>
      <c r="J140" s="219" t="s">
        <v>1390</v>
      </c>
      <c r="K140" s="98" t="s">
        <v>413</v>
      </c>
      <c r="L140" s="98"/>
    </row>
    <row r="141" spans="3:12" x14ac:dyDescent="0.25">
      <c r="C141" s="99" t="s">
        <v>75</v>
      </c>
      <c r="D141" s="151"/>
      <c r="E141" s="100">
        <v>5000</v>
      </c>
      <c r="F141" s="97">
        <f t="shared" si="6"/>
        <v>0</v>
      </c>
      <c r="G141" s="711"/>
      <c r="H141" s="101" t="s">
        <v>1034</v>
      </c>
      <c r="I141" s="101" t="str">
        <f>VLOOKUP(H141,Presupuesto!$B$11:$C$565,2,0)</f>
        <v>EQUIPO DE COMPUTACION</v>
      </c>
      <c r="J141" s="219" t="s">
        <v>1390</v>
      </c>
      <c r="K141" s="98" t="s">
        <v>413</v>
      </c>
      <c r="L141" s="98"/>
    </row>
    <row r="142" spans="3:12" x14ac:dyDescent="0.25">
      <c r="C142" s="99" t="s">
        <v>35</v>
      </c>
      <c r="D142" s="151"/>
      <c r="E142" s="100">
        <v>13000</v>
      </c>
      <c r="F142" s="97">
        <f t="shared" si="6"/>
        <v>0</v>
      </c>
      <c r="G142" s="711"/>
      <c r="H142" s="101" t="s">
        <v>1020</v>
      </c>
      <c r="I142" s="101" t="str">
        <f>VLOOKUP(H142,Presupuesto!$B$11:$C$565,2,0)</f>
        <v>EQUIPO DE TRANSPORTE TRACCION Y ELEVACION</v>
      </c>
      <c r="J142" s="219" t="s">
        <v>1390</v>
      </c>
      <c r="K142" s="98" t="s">
        <v>413</v>
      </c>
      <c r="L142" s="98"/>
    </row>
    <row r="143" spans="3:12" x14ac:dyDescent="0.25">
      <c r="C143" s="99" t="s">
        <v>76</v>
      </c>
      <c r="D143" s="151"/>
      <c r="E143" s="100">
        <v>15000</v>
      </c>
      <c r="F143" s="97">
        <f t="shared" si="6"/>
        <v>0</v>
      </c>
      <c r="G143" s="711"/>
      <c r="H143" s="101" t="s">
        <v>1020</v>
      </c>
      <c r="I143" s="101" t="str">
        <f>VLOOKUP(H143,Presupuesto!$B$11:$C$565,2,0)</f>
        <v>EQUIPO DE TRANSPORTE TRACCION Y ELEVACION</v>
      </c>
      <c r="J143" s="219" t="s">
        <v>1390</v>
      </c>
      <c r="K143" s="98" t="s">
        <v>413</v>
      </c>
      <c r="L143" s="98"/>
    </row>
    <row r="144" spans="3:12" x14ac:dyDescent="0.25">
      <c r="C144" s="99" t="s">
        <v>77</v>
      </c>
      <c r="D144" s="151"/>
      <c r="E144" s="100">
        <v>10000</v>
      </c>
      <c r="F144" s="97">
        <f t="shared" si="6"/>
        <v>0</v>
      </c>
      <c r="G144" s="711"/>
      <c r="H144" s="101" t="s">
        <v>1020</v>
      </c>
      <c r="I144" s="101" t="str">
        <f>VLOOKUP(H144,Presupuesto!$B$11:$C$565,2,0)</f>
        <v>EQUIPO DE TRANSPORTE TRACCION Y ELEVACION</v>
      </c>
      <c r="J144" s="219" t="s">
        <v>1390</v>
      </c>
      <c r="K144" s="98" t="s">
        <v>421</v>
      </c>
      <c r="L144" s="98"/>
    </row>
    <row r="145" spans="3:12" x14ac:dyDescent="0.25">
      <c r="C145" s="99" t="s">
        <v>78</v>
      </c>
      <c r="D145" s="151"/>
      <c r="E145" s="100">
        <v>25000</v>
      </c>
      <c r="F145" s="97">
        <f t="shared" si="6"/>
        <v>0</v>
      </c>
      <c r="G145" s="711"/>
      <c r="H145" s="101" t="s">
        <v>1066</v>
      </c>
      <c r="I145" s="101" t="str">
        <f>VLOOKUP(H145,Presupuesto!$B$11:$C$565,2,0)</f>
        <v>APLICACIONES INFORMATICAS</v>
      </c>
      <c r="J145" s="219" t="s">
        <v>1390</v>
      </c>
      <c r="K145" s="98" t="s">
        <v>417</v>
      </c>
      <c r="L145" s="98"/>
    </row>
    <row r="146" spans="3:12" x14ac:dyDescent="0.25">
      <c r="C146" s="109" t="s">
        <v>79</v>
      </c>
      <c r="D146" s="151"/>
      <c r="E146" s="100">
        <v>2000</v>
      </c>
      <c r="F146" s="97">
        <f t="shared" si="6"/>
        <v>0</v>
      </c>
      <c r="G146" s="711"/>
      <c r="H146" s="110" t="s">
        <v>1034</v>
      </c>
      <c r="I146" s="110" t="str">
        <f>VLOOKUP(H146,Presupuesto!$B$11:$C$565,2,0)</f>
        <v>EQUIPO DE COMPUTACION</v>
      </c>
      <c r="J146" s="219" t="s">
        <v>1390</v>
      </c>
      <c r="K146" s="98" t="s">
        <v>413</v>
      </c>
      <c r="L146" s="98"/>
    </row>
    <row r="147" spans="3:12" x14ac:dyDescent="0.25">
      <c r="C147" s="109" t="s">
        <v>80</v>
      </c>
      <c r="D147" s="151"/>
      <c r="E147" s="100">
        <v>1500</v>
      </c>
      <c r="F147" s="97">
        <f t="shared" si="6"/>
        <v>0</v>
      </c>
      <c r="G147" s="711"/>
      <c r="H147" s="110" t="s">
        <v>966</v>
      </c>
      <c r="I147" s="110" t="str">
        <f>VLOOKUP(H147,Presupuesto!$B$11:$C$565,2,0)</f>
        <v>UTILES Y MATERIALES ELECTRICOS</v>
      </c>
      <c r="J147" s="219" t="s">
        <v>1390</v>
      </c>
      <c r="K147" s="98" t="s">
        <v>413</v>
      </c>
      <c r="L147" s="98"/>
    </row>
    <row r="148" spans="3:12" x14ac:dyDescent="0.25">
      <c r="C148" s="109" t="s">
        <v>81</v>
      </c>
      <c r="D148" s="151"/>
      <c r="E148" s="100">
        <v>1500</v>
      </c>
      <c r="F148" s="97">
        <f t="shared" si="6"/>
        <v>0</v>
      </c>
      <c r="G148" s="711"/>
      <c r="H148" s="110" t="s">
        <v>1034</v>
      </c>
      <c r="I148" s="110" t="str">
        <f>VLOOKUP(H148,Presupuesto!$B$11:$C$565,2,0)</f>
        <v>EQUIPO DE COMPUTACION</v>
      </c>
      <c r="J148" s="219" t="s">
        <v>1390</v>
      </c>
      <c r="K148" s="98" t="s">
        <v>413</v>
      </c>
      <c r="L148" s="98"/>
    </row>
    <row r="149" spans="3:12" x14ac:dyDescent="0.25">
      <c r="C149" s="109" t="s">
        <v>82</v>
      </c>
      <c r="D149" s="151"/>
      <c r="E149" s="100">
        <v>500</v>
      </c>
      <c r="F149" s="97">
        <f t="shared" si="6"/>
        <v>0</v>
      </c>
      <c r="G149" s="711"/>
      <c r="H149" s="110" t="s">
        <v>975</v>
      </c>
      <c r="I149" s="110" t="str">
        <f>VLOOKUP(H149,Presupuesto!$B$11:$C$565,2,0)</f>
        <v>OTROS RESPUESTOS Y ACCESORIOS MENORES</v>
      </c>
      <c r="J149" s="219" t="s">
        <v>1390</v>
      </c>
      <c r="K149" s="98" t="s">
        <v>413</v>
      </c>
      <c r="L149" s="98"/>
    </row>
    <row r="150" spans="3:12" ht="15.75" thickBot="1" x14ac:dyDescent="0.3">
      <c r="C150" s="102" t="s">
        <v>83</v>
      </c>
      <c r="D150" s="159"/>
      <c r="E150" s="104">
        <v>20</v>
      </c>
      <c r="F150" s="105">
        <f t="shared" si="6"/>
        <v>0</v>
      </c>
      <c r="G150" s="711"/>
      <c r="H150" s="106" t="s">
        <v>975</v>
      </c>
      <c r="I150" s="106" t="str">
        <f>VLOOKUP(H150,Presupuesto!$B$11:$C$565,2,0)</f>
        <v>OTROS RESPUESTOS Y ACCESORIOS MENORES</v>
      </c>
      <c r="J150" s="219" t="s">
        <v>1390</v>
      </c>
      <c r="K150" s="124" t="s">
        <v>412</v>
      </c>
      <c r="L150" s="124"/>
    </row>
    <row r="152" spans="3:12" ht="15.75" thickBot="1" x14ac:dyDescent="0.3"/>
    <row r="153" spans="3:12" ht="15.75" thickBot="1" x14ac:dyDescent="0.3">
      <c r="C153" s="29" t="s">
        <v>43</v>
      </c>
      <c r="D153" s="108">
        <f>SUM(F160:F173)</f>
        <v>95900</v>
      </c>
      <c r="F153" s="70"/>
      <c r="G153" s="77"/>
      <c r="H153" s="70"/>
      <c r="I153" s="70"/>
    </row>
    <row r="154" spans="3:12" x14ac:dyDescent="0.25">
      <c r="C154" s="70"/>
      <c r="D154" s="31"/>
      <c r="E154" s="93"/>
      <c r="F154" s="93"/>
      <c r="G154" s="93"/>
      <c r="H154" s="74"/>
      <c r="I154" s="74"/>
      <c r="J154" s="74"/>
      <c r="K154" s="112"/>
    </row>
    <row r="155" spans="3:12" x14ac:dyDescent="0.25">
      <c r="C155" s="70"/>
      <c r="D155" s="31"/>
      <c r="E155" s="93"/>
      <c r="F155" s="93"/>
      <c r="G155" s="93"/>
      <c r="H155" s="74"/>
      <c r="I155" s="74"/>
      <c r="J155" s="74"/>
      <c r="K155" s="112"/>
    </row>
    <row r="156" spans="3:12" ht="15.75" x14ac:dyDescent="0.25">
      <c r="C156" s="206" t="s">
        <v>409</v>
      </c>
      <c r="D156" s="207">
        <v>0</v>
      </c>
      <c r="E156" s="93"/>
      <c r="F156" s="93"/>
      <c r="G156" s="93"/>
      <c r="H156" s="74"/>
      <c r="I156" s="74"/>
      <c r="J156" s="74"/>
      <c r="K156" s="112"/>
    </row>
    <row r="157" spans="3:12" x14ac:dyDescent="0.25">
      <c r="C157" s="673" t="s">
        <v>3343</v>
      </c>
      <c r="D157" s="31"/>
      <c r="E157" s="93"/>
      <c r="F157" s="93"/>
      <c r="G157" s="93"/>
      <c r="H157" s="74"/>
      <c r="I157" s="74"/>
      <c r="J157" s="74"/>
      <c r="K157" s="112"/>
    </row>
    <row r="158" spans="3:12" x14ac:dyDescent="0.25">
      <c r="F158" s="93"/>
      <c r="G158" s="74"/>
      <c r="H158" s="74"/>
      <c r="I158" s="74"/>
    </row>
    <row r="159" spans="3:12" ht="30.75" thickBot="1" x14ac:dyDescent="0.3">
      <c r="C159" s="149" t="s">
        <v>44</v>
      </c>
      <c r="D159" s="149" t="s">
        <v>55</v>
      </c>
      <c r="E159" s="149" t="s">
        <v>57</v>
      </c>
      <c r="F159" s="150" t="s">
        <v>27</v>
      </c>
      <c r="G159" s="150" t="s">
        <v>147</v>
      </c>
      <c r="H159" s="149" t="s">
        <v>46</v>
      </c>
      <c r="I159" s="149" t="s">
        <v>148</v>
      </c>
      <c r="J159" s="149" t="s">
        <v>428</v>
      </c>
      <c r="K159" s="149" t="s">
        <v>429</v>
      </c>
      <c r="L159" s="149" t="s">
        <v>484</v>
      </c>
    </row>
    <row r="160" spans="3:12" ht="15.75" thickBot="1" x14ac:dyDescent="0.3">
      <c r="C160" s="301" t="s">
        <v>1358</v>
      </c>
      <c r="D160" s="158">
        <v>5</v>
      </c>
      <c r="E160" s="96">
        <f>HLOOKUP($C160,$CB$2:$CE$3,2,0)</f>
        <v>15000</v>
      </c>
      <c r="F160" s="97">
        <f>D160*E160</f>
        <v>75000</v>
      </c>
      <c r="G160" s="711" t="s">
        <v>1474</v>
      </c>
      <c r="H160" s="98" t="s">
        <v>1034</v>
      </c>
      <c r="I160" s="98" t="str">
        <f>VLOOKUP(H160,Presupuesto!$B$11:$C$565,2,0)</f>
        <v>EQUIPO DE COMPUTACION</v>
      </c>
      <c r="J160" s="219" t="s">
        <v>1390</v>
      </c>
      <c r="K160" s="98" t="s">
        <v>412</v>
      </c>
      <c r="L160" s="98"/>
    </row>
    <row r="161" spans="3:12" x14ac:dyDescent="0.25">
      <c r="C161" s="301" t="s">
        <v>1356</v>
      </c>
      <c r="D161" s="151">
        <v>0</v>
      </c>
      <c r="E161" s="96">
        <v>33000</v>
      </c>
      <c r="F161" s="97">
        <f>D161*E161</f>
        <v>0</v>
      </c>
      <c r="G161" s="711"/>
      <c r="H161" s="101" t="s">
        <v>1034</v>
      </c>
      <c r="I161" s="101" t="str">
        <f>VLOOKUP(H161,Presupuesto!$B$11:$C$565,2,0)</f>
        <v>EQUIPO DE COMPUTACION</v>
      </c>
      <c r="J161" s="219" t="s">
        <v>1390</v>
      </c>
      <c r="K161" s="98" t="s">
        <v>430</v>
      </c>
      <c r="L161" s="98"/>
    </row>
    <row r="162" spans="3:12" x14ac:dyDescent="0.25">
      <c r="C162" s="99" t="s">
        <v>73</v>
      </c>
      <c r="D162" s="151"/>
      <c r="E162" s="100">
        <v>4000</v>
      </c>
      <c r="F162" s="97">
        <f t="shared" ref="F162:F173" si="7">D162*E162</f>
        <v>0</v>
      </c>
      <c r="G162" s="711"/>
      <c r="H162" s="101" t="s">
        <v>1006</v>
      </c>
      <c r="I162" s="101" t="str">
        <f>VLOOKUP(H162,Presupuesto!$B$11:$C$565,2,0)</f>
        <v>EQUIPOS VARIOS DE OFICINA</v>
      </c>
      <c r="J162" s="219" t="s">
        <v>1390</v>
      </c>
      <c r="K162" s="98" t="s">
        <v>413</v>
      </c>
      <c r="L162" s="98"/>
    </row>
    <row r="163" spans="3:12" x14ac:dyDescent="0.25">
      <c r="C163" s="99" t="s">
        <v>74</v>
      </c>
      <c r="D163" s="151"/>
      <c r="E163" s="100">
        <v>8000</v>
      </c>
      <c r="F163" s="97">
        <f t="shared" si="7"/>
        <v>0</v>
      </c>
      <c r="G163" s="711"/>
      <c r="H163" s="101" t="s">
        <v>1034</v>
      </c>
      <c r="I163" s="101" t="str">
        <f>VLOOKUP(H163,Presupuesto!$B$11:$C$565,2,0)</f>
        <v>EQUIPO DE COMPUTACION</v>
      </c>
      <c r="J163" s="219" t="s">
        <v>1390</v>
      </c>
      <c r="K163" s="98" t="s">
        <v>413</v>
      </c>
      <c r="L163" s="98"/>
    </row>
    <row r="164" spans="3:12" x14ac:dyDescent="0.25">
      <c r="C164" s="99" t="s">
        <v>75</v>
      </c>
      <c r="D164" s="151"/>
      <c r="E164" s="100">
        <v>5000</v>
      </c>
      <c r="F164" s="97">
        <f t="shared" si="7"/>
        <v>0</v>
      </c>
      <c r="G164" s="711"/>
      <c r="H164" s="101" t="s">
        <v>1034</v>
      </c>
      <c r="I164" s="101" t="str">
        <f>VLOOKUP(H164,Presupuesto!$B$11:$C$565,2,0)</f>
        <v>EQUIPO DE COMPUTACION</v>
      </c>
      <c r="J164" s="219" t="s">
        <v>1390</v>
      </c>
      <c r="K164" s="98" t="s">
        <v>413</v>
      </c>
      <c r="L164" s="98"/>
    </row>
    <row r="165" spans="3:12" x14ac:dyDescent="0.25">
      <c r="C165" s="99" t="s">
        <v>35</v>
      </c>
      <c r="D165" s="151"/>
      <c r="E165" s="100">
        <v>13000</v>
      </c>
      <c r="F165" s="97">
        <f t="shared" si="7"/>
        <v>0</v>
      </c>
      <c r="G165" s="711"/>
      <c r="H165" s="101" t="s">
        <v>1020</v>
      </c>
      <c r="I165" s="101" t="str">
        <f>VLOOKUP(H165,Presupuesto!$B$11:$C$565,2,0)</f>
        <v>EQUIPO DE TRANSPORTE TRACCION Y ELEVACION</v>
      </c>
      <c r="J165" s="219" t="s">
        <v>1390</v>
      </c>
      <c r="K165" s="98" t="s">
        <v>413</v>
      </c>
      <c r="L165" s="98"/>
    </row>
    <row r="166" spans="3:12" x14ac:dyDescent="0.25">
      <c r="C166" s="99" t="s">
        <v>76</v>
      </c>
      <c r="D166" s="151"/>
      <c r="E166" s="100">
        <v>15000</v>
      </c>
      <c r="F166" s="97">
        <f t="shared" si="7"/>
        <v>0</v>
      </c>
      <c r="G166" s="711"/>
      <c r="H166" s="101" t="s">
        <v>1020</v>
      </c>
      <c r="I166" s="101" t="str">
        <f>VLOOKUP(H166,Presupuesto!$B$11:$C$565,2,0)</f>
        <v>EQUIPO DE TRANSPORTE TRACCION Y ELEVACION</v>
      </c>
      <c r="J166" s="219" t="s">
        <v>1390</v>
      </c>
      <c r="K166" s="98" t="s">
        <v>413</v>
      </c>
      <c r="L166" s="98"/>
    </row>
    <row r="167" spans="3:12" x14ac:dyDescent="0.25">
      <c r="C167" s="99" t="s">
        <v>77</v>
      </c>
      <c r="D167" s="151"/>
      <c r="E167" s="100">
        <v>10000</v>
      </c>
      <c r="F167" s="97">
        <f t="shared" si="7"/>
        <v>0</v>
      </c>
      <c r="G167" s="711"/>
      <c r="H167" s="101" t="s">
        <v>1020</v>
      </c>
      <c r="I167" s="101" t="str">
        <f>VLOOKUP(H167,Presupuesto!$B$11:$C$565,2,0)</f>
        <v>EQUIPO DE TRANSPORTE TRACCION Y ELEVACION</v>
      </c>
      <c r="J167" s="219" t="s">
        <v>1390</v>
      </c>
      <c r="K167" s="98" t="s">
        <v>421</v>
      </c>
      <c r="L167" s="98"/>
    </row>
    <row r="168" spans="3:12" x14ac:dyDescent="0.25">
      <c r="C168" s="99" t="s">
        <v>78</v>
      </c>
      <c r="D168" s="151"/>
      <c r="E168" s="100">
        <v>25000</v>
      </c>
      <c r="F168" s="97">
        <f t="shared" si="7"/>
        <v>0</v>
      </c>
      <c r="G168" s="711"/>
      <c r="H168" s="101" t="s">
        <v>1066</v>
      </c>
      <c r="I168" s="101" t="str">
        <f>VLOOKUP(H168,Presupuesto!$B$11:$C$565,2,0)</f>
        <v>APLICACIONES INFORMATICAS</v>
      </c>
      <c r="J168" s="219" t="s">
        <v>1390</v>
      </c>
      <c r="K168" s="98" t="s">
        <v>417</v>
      </c>
      <c r="L168" s="98"/>
    </row>
    <row r="169" spans="3:12" x14ac:dyDescent="0.25">
      <c r="C169" s="109" t="s">
        <v>3354</v>
      </c>
      <c r="D169" s="151">
        <v>11</v>
      </c>
      <c r="E169" s="100">
        <v>1900</v>
      </c>
      <c r="F169" s="97">
        <f t="shared" si="7"/>
        <v>20900</v>
      </c>
      <c r="G169" s="711" t="s">
        <v>1474</v>
      </c>
      <c r="H169" s="110" t="s">
        <v>1034</v>
      </c>
      <c r="I169" s="110" t="str">
        <f>VLOOKUP(H169,Presupuesto!$B$11:$C$565,2,0)</f>
        <v>EQUIPO DE COMPUTACION</v>
      </c>
      <c r="J169" s="219" t="s">
        <v>1390</v>
      </c>
      <c r="K169" s="98" t="s">
        <v>413</v>
      </c>
      <c r="L169" s="98"/>
    </row>
    <row r="170" spans="3:12" x14ac:dyDescent="0.25">
      <c r="C170" s="109" t="s">
        <v>80</v>
      </c>
      <c r="D170" s="151"/>
      <c r="E170" s="100">
        <v>1500</v>
      </c>
      <c r="F170" s="97">
        <f t="shared" si="7"/>
        <v>0</v>
      </c>
      <c r="G170" s="711"/>
      <c r="H170" s="110" t="s">
        <v>966</v>
      </c>
      <c r="I170" s="110" t="str">
        <f>VLOOKUP(H170,Presupuesto!$B$11:$C$565,2,0)</f>
        <v>UTILES Y MATERIALES ELECTRICOS</v>
      </c>
      <c r="J170" s="219" t="s">
        <v>1390</v>
      </c>
      <c r="K170" s="98" t="s">
        <v>413</v>
      </c>
      <c r="L170" s="98"/>
    </row>
    <row r="171" spans="3:12" x14ac:dyDescent="0.25">
      <c r="C171" s="109" t="s">
        <v>81</v>
      </c>
      <c r="D171" s="151"/>
      <c r="E171" s="100">
        <v>1500</v>
      </c>
      <c r="F171" s="97">
        <f t="shared" si="7"/>
        <v>0</v>
      </c>
      <c r="G171" s="711"/>
      <c r="H171" s="110" t="s">
        <v>1034</v>
      </c>
      <c r="I171" s="110" t="str">
        <f>VLOOKUP(H171,Presupuesto!$B$11:$C$565,2,0)</f>
        <v>EQUIPO DE COMPUTACION</v>
      </c>
      <c r="J171" s="219" t="s">
        <v>1390</v>
      </c>
      <c r="K171" s="98" t="s">
        <v>413</v>
      </c>
      <c r="L171" s="98"/>
    </row>
    <row r="172" spans="3:12" x14ac:dyDescent="0.25">
      <c r="C172" s="109" t="s">
        <v>82</v>
      </c>
      <c r="D172" s="151"/>
      <c r="E172" s="100">
        <v>500</v>
      </c>
      <c r="F172" s="97">
        <f t="shared" si="7"/>
        <v>0</v>
      </c>
      <c r="G172" s="711"/>
      <c r="H172" s="110" t="s">
        <v>975</v>
      </c>
      <c r="I172" s="110" t="str">
        <f>VLOOKUP(H172,Presupuesto!$B$11:$C$565,2,0)</f>
        <v>OTROS RESPUESTOS Y ACCESORIOS MENORES</v>
      </c>
      <c r="J172" s="219" t="s">
        <v>1390</v>
      </c>
      <c r="K172" s="98" t="s">
        <v>413</v>
      </c>
      <c r="L172" s="98"/>
    </row>
    <row r="173" spans="3:12" ht="15.75" thickBot="1" x14ac:dyDescent="0.3">
      <c r="C173" s="102" t="s">
        <v>83</v>
      </c>
      <c r="D173" s="159"/>
      <c r="E173" s="104">
        <v>20</v>
      </c>
      <c r="F173" s="105">
        <f t="shared" si="7"/>
        <v>0</v>
      </c>
      <c r="G173" s="711"/>
      <c r="H173" s="106" t="s">
        <v>975</v>
      </c>
      <c r="I173" s="106" t="str">
        <f>VLOOKUP(H173,Presupuesto!$B$11:$C$565,2,0)</f>
        <v>OTROS RESPUESTOS Y ACCESORIOS MENORES</v>
      </c>
      <c r="J173" s="219" t="s">
        <v>1390</v>
      </c>
      <c r="K173" s="124" t="s">
        <v>412</v>
      </c>
      <c r="L17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5:G58 G68:G81 G91:G104 G114:G127 G137:G150 G160:G173">
      <formula1>$R$2:$S$2</formula1>
    </dataValidation>
    <dataValidation type="list" allowBlank="1" showInputMessage="1" showErrorMessage="1" errorTitle="¡Ingreso Inválido!" error="Seleccione una opción de la lista." promptTitle="Dimensión Estratégica" prompt="Seleccione una opción de la lista." sqref="J17 J45:J58 J68:J81 J91:J104 J114:J127 J137:J150 J160:J173">
      <formula1>$A$2:$O$2</formula1>
    </dataValidation>
    <dataValidation type="list" allowBlank="1" showInputMessage="1" showErrorMessage="1" errorTitle="¡Ingreso Inválido!" error="Seleccione una opción de la lista" promptTitle="Mes Requerido" prompt="Seleccione el mes en el que requiere el recurso." sqref="K17:K30 K45:K58 K68:K81 K91:K104 K114:K127 K137:K150 K160:K173">
      <formula1>$U$2:$AF$2</formula1>
    </dataValidation>
    <dataValidation type="list" allowBlank="1" showInputMessage="1" showErrorMessage="1" sqref="C17:C18 C45:C46 C68:C69 C91:C92 C114:C115 C137:C138 C160:C161">
      <formula1>$CB$2:$CE$2</formula1>
    </dataValidation>
    <dataValidation type="list" allowBlank="1" showInputMessage="1" showErrorMessage="1" errorTitle="¡Ingreso Inválido!" error="Verifique el valor ingresado" promptTitle="Objeto de Gasto" prompt="Ingrese el Objeto de Gasto" sqref="H17:H30 H45:H58 H68:H81 H91:H104 H114:H127 H137:H150 H160:H173">
      <formula1>#REF!</formula1>
    </dataValidation>
    <dataValidation type="list" allowBlank="1" showInputMessage="1" showErrorMessage="1" errorTitle="¡Ingreso Inválido!" error="Seleccione una opción de la lista." promptTitle="Dimensión Estratégica" prompt="Seleccione una opción de la lista." sqref="J18:J30">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125"/>
  <sheetViews>
    <sheetView showGridLines="0" topLeftCell="B4" zoomScale="77" zoomScaleNormal="77" workbookViewId="0">
      <selection activeCell="F127" sqref="F127"/>
    </sheetView>
  </sheetViews>
  <sheetFormatPr baseColWidth="10" defaultColWidth="11.5703125" defaultRowHeight="15" x14ac:dyDescent="0.25"/>
  <cols>
    <col min="1" max="1" width="1.85546875" style="85" customWidth="1"/>
    <col min="2" max="2" width="7.85546875" style="85" customWidth="1"/>
    <col min="3" max="3" width="51.140625" style="85" customWidth="1"/>
    <col min="4" max="4" width="30.5703125" style="85" customWidth="1"/>
    <col min="5" max="5" width="15.85546875" style="85" customWidth="1"/>
    <col min="6" max="6" width="21.85546875" style="85" customWidth="1"/>
    <col min="7" max="7" width="16.5703125" style="75" customWidth="1"/>
    <col min="8" max="8" width="20.5703125" style="85" customWidth="1"/>
    <col min="9" max="9" width="40.28515625" style="85" customWidth="1"/>
    <col min="10" max="10" width="28.140625" style="620" customWidth="1"/>
    <col min="11" max="11" width="19.85546875" style="85" customWidth="1"/>
    <col min="12" max="16384" width="11.5703125" style="85"/>
  </cols>
  <sheetData>
    <row r="1" spans="1:256" hidden="1" x14ac:dyDescent="0.25">
      <c r="A1" s="188" t="s">
        <v>268</v>
      </c>
      <c r="B1" s="191" t="s">
        <v>269</v>
      </c>
      <c r="C1" s="182" t="s">
        <v>270</v>
      </c>
      <c r="D1" s="182" t="s">
        <v>517</v>
      </c>
      <c r="E1" s="182" t="s">
        <v>519</v>
      </c>
      <c r="F1" s="182" t="s">
        <v>521</v>
      </c>
      <c r="G1" s="182" t="s">
        <v>523</v>
      </c>
      <c r="H1" s="182" t="s">
        <v>525</v>
      </c>
      <c r="I1" s="182" t="s">
        <v>527</v>
      </c>
      <c r="J1" s="305" t="s">
        <v>271</v>
      </c>
      <c r="K1" s="182" t="s">
        <v>530</v>
      </c>
      <c r="L1" s="182" t="s">
        <v>272</v>
      </c>
      <c r="M1" s="182" t="s">
        <v>532</v>
      </c>
      <c r="N1" s="182" t="s">
        <v>534</v>
      </c>
      <c r="O1" s="182" t="s">
        <v>536</v>
      </c>
      <c r="P1" s="182" t="s">
        <v>273</v>
      </c>
      <c r="Q1" s="182" t="s">
        <v>537</v>
      </c>
      <c r="R1" s="182" t="s">
        <v>540</v>
      </c>
      <c r="S1" s="182" t="s">
        <v>274</v>
      </c>
      <c r="T1" s="182" t="s">
        <v>542</v>
      </c>
      <c r="U1" s="182" t="s">
        <v>275</v>
      </c>
      <c r="V1" s="182" t="s">
        <v>543</v>
      </c>
      <c r="W1" s="182" t="s">
        <v>544</v>
      </c>
      <c r="X1" s="182" t="s">
        <v>548</v>
      </c>
      <c r="Y1" s="182" t="s">
        <v>291</v>
      </c>
      <c r="Z1" s="182" t="s">
        <v>549</v>
      </c>
      <c r="AA1" s="182" t="s">
        <v>551</v>
      </c>
      <c r="AB1" s="182" t="s">
        <v>553</v>
      </c>
      <c r="AC1" s="182" t="s">
        <v>292</v>
      </c>
      <c r="AD1" s="182" t="s">
        <v>555</v>
      </c>
      <c r="AE1" s="182" t="s">
        <v>557</v>
      </c>
      <c r="AF1" s="182" t="s">
        <v>559</v>
      </c>
      <c r="AG1" s="182" t="s">
        <v>561</v>
      </c>
      <c r="AH1" s="182" t="s">
        <v>267</v>
      </c>
      <c r="AI1" s="182" t="s">
        <v>563</v>
      </c>
      <c r="AJ1" s="191" t="s">
        <v>276</v>
      </c>
      <c r="AK1" s="182" t="s">
        <v>565</v>
      </c>
      <c r="AL1" s="182" t="s">
        <v>277</v>
      </c>
      <c r="AM1" s="182" t="s">
        <v>567</v>
      </c>
      <c r="AN1" s="182" t="s">
        <v>569</v>
      </c>
      <c r="AO1" s="182" t="s">
        <v>278</v>
      </c>
      <c r="AP1" s="182" t="s">
        <v>571</v>
      </c>
      <c r="AQ1" s="182" t="s">
        <v>573</v>
      </c>
      <c r="AR1" s="182" t="s">
        <v>279</v>
      </c>
      <c r="AS1" s="182" t="s">
        <v>574</v>
      </c>
      <c r="AT1" s="182" t="s">
        <v>576</v>
      </c>
      <c r="AU1" s="182" t="s">
        <v>577</v>
      </c>
      <c r="AV1" s="182" t="s">
        <v>578</v>
      </c>
      <c r="AW1" s="182" t="s">
        <v>580</v>
      </c>
      <c r="AX1" s="182" t="s">
        <v>582</v>
      </c>
      <c r="AY1" s="182" t="s">
        <v>583</v>
      </c>
      <c r="AZ1" s="182" t="s">
        <v>280</v>
      </c>
      <c r="BA1" s="182" t="s">
        <v>585</v>
      </c>
      <c r="BB1" s="182" t="s">
        <v>587</v>
      </c>
      <c r="BC1" s="182" t="s">
        <v>588</v>
      </c>
      <c r="BD1" s="182" t="s">
        <v>590</v>
      </c>
      <c r="BE1" s="182" t="s">
        <v>592</v>
      </c>
      <c r="BF1" s="182" t="s">
        <v>594</v>
      </c>
      <c r="BG1" s="182" t="s">
        <v>596</v>
      </c>
      <c r="BH1" s="182" t="s">
        <v>598</v>
      </c>
      <c r="BI1" s="182" t="s">
        <v>293</v>
      </c>
      <c r="BJ1" s="182" t="s">
        <v>600</v>
      </c>
      <c r="BK1" s="182" t="s">
        <v>602</v>
      </c>
      <c r="BL1" s="182" t="s">
        <v>604</v>
      </c>
      <c r="BM1" s="182" t="s">
        <v>606</v>
      </c>
      <c r="BN1" s="182" t="s">
        <v>608</v>
      </c>
      <c r="BO1" s="182" t="s">
        <v>610</v>
      </c>
      <c r="BP1" s="182" t="s">
        <v>612</v>
      </c>
      <c r="BQ1" s="182" t="s">
        <v>614</v>
      </c>
      <c r="BR1" s="182" t="s">
        <v>616</v>
      </c>
      <c r="BS1" s="182" t="s">
        <v>618</v>
      </c>
      <c r="BT1" s="191" t="s">
        <v>281</v>
      </c>
      <c r="BU1" s="182" t="s">
        <v>282</v>
      </c>
      <c r="BV1" s="182" t="s">
        <v>620</v>
      </c>
      <c r="BW1" s="182" t="s">
        <v>283</v>
      </c>
      <c r="BX1" s="182" t="s">
        <v>622</v>
      </c>
      <c r="BY1" s="182" t="s">
        <v>624</v>
      </c>
      <c r="BZ1" s="191" t="s">
        <v>284</v>
      </c>
      <c r="CA1" s="182" t="s">
        <v>285</v>
      </c>
      <c r="CB1" s="182" t="s">
        <v>626</v>
      </c>
      <c r="CC1" s="182" t="s">
        <v>286</v>
      </c>
      <c r="CD1" s="182" t="s">
        <v>628</v>
      </c>
      <c r="CE1" s="182" t="s">
        <v>630</v>
      </c>
      <c r="CF1" s="182" t="s">
        <v>632</v>
      </c>
      <c r="CG1" s="191" t="s">
        <v>287</v>
      </c>
      <c r="CH1" s="182" t="s">
        <v>638</v>
      </c>
      <c r="CI1" s="182" t="s">
        <v>640</v>
      </c>
      <c r="CJ1" s="182" t="s">
        <v>288</v>
      </c>
      <c r="CK1" s="182" t="s">
        <v>634</v>
      </c>
      <c r="CL1" s="182" t="s">
        <v>636</v>
      </c>
      <c r="CM1" s="182" t="s">
        <v>289</v>
      </c>
      <c r="CN1" s="182" t="s">
        <v>642</v>
      </c>
      <c r="CO1" s="182" t="s">
        <v>290</v>
      </c>
      <c r="CP1" s="182" t="s">
        <v>643</v>
      </c>
      <c r="CQ1" s="179" t="s">
        <v>294</v>
      </c>
      <c r="CR1" s="191" t="s">
        <v>295</v>
      </c>
      <c r="CS1" s="182" t="s">
        <v>644</v>
      </c>
      <c r="CT1" s="182" t="s">
        <v>645</v>
      </c>
      <c r="CU1" s="182" t="s">
        <v>647</v>
      </c>
      <c r="CV1" s="182" t="s">
        <v>296</v>
      </c>
      <c r="CW1" s="182" t="s">
        <v>649</v>
      </c>
      <c r="CX1" s="182" t="s">
        <v>651</v>
      </c>
      <c r="CY1" s="182" t="s">
        <v>653</v>
      </c>
      <c r="CZ1" s="182" t="s">
        <v>655</v>
      </c>
      <c r="DA1" s="182" t="s">
        <v>657</v>
      </c>
      <c r="DB1" s="182" t="s">
        <v>659</v>
      </c>
      <c r="DC1" s="191" t="s">
        <v>297</v>
      </c>
      <c r="DD1" s="182" t="s">
        <v>298</v>
      </c>
      <c r="DE1" s="182" t="s">
        <v>661</v>
      </c>
      <c r="DF1" s="182" t="s">
        <v>299</v>
      </c>
      <c r="DG1" s="182" t="s">
        <v>663</v>
      </c>
      <c r="DH1" s="182" t="s">
        <v>665</v>
      </c>
      <c r="DI1" s="182" t="s">
        <v>667</v>
      </c>
      <c r="DJ1" s="182" t="s">
        <v>669</v>
      </c>
      <c r="DK1" s="182" t="s">
        <v>671</v>
      </c>
      <c r="DL1" s="182" t="s">
        <v>673</v>
      </c>
      <c r="DM1" s="182" t="s">
        <v>675</v>
      </c>
      <c r="DN1" s="182" t="s">
        <v>300</v>
      </c>
      <c r="DO1" s="182" t="s">
        <v>677</v>
      </c>
      <c r="DP1" s="182" t="s">
        <v>679</v>
      </c>
      <c r="DQ1" s="182" t="s">
        <v>681</v>
      </c>
      <c r="DR1" s="191" t="s">
        <v>301</v>
      </c>
      <c r="DS1" s="182" t="s">
        <v>683</v>
      </c>
      <c r="DT1" s="182" t="s">
        <v>302</v>
      </c>
      <c r="DU1" s="182" t="s">
        <v>685</v>
      </c>
      <c r="DV1" s="182" t="s">
        <v>303</v>
      </c>
      <c r="DW1" s="182" t="s">
        <v>687</v>
      </c>
      <c r="DX1" s="182" t="s">
        <v>689</v>
      </c>
      <c r="DY1" s="182" t="s">
        <v>691</v>
      </c>
      <c r="DZ1" s="182" t="s">
        <v>693</v>
      </c>
      <c r="EA1" s="182" t="s">
        <v>695</v>
      </c>
      <c r="EB1" s="182" t="s">
        <v>697</v>
      </c>
      <c r="EC1" s="182" t="s">
        <v>699</v>
      </c>
      <c r="ED1" s="182" t="s">
        <v>701</v>
      </c>
      <c r="EE1" s="182" t="s">
        <v>703</v>
      </c>
      <c r="EF1" s="182" t="s">
        <v>705</v>
      </c>
      <c r="EG1" s="182" t="s">
        <v>707</v>
      </c>
      <c r="EH1" s="191" t="s">
        <v>304</v>
      </c>
      <c r="EI1" s="182" t="s">
        <v>709</v>
      </c>
      <c r="EJ1" s="182" t="s">
        <v>305</v>
      </c>
      <c r="EK1" s="182" t="s">
        <v>711</v>
      </c>
      <c r="EL1" s="182" t="s">
        <v>713</v>
      </c>
      <c r="EM1" s="182" t="s">
        <v>306</v>
      </c>
      <c r="EN1" s="182" t="s">
        <v>715</v>
      </c>
      <c r="EO1" s="182" t="s">
        <v>717</v>
      </c>
      <c r="EP1" s="182" t="s">
        <v>307</v>
      </c>
      <c r="EQ1" s="182" t="s">
        <v>719</v>
      </c>
      <c r="ER1" s="182" t="s">
        <v>721</v>
      </c>
      <c r="ES1" s="182" t="s">
        <v>723</v>
      </c>
      <c r="ET1" s="182" t="s">
        <v>308</v>
      </c>
      <c r="EU1" s="182" t="s">
        <v>725</v>
      </c>
      <c r="EV1" s="182" t="s">
        <v>727</v>
      </c>
      <c r="EW1" s="191" t="s">
        <v>309</v>
      </c>
      <c r="EX1" s="182" t="s">
        <v>310</v>
      </c>
      <c r="EY1" s="182" t="s">
        <v>729</v>
      </c>
      <c r="EZ1" s="182" t="s">
        <v>731</v>
      </c>
      <c r="FA1" s="182" t="s">
        <v>733</v>
      </c>
      <c r="FB1" s="182" t="s">
        <v>735</v>
      </c>
      <c r="FC1" s="182" t="s">
        <v>311</v>
      </c>
      <c r="FD1" s="182" t="s">
        <v>737</v>
      </c>
      <c r="FE1" s="182" t="s">
        <v>739</v>
      </c>
      <c r="FF1" s="182" t="s">
        <v>741</v>
      </c>
      <c r="FG1" s="182" t="s">
        <v>743</v>
      </c>
      <c r="FH1" s="182" t="s">
        <v>745</v>
      </c>
      <c r="FI1" s="182" t="s">
        <v>312</v>
      </c>
      <c r="FJ1" s="182" t="s">
        <v>748</v>
      </c>
      <c r="FK1" s="182" t="s">
        <v>313</v>
      </c>
      <c r="FL1" s="182" t="s">
        <v>751</v>
      </c>
      <c r="FM1" s="182" t="s">
        <v>752</v>
      </c>
      <c r="FN1" s="182" t="s">
        <v>754</v>
      </c>
      <c r="FO1" s="182" t="s">
        <v>314</v>
      </c>
      <c r="FP1" s="182" t="s">
        <v>757</v>
      </c>
      <c r="FQ1" s="182" t="s">
        <v>758</v>
      </c>
      <c r="FR1" s="182" t="s">
        <v>760</v>
      </c>
      <c r="FS1" s="182" t="s">
        <v>315</v>
      </c>
      <c r="FT1" s="182" t="s">
        <v>763</v>
      </c>
      <c r="FU1" s="182" t="s">
        <v>765</v>
      </c>
      <c r="FV1" s="182" t="s">
        <v>767</v>
      </c>
      <c r="FW1" s="191" t="s">
        <v>316</v>
      </c>
      <c r="FX1" s="191" t="s">
        <v>317</v>
      </c>
      <c r="FY1" s="182" t="s">
        <v>323</v>
      </c>
      <c r="FZ1" s="182" t="s">
        <v>769</v>
      </c>
      <c r="GA1" s="182" t="s">
        <v>771</v>
      </c>
      <c r="GB1" s="182" t="s">
        <v>773</v>
      </c>
      <c r="GC1" s="182" t="s">
        <v>775</v>
      </c>
      <c r="GD1" s="182" t="s">
        <v>777</v>
      </c>
      <c r="GE1" s="182" t="s">
        <v>779</v>
      </c>
      <c r="GF1" s="191" t="s">
        <v>318</v>
      </c>
      <c r="GG1" s="182" t="s">
        <v>324</v>
      </c>
      <c r="GH1" s="182" t="s">
        <v>781</v>
      </c>
      <c r="GI1" s="182" t="s">
        <v>783</v>
      </c>
      <c r="GJ1" s="182" t="s">
        <v>784</v>
      </c>
      <c r="GK1" s="182" t="s">
        <v>325</v>
      </c>
      <c r="GL1" s="182" t="s">
        <v>787</v>
      </c>
      <c r="GM1" s="182" t="s">
        <v>788</v>
      </c>
      <c r="GN1" s="191" t="s">
        <v>319</v>
      </c>
      <c r="GO1" s="182" t="s">
        <v>320</v>
      </c>
      <c r="GP1" s="182" t="s">
        <v>790</v>
      </c>
      <c r="GQ1" s="182" t="s">
        <v>792</v>
      </c>
      <c r="GR1" s="182" t="s">
        <v>794</v>
      </c>
      <c r="GS1" s="182" t="s">
        <v>796</v>
      </c>
      <c r="GT1" s="182" t="s">
        <v>798</v>
      </c>
      <c r="GU1" s="191" t="s">
        <v>321</v>
      </c>
      <c r="GV1" s="182" t="s">
        <v>322</v>
      </c>
      <c r="GW1" s="182" t="s">
        <v>800</v>
      </c>
      <c r="GX1" s="182" t="s">
        <v>802</v>
      </c>
      <c r="GY1" s="182" t="s">
        <v>804</v>
      </c>
      <c r="GZ1" s="182" t="s">
        <v>806</v>
      </c>
      <c r="HA1" s="182" t="s">
        <v>808</v>
      </c>
      <c r="HB1" s="182" t="s">
        <v>810</v>
      </c>
      <c r="HC1" s="179" t="s">
        <v>326</v>
      </c>
      <c r="HD1" s="191" t="s">
        <v>327</v>
      </c>
      <c r="HE1" s="182" t="s">
        <v>328</v>
      </c>
      <c r="HF1" s="182" t="s">
        <v>812</v>
      </c>
      <c r="HG1" s="182" t="s">
        <v>814</v>
      </c>
      <c r="HH1" s="182" t="s">
        <v>816</v>
      </c>
      <c r="HI1" s="182" t="s">
        <v>818</v>
      </c>
      <c r="HJ1" s="182" t="s">
        <v>329</v>
      </c>
      <c r="HK1" s="182" t="s">
        <v>821</v>
      </c>
      <c r="HL1" s="182" t="s">
        <v>346</v>
      </c>
      <c r="HM1" s="182" t="s">
        <v>859</v>
      </c>
      <c r="HN1" s="182" t="s">
        <v>861</v>
      </c>
      <c r="HO1" s="182" t="s">
        <v>863</v>
      </c>
      <c r="HP1" s="191" t="s">
        <v>330</v>
      </c>
      <c r="HQ1" s="182" t="s">
        <v>823</v>
      </c>
      <c r="HR1" s="182" t="s">
        <v>825</v>
      </c>
      <c r="HS1" s="182" t="s">
        <v>331</v>
      </c>
      <c r="HT1" s="182" t="s">
        <v>828</v>
      </c>
      <c r="HU1" s="182" t="s">
        <v>830</v>
      </c>
      <c r="HV1" s="182" t="s">
        <v>831</v>
      </c>
      <c r="HW1" s="182" t="s">
        <v>833</v>
      </c>
      <c r="HX1" s="191" t="s">
        <v>332</v>
      </c>
      <c r="HY1" s="182" t="s">
        <v>835</v>
      </c>
      <c r="HZ1" s="182" t="s">
        <v>837</v>
      </c>
      <c r="IA1" s="182" t="s">
        <v>839</v>
      </c>
      <c r="IB1" s="182" t="s">
        <v>333</v>
      </c>
      <c r="IC1" s="182" t="s">
        <v>841</v>
      </c>
      <c r="ID1" s="182" t="s">
        <v>843</v>
      </c>
      <c r="IE1" s="182" t="s">
        <v>334</v>
      </c>
      <c r="IF1" s="182" t="s">
        <v>845</v>
      </c>
      <c r="IG1" s="182" t="s">
        <v>847</v>
      </c>
      <c r="IH1" s="182" t="s">
        <v>335</v>
      </c>
      <c r="II1" s="182" t="s">
        <v>849</v>
      </c>
      <c r="IJ1" s="182" t="s">
        <v>851</v>
      </c>
      <c r="IK1" s="182" t="s">
        <v>853</v>
      </c>
      <c r="IL1" s="182" t="s">
        <v>855</v>
      </c>
      <c r="IM1" s="182" t="s">
        <v>336</v>
      </c>
      <c r="IN1" s="182" t="s">
        <v>857</v>
      </c>
      <c r="IO1" s="191" t="s">
        <v>337</v>
      </c>
      <c r="IP1" s="182" t="s">
        <v>865</v>
      </c>
      <c r="IQ1" s="182" t="s">
        <v>867</v>
      </c>
      <c r="IR1" s="182" t="s">
        <v>338</v>
      </c>
      <c r="IS1" s="182" t="s">
        <v>869</v>
      </c>
      <c r="IT1" s="182" t="s">
        <v>871</v>
      </c>
      <c r="IU1" s="182" t="s">
        <v>873</v>
      </c>
      <c r="IV1" s="191" t="s">
        <v>339</v>
      </c>
    </row>
    <row r="2" spans="1:256" s="122" customFormat="1" hidden="1" x14ac:dyDescent="0.25">
      <c r="A2" s="122" t="s">
        <v>1385</v>
      </c>
      <c r="B2" s="122" t="s">
        <v>1387</v>
      </c>
      <c r="C2" s="122" t="s">
        <v>491</v>
      </c>
      <c r="D2" s="122" t="s">
        <v>1386</v>
      </c>
      <c r="E2" s="122" t="s">
        <v>1388</v>
      </c>
      <c r="F2" s="122" t="s">
        <v>492</v>
      </c>
      <c r="G2" s="160" t="s">
        <v>1389</v>
      </c>
      <c r="H2" s="122" t="s">
        <v>1390</v>
      </c>
      <c r="I2" s="122" t="s">
        <v>1391</v>
      </c>
      <c r="J2" s="619" t="s">
        <v>1485</v>
      </c>
      <c r="K2" s="122" t="s">
        <v>1392</v>
      </c>
      <c r="L2" s="122" t="s">
        <v>1393</v>
      </c>
      <c r="M2" s="122" t="s">
        <v>1394</v>
      </c>
      <c r="N2" s="122" t="s">
        <v>1395</v>
      </c>
      <c r="O2" s="122" t="s">
        <v>1396</v>
      </c>
      <c r="R2" s="122" t="s">
        <v>145</v>
      </c>
      <c r="S2" s="122" t="s">
        <v>1474</v>
      </c>
      <c r="U2" s="122" t="s">
        <v>412</v>
      </c>
      <c r="V2" s="122" t="s">
        <v>430</v>
      </c>
      <c r="W2" s="122" t="s">
        <v>413</v>
      </c>
      <c r="X2" s="122" t="s">
        <v>414</v>
      </c>
      <c r="Y2" s="122" t="s">
        <v>415</v>
      </c>
      <c r="Z2" s="122" t="s">
        <v>416</v>
      </c>
      <c r="AA2" s="122" t="s">
        <v>417</v>
      </c>
      <c r="AB2" s="122" t="s">
        <v>418</v>
      </c>
      <c r="AC2" s="122" t="s">
        <v>419</v>
      </c>
      <c r="AD2" s="122" t="s">
        <v>420</v>
      </c>
      <c r="AE2" s="122" t="s">
        <v>421</v>
      </c>
      <c r="AF2" s="122" t="s">
        <v>422</v>
      </c>
      <c r="AH2" s="122" t="s">
        <v>440</v>
      </c>
      <c r="AI2" s="122" t="s">
        <v>441</v>
      </c>
      <c r="AJ2" s="122" t="s">
        <v>442</v>
      </c>
      <c r="AK2" s="122" t="s">
        <v>443</v>
      </c>
      <c r="AL2" s="122" t="s">
        <v>444</v>
      </c>
      <c r="AM2" s="122" t="s">
        <v>447</v>
      </c>
      <c r="AN2" s="122" t="s">
        <v>445</v>
      </c>
      <c r="AO2" s="122" t="s">
        <v>446</v>
      </c>
      <c r="AP2" s="122" t="s">
        <v>448</v>
      </c>
      <c r="AQ2" s="122" t="s">
        <v>449</v>
      </c>
      <c r="AR2" s="122" t="s">
        <v>450</v>
      </c>
      <c r="AS2" s="122" t="s">
        <v>451</v>
      </c>
      <c r="AT2" s="122" t="s">
        <v>452</v>
      </c>
      <c r="AU2" s="122" t="s">
        <v>453</v>
      </c>
      <c r="AV2" s="122" t="s">
        <v>454</v>
      </c>
      <c r="AW2" s="122" t="s">
        <v>455</v>
      </c>
      <c r="AX2" s="122" t="s">
        <v>456</v>
      </c>
      <c r="AY2" s="122" t="s">
        <v>457</v>
      </c>
      <c r="AZ2" s="122" t="s">
        <v>458</v>
      </c>
      <c r="BA2" s="122" t="s">
        <v>459</v>
      </c>
      <c r="BB2" s="122" t="s">
        <v>460</v>
      </c>
      <c r="BC2" s="122" t="s">
        <v>461</v>
      </c>
      <c r="BD2" s="122" t="s">
        <v>462</v>
      </c>
      <c r="BE2" s="122" t="s">
        <v>463</v>
      </c>
      <c r="BF2" s="122" t="s">
        <v>464</v>
      </c>
      <c r="BG2" s="122" t="s">
        <v>465</v>
      </c>
      <c r="BH2" s="122" t="s">
        <v>466</v>
      </c>
      <c r="BI2" s="122" t="s">
        <v>467</v>
      </c>
      <c r="BJ2" s="122" t="s">
        <v>468</v>
      </c>
      <c r="BK2" s="122" t="s">
        <v>469</v>
      </c>
      <c r="BL2" s="122" t="s">
        <v>470</v>
      </c>
      <c r="BM2" s="122" t="s">
        <v>471</v>
      </c>
      <c r="BN2" s="122" t="s">
        <v>472</v>
      </c>
      <c r="BO2" s="122" t="s">
        <v>473</v>
      </c>
      <c r="BP2" s="122" t="s">
        <v>474</v>
      </c>
      <c r="BQ2" s="122" t="s">
        <v>475</v>
      </c>
      <c r="BR2" s="122" t="s">
        <v>476</v>
      </c>
      <c r="BS2" s="122" t="s">
        <v>477</v>
      </c>
      <c r="BT2" s="122" t="s">
        <v>478</v>
      </c>
      <c r="BU2" s="122" t="s">
        <v>479</v>
      </c>
    </row>
    <row r="3" spans="1:256"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256" ht="15.75" thickBot="1" x14ac:dyDescent="0.3"/>
    <row r="5" spans="1:256" ht="53.25" thickBot="1" x14ac:dyDescent="0.3">
      <c r="C5" s="86" t="s">
        <v>402</v>
      </c>
      <c r="D5" s="199">
        <f>SUMIF(C:C,$C$10,D:D)</f>
        <v>830457970.13600004</v>
      </c>
    </row>
    <row r="6" spans="1:256" x14ac:dyDescent="0.25">
      <c r="C6" s="107"/>
      <c r="D6" s="107"/>
      <c r="E6" s="107"/>
      <c r="F6" s="107"/>
      <c r="G6" s="76"/>
      <c r="H6" s="107"/>
      <c r="I6" s="107"/>
    </row>
    <row r="7" spans="1:256" x14ac:dyDescent="0.25">
      <c r="C7" s="107"/>
      <c r="D7" s="107"/>
      <c r="E7" s="107"/>
      <c r="F7" s="107"/>
      <c r="G7" s="76"/>
      <c r="H7" s="107"/>
      <c r="I7" s="107"/>
    </row>
    <row r="8" spans="1:256" x14ac:dyDescent="0.25">
      <c r="C8" s="107"/>
      <c r="D8" s="107"/>
      <c r="E8" s="107"/>
      <c r="F8" s="107"/>
      <c r="G8" s="76"/>
      <c r="H8" s="107"/>
      <c r="I8" s="107"/>
    </row>
    <row r="9" spans="1:256" ht="15.75" thickBot="1" x14ac:dyDescent="0.3">
      <c r="C9" s="107"/>
      <c r="D9" s="107"/>
      <c r="E9" s="107"/>
      <c r="F9" s="107"/>
      <c r="G9" s="76"/>
      <c r="H9" s="107"/>
      <c r="I9" s="107"/>
      <c r="K9" s="177"/>
    </row>
    <row r="10" spans="1:256" ht="15.75" thickBot="1" x14ac:dyDescent="0.3">
      <c r="C10" s="157" t="s">
        <v>53</v>
      </c>
      <c r="D10" s="108">
        <f>SUM(F17:F158)</f>
        <v>830457970.13600004</v>
      </c>
      <c r="F10" s="70"/>
      <c r="G10" s="77"/>
      <c r="H10" s="70"/>
      <c r="I10" s="70"/>
    </row>
    <row r="11" spans="1:256" x14ac:dyDescent="0.25">
      <c r="B11" s="93"/>
      <c r="C11" s="70"/>
      <c r="D11" s="31"/>
      <c r="E11" s="93"/>
      <c r="F11" s="93"/>
      <c r="G11" s="93"/>
      <c r="H11" s="74"/>
      <c r="I11" s="74"/>
      <c r="J11" s="621"/>
      <c r="K11" s="112"/>
    </row>
    <row r="12" spans="1:256" x14ac:dyDescent="0.25">
      <c r="B12" s="93"/>
      <c r="C12" s="70"/>
      <c r="D12" s="31"/>
      <c r="E12" s="93"/>
      <c r="F12" s="93"/>
      <c r="G12" s="93"/>
      <c r="H12" s="74"/>
      <c r="I12" s="74"/>
      <c r="J12" s="621"/>
      <c r="K12" s="112"/>
    </row>
    <row r="13" spans="1:256" ht="15.75" x14ac:dyDescent="0.25">
      <c r="B13" s="93"/>
      <c r="C13" s="206" t="s">
        <v>409</v>
      </c>
      <c r="D13" s="207"/>
      <c r="E13" s="93"/>
      <c r="F13" s="93"/>
      <c r="G13" s="93"/>
      <c r="H13" s="74"/>
      <c r="I13" s="74"/>
      <c r="J13" s="621"/>
      <c r="K13" s="112"/>
    </row>
    <row r="14" spans="1:256" ht="18.75" x14ac:dyDescent="0.25">
      <c r="B14" s="93"/>
      <c r="C14" s="209"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4"/>
      <c r="I14" s="74"/>
      <c r="J14" s="621"/>
      <c r="K14" s="112"/>
    </row>
    <row r="15" spans="1:256" ht="15.75" thickBot="1" x14ac:dyDescent="0.3">
      <c r="F15" s="93"/>
      <c r="G15" s="74"/>
      <c r="H15" s="74"/>
      <c r="I15" s="74"/>
    </row>
    <row r="16" spans="1:256" ht="30.75" thickBot="1" x14ac:dyDescent="0.3">
      <c r="C16" s="129" t="s">
        <v>44</v>
      </c>
      <c r="D16" s="129" t="s">
        <v>55</v>
      </c>
      <c r="E16" s="136" t="s">
        <v>57</v>
      </c>
      <c r="F16" s="135" t="s">
        <v>27</v>
      </c>
      <c r="G16" s="133" t="s">
        <v>147</v>
      </c>
      <c r="H16" s="136" t="s">
        <v>46</v>
      </c>
      <c r="I16" s="133" t="s">
        <v>148</v>
      </c>
      <c r="J16" s="133" t="s">
        <v>428</v>
      </c>
      <c r="K16" s="133" t="s">
        <v>429</v>
      </c>
    </row>
    <row r="17" spans="3:11" x14ac:dyDescent="0.25">
      <c r="C17" s="221" t="s">
        <v>459</v>
      </c>
      <c r="D17" s="222"/>
      <c r="E17" s="220">
        <f>HLOOKUP(C17,$AH$2:$BU$3,2,0)</f>
        <v>620</v>
      </c>
      <c r="F17" s="97">
        <f t="shared" ref="F17:F49" si="0">D17*E17</f>
        <v>0</v>
      </c>
      <c r="G17" s="161" t="s">
        <v>145</v>
      </c>
      <c r="H17" s="142"/>
      <c r="I17" s="130" t="e">
        <f>VLOOKUP(H17,Presupuesto!$B$11:$C$565,2,0)</f>
        <v>#N/A</v>
      </c>
      <c r="J17" s="622" t="s">
        <v>1485</v>
      </c>
      <c r="K17" s="98" t="s">
        <v>412</v>
      </c>
    </row>
    <row r="18" spans="3:11" x14ac:dyDescent="0.25">
      <c r="C18" s="141" t="s">
        <v>126</v>
      </c>
      <c r="D18" s="158"/>
      <c r="E18" s="123"/>
      <c r="F18" s="97">
        <f t="shared" ref="F18:F25" si="1">D18*E18</f>
        <v>0</v>
      </c>
      <c r="G18" s="161"/>
      <c r="H18" s="142"/>
      <c r="I18" s="130" t="e">
        <f>VLOOKUP(H18,Presupuesto!$B$11:$C$565,2,0)</f>
        <v>#N/A</v>
      </c>
      <c r="J18" s="623" t="str">
        <f t="shared" ref="J18:J24" si="2">$J$17</f>
        <v>Posgrado</v>
      </c>
      <c r="K18" s="98" t="s">
        <v>430</v>
      </c>
    </row>
    <row r="19" spans="3:11" x14ac:dyDescent="0.25">
      <c r="C19" s="141" t="s">
        <v>127</v>
      </c>
      <c r="D19" s="158"/>
      <c r="E19" s="123"/>
      <c r="F19" s="97">
        <f t="shared" si="1"/>
        <v>0</v>
      </c>
      <c r="G19" s="161"/>
      <c r="H19" s="142"/>
      <c r="I19" s="130" t="e">
        <f>VLOOKUP(H19,Presupuesto!$B$11:$C$565,2,0)</f>
        <v>#N/A</v>
      </c>
      <c r="J19" s="623" t="str">
        <f t="shared" si="2"/>
        <v>Posgrado</v>
      </c>
      <c r="K19" s="98" t="s">
        <v>430</v>
      </c>
    </row>
    <row r="20" spans="3:11" x14ac:dyDescent="0.25">
      <c r="C20" s="141" t="s">
        <v>128</v>
      </c>
      <c r="D20" s="158"/>
      <c r="E20" s="123"/>
      <c r="F20" s="97">
        <f t="shared" si="1"/>
        <v>0</v>
      </c>
      <c r="G20" s="161"/>
      <c r="H20" s="142"/>
      <c r="I20" s="130" t="e">
        <f>VLOOKUP(H20,Presupuesto!$B$11:$C$565,2,0)</f>
        <v>#N/A</v>
      </c>
      <c r="J20" s="623" t="str">
        <f t="shared" si="2"/>
        <v>Posgrado</v>
      </c>
      <c r="K20" s="98" t="s">
        <v>430</v>
      </c>
    </row>
    <row r="21" spans="3:11" x14ac:dyDescent="0.25">
      <c r="C21" s="141" t="s">
        <v>129</v>
      </c>
      <c r="D21" s="158"/>
      <c r="E21" s="123"/>
      <c r="F21" s="97">
        <f t="shared" si="1"/>
        <v>0</v>
      </c>
      <c r="G21" s="161"/>
      <c r="H21" s="142"/>
      <c r="I21" s="130" t="e">
        <f>VLOOKUP(H21,Presupuesto!$B$11:$C$565,2,0)</f>
        <v>#N/A</v>
      </c>
      <c r="J21" s="623" t="str">
        <f t="shared" si="2"/>
        <v>Posgrado</v>
      </c>
      <c r="K21" s="98" t="s">
        <v>430</v>
      </c>
    </row>
    <row r="22" spans="3:11" x14ac:dyDescent="0.25">
      <c r="C22" s="141" t="s">
        <v>130</v>
      </c>
      <c r="D22" s="158"/>
      <c r="E22" s="123"/>
      <c r="F22" s="97">
        <f t="shared" si="1"/>
        <v>0</v>
      </c>
      <c r="G22" s="161"/>
      <c r="H22" s="142"/>
      <c r="I22" s="130" t="e">
        <f>VLOOKUP(H22,Presupuesto!$B$11:$C$565,2,0)</f>
        <v>#N/A</v>
      </c>
      <c r="J22" s="623" t="str">
        <f t="shared" si="2"/>
        <v>Posgrado</v>
      </c>
      <c r="K22" s="98" t="s">
        <v>419</v>
      </c>
    </row>
    <row r="23" spans="3:11" x14ac:dyDescent="0.25">
      <c r="C23" s="141" t="s">
        <v>131</v>
      </c>
      <c r="D23" s="158"/>
      <c r="E23" s="123"/>
      <c r="F23" s="97">
        <f t="shared" si="1"/>
        <v>0</v>
      </c>
      <c r="G23" s="161"/>
      <c r="H23" s="142"/>
      <c r="I23" s="130" t="e">
        <f>VLOOKUP(H23,Presupuesto!$B$11:$C$565,2,0)</f>
        <v>#N/A</v>
      </c>
      <c r="J23" s="623" t="str">
        <f t="shared" si="2"/>
        <v>Posgrado</v>
      </c>
      <c r="K23" s="98" t="s">
        <v>430</v>
      </c>
    </row>
    <row r="24" spans="3:11" x14ac:dyDescent="0.25">
      <c r="C24" s="141" t="s">
        <v>132</v>
      </c>
      <c r="D24" s="158"/>
      <c r="E24" s="123"/>
      <c r="F24" s="97">
        <f t="shared" si="1"/>
        <v>0</v>
      </c>
      <c r="G24" s="161"/>
      <c r="H24" s="142"/>
      <c r="I24" s="130" t="e">
        <f>VLOOKUP(H24,Presupuesto!$B$11:$C$565,2,0)</f>
        <v>#N/A</v>
      </c>
      <c r="J24" s="623" t="str">
        <f t="shared" si="2"/>
        <v>Posgrado</v>
      </c>
      <c r="K24" s="98" t="s">
        <v>430</v>
      </c>
    </row>
    <row r="25" spans="3:11" ht="30" x14ac:dyDescent="0.25">
      <c r="C25" s="143" t="s">
        <v>1693</v>
      </c>
      <c r="D25" s="151">
        <v>40</v>
      </c>
      <c r="E25" s="118">
        <v>15000</v>
      </c>
      <c r="F25" s="1061">
        <f t="shared" si="1"/>
        <v>600000</v>
      </c>
      <c r="G25" s="161" t="s">
        <v>1474</v>
      </c>
      <c r="H25" s="144" t="s">
        <v>800</v>
      </c>
      <c r="I25" s="130" t="str">
        <f>VLOOKUP(H25,[1]Presupuesto!$B$8:$C$583,2,0)</f>
        <v>SERVICIOS CEREMONIAL Y PROTOCOLO</v>
      </c>
      <c r="J25" s="623" t="s">
        <v>1389</v>
      </c>
      <c r="K25" s="98" t="s">
        <v>430</v>
      </c>
    </row>
    <row r="26" spans="3:11" ht="30" x14ac:dyDescent="0.25">
      <c r="C26" s="143" t="s">
        <v>1693</v>
      </c>
      <c r="D26" s="151">
        <v>48</v>
      </c>
      <c r="E26" s="118">
        <v>10000</v>
      </c>
      <c r="F26" s="1061">
        <f t="shared" ref="F26" si="3">D26*E26</f>
        <v>480000</v>
      </c>
      <c r="G26" s="161" t="s">
        <v>1474</v>
      </c>
      <c r="H26" s="144" t="s">
        <v>802</v>
      </c>
      <c r="I26" s="130" t="str">
        <f>VLOOKUP(H26,Presupuesto!$B$11:$C$565,2,0)</f>
        <v>REUNIONES Y EVENTOS ESPECIALES</v>
      </c>
      <c r="J26" s="623" t="s">
        <v>1389</v>
      </c>
      <c r="K26" s="98" t="s">
        <v>430</v>
      </c>
    </row>
    <row r="27" spans="3:11" x14ac:dyDescent="0.25">
      <c r="C27" s="141" t="s">
        <v>1702</v>
      </c>
      <c r="D27" s="158">
        <v>1</v>
      </c>
      <c r="E27" s="123">
        <v>325000</v>
      </c>
      <c r="F27" s="1061">
        <f t="shared" si="0"/>
        <v>325000</v>
      </c>
      <c r="G27" s="161" t="s">
        <v>1474</v>
      </c>
      <c r="H27" s="182" t="s">
        <v>847</v>
      </c>
      <c r="I27" s="130" t="str">
        <f>VLOOKUP(H27,Presupuesto!$B$11:$C$565,2,0)</f>
        <v>FORTALECIMIENTO DE LAS BIBLIOTECAS (PLAN DE REFORMA)</v>
      </c>
      <c r="J27" s="623" t="s">
        <v>492</v>
      </c>
      <c r="K27" s="98" t="s">
        <v>430</v>
      </c>
    </row>
    <row r="28" spans="3:11" ht="47.25" x14ac:dyDescent="0.25">
      <c r="C28" s="433" t="s">
        <v>1710</v>
      </c>
      <c r="D28" s="158">
        <v>1</v>
      </c>
      <c r="E28" s="123">
        <v>615000000</v>
      </c>
      <c r="F28" s="1061">
        <f t="shared" si="0"/>
        <v>615000000</v>
      </c>
      <c r="G28" s="161" t="s">
        <v>1474</v>
      </c>
      <c r="H28" s="142" t="s">
        <v>1274</v>
      </c>
      <c r="I28" s="130" t="str">
        <f>VLOOKUP(H28,Presupuesto!$B$11:$C$565,2,0)</f>
        <v>PRESTAMOS A LARGO PLAZO</v>
      </c>
      <c r="J28" s="623" t="s">
        <v>492</v>
      </c>
      <c r="K28" s="98" t="s">
        <v>430</v>
      </c>
    </row>
    <row r="29" spans="3:11" ht="47.25" x14ac:dyDescent="0.25">
      <c r="C29" s="456" t="s">
        <v>2291</v>
      </c>
      <c r="D29" s="158">
        <v>1</v>
      </c>
      <c r="E29" s="123">
        <f>6000+15000</f>
        <v>21000</v>
      </c>
      <c r="F29" s="97">
        <f t="shared" si="0"/>
        <v>21000</v>
      </c>
      <c r="G29" s="161" t="s">
        <v>1474</v>
      </c>
      <c r="H29" s="182" t="s">
        <v>1121</v>
      </c>
      <c r="I29" s="130" t="str">
        <f>VLOOKUP(H29,Presupuesto!$B$11:$C$565,2,0)</f>
        <v>PREMIOS AL INVESTIGADOR</v>
      </c>
      <c r="J29" s="623" t="s">
        <v>1387</v>
      </c>
      <c r="K29" s="98" t="s">
        <v>430</v>
      </c>
    </row>
    <row r="30" spans="3:11" ht="69" customHeight="1" x14ac:dyDescent="0.25">
      <c r="C30" s="457" t="str">
        <f>'Investigación Científica'!C25</f>
        <v xml:space="preserve">Publicacion de resultados de  las investigaciones  y resultados obtenidos en la carrera DE INGENIERIA INDUSTRIAL, ADMINISTRACION DE EMPRESAS , ing. Electrica, FISICA , matematicas , LETRAS, CONTADURIA PUBLICA , economia </v>
      </c>
      <c r="D30" s="158">
        <v>1</v>
      </c>
      <c r="E30" s="123">
        <v>612000</v>
      </c>
      <c r="F30" s="97">
        <f t="shared" si="0"/>
        <v>612000</v>
      </c>
      <c r="G30" s="161" t="s">
        <v>1474</v>
      </c>
      <c r="H30" s="182" t="s">
        <v>739</v>
      </c>
      <c r="I30" s="130" t="str">
        <f>VLOOKUP(H30,Presupuesto!$B$11:$C$565,2,0)</f>
        <v>IMPRENTA Y PUBLICIDAD Y REPRODUC.</v>
      </c>
      <c r="J30" s="623" t="s">
        <v>1387</v>
      </c>
      <c r="K30" s="98" t="s">
        <v>430</v>
      </c>
    </row>
    <row r="31" spans="3:11" ht="81.75" customHeight="1" x14ac:dyDescent="0.25">
      <c r="C31" s="583" t="s">
        <v>2292</v>
      </c>
      <c r="D31" s="158">
        <v>2</v>
      </c>
      <c r="E31" s="123">
        <v>6000</v>
      </c>
      <c r="F31" s="97">
        <f t="shared" si="0"/>
        <v>12000</v>
      </c>
      <c r="G31" s="161" t="s">
        <v>1474</v>
      </c>
      <c r="H31" s="182" t="s">
        <v>739</v>
      </c>
      <c r="I31" s="130" t="str">
        <f>VLOOKUP(H31,Presupuesto!$B$11:$C$565,2,0)</f>
        <v>IMPRENTA Y PUBLICIDAD Y REPRODUC.</v>
      </c>
      <c r="J31" s="623" t="s">
        <v>1387</v>
      </c>
      <c r="K31" s="98" t="s">
        <v>430</v>
      </c>
    </row>
    <row r="32" spans="3:11" ht="81.75" customHeight="1" x14ac:dyDescent="0.25">
      <c r="C32" s="583" t="s">
        <v>2632</v>
      </c>
      <c r="D32" s="158">
        <v>1</v>
      </c>
      <c r="E32" s="123">
        <v>60000</v>
      </c>
      <c r="F32" s="97">
        <f t="shared" si="0"/>
        <v>60000</v>
      </c>
      <c r="G32" s="161" t="s">
        <v>1474</v>
      </c>
      <c r="H32" s="649" t="s">
        <v>739</v>
      </c>
      <c r="I32" s="130" t="str">
        <f>VLOOKUP(H32,Presupuesto!$B$11:$C$565,2,0)</f>
        <v>IMPRENTA Y PUBLICIDAD Y REPRODUC.</v>
      </c>
      <c r="J32" s="623" t="s">
        <v>1387</v>
      </c>
      <c r="K32" s="98" t="s">
        <v>430</v>
      </c>
    </row>
    <row r="33" spans="3:11" ht="81.75" customHeight="1" x14ac:dyDescent="0.25">
      <c r="C33" s="583" t="s">
        <v>2580</v>
      </c>
      <c r="D33" s="158">
        <v>5</v>
      </c>
      <c r="E33" s="123">
        <v>5600</v>
      </c>
      <c r="F33" s="97">
        <f t="shared" si="0"/>
        <v>28000</v>
      </c>
      <c r="G33" s="161" t="s">
        <v>1474</v>
      </c>
      <c r="H33" s="649" t="s">
        <v>739</v>
      </c>
      <c r="I33" s="130" t="str">
        <f>VLOOKUP(H33,Presupuesto!$B$11:$C$565,2,0)</f>
        <v>IMPRENTA Y PUBLICIDAD Y REPRODUC.</v>
      </c>
      <c r="J33" s="623" t="s">
        <v>1387</v>
      </c>
      <c r="K33" s="98" t="s">
        <v>430</v>
      </c>
    </row>
    <row r="34" spans="3:11" ht="49.5" customHeight="1" x14ac:dyDescent="0.25">
      <c r="C34" s="471" t="s">
        <v>1763</v>
      </c>
      <c r="D34" s="158">
        <v>1</v>
      </c>
      <c r="E34" s="123">
        <v>400000</v>
      </c>
      <c r="F34" s="97">
        <f t="shared" si="0"/>
        <v>400000</v>
      </c>
      <c r="G34" s="161" t="s">
        <v>1474</v>
      </c>
      <c r="H34" s="182" t="s">
        <v>725</v>
      </c>
      <c r="I34" s="130" t="str">
        <f>VLOOKUP(H34,Presupuesto!$B$11:$C$565,2,0)</f>
        <v>OTROS SERVICIOS TECNICOS Y PROFESIONALES</v>
      </c>
      <c r="J34" s="623" t="str">
        <f t="shared" ref="J34" si="4">$J$17</f>
        <v>Posgrado</v>
      </c>
      <c r="K34" s="98" t="s">
        <v>430</v>
      </c>
    </row>
    <row r="35" spans="3:11" ht="66.75" customHeight="1" thickBot="1" x14ac:dyDescent="0.3">
      <c r="C35" s="464" t="s">
        <v>1779</v>
      </c>
      <c r="D35" s="158">
        <v>1</v>
      </c>
      <c r="E35" s="123">
        <v>120000</v>
      </c>
      <c r="F35" s="97">
        <f t="shared" si="0"/>
        <v>120000</v>
      </c>
      <c r="G35" s="161" t="s">
        <v>1474</v>
      </c>
      <c r="H35" s="182" t="s">
        <v>769</v>
      </c>
      <c r="I35" s="130" t="str">
        <f>VLOOKUP(H35,Presupuesto!$B$11:$C$565,2,0)</f>
        <v>PASAJES NACIONALES</v>
      </c>
      <c r="J35" s="623" t="s">
        <v>1385</v>
      </c>
      <c r="K35" s="98" t="s">
        <v>430</v>
      </c>
    </row>
    <row r="36" spans="3:11" ht="85.5" customHeight="1" thickBot="1" x14ac:dyDescent="0.3">
      <c r="C36" s="478" t="s">
        <v>1799</v>
      </c>
      <c r="D36" s="158">
        <v>8</v>
      </c>
      <c r="E36" s="123">
        <v>10000</v>
      </c>
      <c r="F36" s="97">
        <f t="shared" si="0"/>
        <v>80000</v>
      </c>
      <c r="G36" s="161" t="s">
        <v>1474</v>
      </c>
      <c r="H36" s="182" t="s">
        <v>711</v>
      </c>
      <c r="I36" s="130" t="str">
        <f>VLOOKUP(H36,Presupuesto!$B$11:$C$565,2,0)</f>
        <v>ESTUDIOS INVESTISTACIàN Y ANALISIS DE FACTIBILIDAD</v>
      </c>
      <c r="J36" s="623" t="s">
        <v>1388</v>
      </c>
      <c r="K36" s="98" t="s">
        <v>430</v>
      </c>
    </row>
    <row r="37" spans="3:11" ht="54.75" customHeight="1" x14ac:dyDescent="0.25">
      <c r="C37" s="482" t="s">
        <v>1834</v>
      </c>
      <c r="D37" s="158">
        <v>1</v>
      </c>
      <c r="E37" s="123">
        <f>2500+5000+40000</f>
        <v>47500</v>
      </c>
      <c r="F37" s="97">
        <f t="shared" si="0"/>
        <v>47500</v>
      </c>
      <c r="G37" s="161" t="s">
        <v>1474</v>
      </c>
      <c r="H37" s="182" t="s">
        <v>711</v>
      </c>
      <c r="I37" s="130" t="str">
        <f>VLOOKUP(H37,Presupuesto!$B$11:$C$565,2,0)</f>
        <v>ESTUDIOS INVESTISTACIàN Y ANALISIS DE FACTIBILIDAD</v>
      </c>
      <c r="J37" s="623" t="s">
        <v>1387</v>
      </c>
      <c r="K37" s="98" t="s">
        <v>430</v>
      </c>
    </row>
    <row r="38" spans="3:11" ht="38.25" x14ac:dyDescent="0.25">
      <c r="C38" s="487" t="s">
        <v>1856</v>
      </c>
      <c r="D38" s="158">
        <v>1</v>
      </c>
      <c r="E38" s="123">
        <v>20000</v>
      </c>
      <c r="F38" s="97">
        <f t="shared" si="0"/>
        <v>20000</v>
      </c>
      <c r="G38" s="161" t="s">
        <v>1474</v>
      </c>
      <c r="H38" s="182" t="s">
        <v>600</v>
      </c>
      <c r="I38" s="130" t="str">
        <f>VLOOKUP(H38,Presupuesto!$B$11:$C$565,2,0)</f>
        <v>OTROS SERVICIOS PERSONALES PROYECTO VINCULACION UNAH SOCIEDAD</v>
      </c>
      <c r="J38" s="623" t="s">
        <v>491</v>
      </c>
      <c r="K38" s="98" t="s">
        <v>430</v>
      </c>
    </row>
    <row r="39" spans="3:11" ht="45" x14ac:dyDescent="0.25">
      <c r="C39" s="494" t="s">
        <v>1922</v>
      </c>
      <c r="D39" s="158">
        <v>4</v>
      </c>
      <c r="E39" s="123">
        <v>5000</v>
      </c>
      <c r="F39" s="97">
        <f t="shared" si="0"/>
        <v>20000</v>
      </c>
      <c r="G39" s="161" t="s">
        <v>1474</v>
      </c>
      <c r="H39" s="182" t="s">
        <v>723</v>
      </c>
      <c r="I39" s="130" t="str">
        <f>VLOOKUP(H39,Presupuesto!$B$11:$C$565,2,0)</f>
        <v>SERVICIOS DE INFORMATICA Y SISTEMA COMPUTARIZADAS</v>
      </c>
      <c r="J39" s="623" t="s">
        <v>1392</v>
      </c>
      <c r="K39" s="98" t="s">
        <v>430</v>
      </c>
    </row>
    <row r="40" spans="3:11" ht="45" x14ac:dyDescent="0.25">
      <c r="C40" s="494" t="s">
        <v>1917</v>
      </c>
      <c r="D40" s="158">
        <v>1</v>
      </c>
      <c r="E40" s="123">
        <v>30000</v>
      </c>
      <c r="F40" s="97">
        <f t="shared" si="0"/>
        <v>30000</v>
      </c>
      <c r="G40" s="161" t="s">
        <v>1474</v>
      </c>
      <c r="H40" s="182" t="s">
        <v>723</v>
      </c>
      <c r="I40" s="130" t="str">
        <f>VLOOKUP(H40,Presupuesto!$B$11:$C$565,2,0)</f>
        <v>SERVICIOS DE INFORMATICA Y SISTEMA COMPUTARIZADAS</v>
      </c>
      <c r="J40" s="623" t="s">
        <v>1392</v>
      </c>
      <c r="K40" s="98" t="s">
        <v>430</v>
      </c>
    </row>
    <row r="41" spans="3:11" ht="60" x14ac:dyDescent="0.25">
      <c r="C41" s="515" t="s">
        <v>1983</v>
      </c>
      <c r="D41" s="151">
        <v>1</v>
      </c>
      <c r="E41" s="118">
        <v>2351</v>
      </c>
      <c r="F41" s="97">
        <f t="shared" ref="F41:F47" si="5">D41*E41</f>
        <v>2351</v>
      </c>
      <c r="G41" s="161" t="s">
        <v>1474</v>
      </c>
      <c r="H41" s="182" t="s">
        <v>711</v>
      </c>
      <c r="I41" s="130" t="str">
        <f>VLOOKUP(H41,Presupuesto!$B$11:$C$565,2,0)</f>
        <v>ESTUDIOS INVESTISTACIàN Y ANALISIS DE FACTIBILIDAD</v>
      </c>
      <c r="J41" s="623" t="s">
        <v>1385</v>
      </c>
      <c r="K41" s="98" t="s">
        <v>430</v>
      </c>
    </row>
    <row r="42" spans="3:11" ht="30" x14ac:dyDescent="0.25">
      <c r="C42" s="496" t="s">
        <v>2072</v>
      </c>
      <c r="D42" s="151">
        <v>1</v>
      </c>
      <c r="E42" s="118">
        <v>2000</v>
      </c>
      <c r="F42" s="97">
        <f t="shared" si="5"/>
        <v>2000</v>
      </c>
      <c r="G42" s="161" t="s">
        <v>1474</v>
      </c>
      <c r="H42" s="182" t="s">
        <v>804</v>
      </c>
      <c r="I42" s="130" t="str">
        <f>VLOOKUP(H42,Presupuesto!$B$11:$C$565,2,0)</f>
        <v>CEREMONIAL Y PROTOCOLO PROYECTO VINCULACION UNAH SOCIEDAD</v>
      </c>
      <c r="J42" s="623" t="s">
        <v>491</v>
      </c>
      <c r="K42" s="98" t="s">
        <v>430</v>
      </c>
    </row>
    <row r="43" spans="3:11" ht="30" x14ac:dyDescent="0.25">
      <c r="C43" s="496" t="s">
        <v>2074</v>
      </c>
      <c r="D43" s="151">
        <v>1</v>
      </c>
      <c r="E43" s="118">
        <v>2000</v>
      </c>
      <c r="F43" s="97">
        <f t="shared" si="5"/>
        <v>2000</v>
      </c>
      <c r="G43" s="161" t="s">
        <v>1474</v>
      </c>
      <c r="H43" s="182" t="s">
        <v>804</v>
      </c>
      <c r="I43" s="130" t="str">
        <f>VLOOKUP(H43,Presupuesto!$B$11:$C$565,2,0)</f>
        <v>CEREMONIAL Y PROTOCOLO PROYECTO VINCULACION UNAH SOCIEDAD</v>
      </c>
      <c r="J43" s="623" t="s">
        <v>491</v>
      </c>
      <c r="K43" s="98" t="s">
        <v>430</v>
      </c>
    </row>
    <row r="44" spans="3:11" ht="30" x14ac:dyDescent="0.25">
      <c r="C44" s="496" t="s">
        <v>2072</v>
      </c>
      <c r="D44" s="151">
        <v>1</v>
      </c>
      <c r="E44" s="118">
        <v>2500</v>
      </c>
      <c r="F44" s="97">
        <f t="shared" si="5"/>
        <v>2500</v>
      </c>
      <c r="G44" s="161" t="s">
        <v>1474</v>
      </c>
      <c r="H44" s="182" t="s">
        <v>804</v>
      </c>
      <c r="I44" s="130" t="str">
        <f>VLOOKUP(H44,Presupuesto!$B$11:$C$565,2,0)</f>
        <v>CEREMONIAL Y PROTOCOLO PROYECTO VINCULACION UNAH SOCIEDAD</v>
      </c>
      <c r="J44" s="623" t="s">
        <v>491</v>
      </c>
      <c r="K44" s="98" t="s">
        <v>430</v>
      </c>
    </row>
    <row r="45" spans="3:11" ht="30" x14ac:dyDescent="0.25">
      <c r="C45" s="528" t="s">
        <v>2077</v>
      </c>
      <c r="D45" s="151">
        <v>2</v>
      </c>
      <c r="E45" s="118">
        <v>8000</v>
      </c>
      <c r="F45" s="97">
        <f t="shared" si="5"/>
        <v>16000</v>
      </c>
      <c r="G45" s="161" t="s">
        <v>1474</v>
      </c>
      <c r="H45" s="182" t="s">
        <v>741</v>
      </c>
      <c r="I45" s="130" t="str">
        <f>VLOOKUP(H45,Presupuesto!$B$11:$C$565,2,0)</f>
        <v>SERV. IMPRENTA, PUBLICACIONES Y REPRODUCCIONES PROYECTO VINCULACION UNAH SOCIEDA</v>
      </c>
      <c r="J45" s="623" t="s">
        <v>491</v>
      </c>
      <c r="K45" s="98" t="s">
        <v>430</v>
      </c>
    </row>
    <row r="46" spans="3:11" ht="30" x14ac:dyDescent="0.25">
      <c r="C46" s="531" t="s">
        <v>2105</v>
      </c>
      <c r="D46" s="151">
        <v>1</v>
      </c>
      <c r="E46" s="118">
        <v>8000</v>
      </c>
      <c r="F46" s="97">
        <f t="shared" si="5"/>
        <v>8000</v>
      </c>
      <c r="G46" s="161" t="s">
        <v>1474</v>
      </c>
      <c r="H46" s="182" t="s">
        <v>711</v>
      </c>
      <c r="I46" s="130" t="str">
        <f>VLOOKUP(H46,Presupuesto!$B$11:$C$565,2,0)</f>
        <v>ESTUDIOS INVESTISTACIàN Y ANALISIS DE FACTIBILIDAD</v>
      </c>
      <c r="J46" s="623" t="s">
        <v>1387</v>
      </c>
      <c r="K46" s="98" t="s">
        <v>430</v>
      </c>
    </row>
    <row r="47" spans="3:11" ht="30" x14ac:dyDescent="0.25">
      <c r="C47" s="533" t="s">
        <v>2122</v>
      </c>
      <c r="D47" s="151">
        <v>1</v>
      </c>
      <c r="E47" s="118">
        <v>4500</v>
      </c>
      <c r="F47" s="97">
        <f t="shared" si="5"/>
        <v>4500</v>
      </c>
      <c r="G47" s="161" t="s">
        <v>1474</v>
      </c>
      <c r="H47" s="182" t="s">
        <v>711</v>
      </c>
      <c r="I47" s="130" t="str">
        <f>VLOOKUP(H47,Presupuesto!$B$11:$C$565,2,0)</f>
        <v>ESTUDIOS INVESTISTACIàN Y ANALISIS DE FACTIBILIDAD</v>
      </c>
      <c r="J47" s="623" t="s">
        <v>1387</v>
      </c>
      <c r="K47" s="98" t="s">
        <v>430</v>
      </c>
    </row>
    <row r="48" spans="3:11" x14ac:dyDescent="0.25">
      <c r="C48" s="143" t="s">
        <v>2132</v>
      </c>
      <c r="D48" s="151">
        <v>1</v>
      </c>
      <c r="E48" s="118">
        <v>12500</v>
      </c>
      <c r="F48" s="97">
        <f t="shared" si="0"/>
        <v>12500</v>
      </c>
      <c r="G48" s="161" t="s">
        <v>1474</v>
      </c>
      <c r="H48" s="182" t="s">
        <v>322</v>
      </c>
      <c r="I48" s="130" t="str">
        <f>VLOOKUP(H48,Presupuesto!$B$11:$C$565,2,0)</f>
        <v>SERVICIOS DE CEREMONIAL Y PROTOCOLO (29100-00)</v>
      </c>
      <c r="J48" s="623" t="s">
        <v>1388</v>
      </c>
      <c r="K48" s="98" t="s">
        <v>430</v>
      </c>
    </row>
    <row r="49" spans="3:11" x14ac:dyDescent="0.25">
      <c r="C49" s="145" t="s">
        <v>2135</v>
      </c>
      <c r="D49" s="151">
        <v>1</v>
      </c>
      <c r="E49" s="118">
        <v>9500</v>
      </c>
      <c r="F49" s="97">
        <f t="shared" si="0"/>
        <v>9500</v>
      </c>
      <c r="G49" s="161" t="s">
        <v>1474</v>
      </c>
      <c r="H49" s="182" t="s">
        <v>769</v>
      </c>
      <c r="I49" s="130" t="str">
        <f>VLOOKUP(H49,Presupuesto!$B$11:$C$565,2,0)</f>
        <v>PASAJES NACIONALES</v>
      </c>
      <c r="J49" s="623" t="s">
        <v>1388</v>
      </c>
      <c r="K49" s="98" t="s">
        <v>430</v>
      </c>
    </row>
    <row r="50" spans="3:11" ht="45" x14ac:dyDescent="0.25">
      <c r="C50" s="531" t="s">
        <v>2146</v>
      </c>
      <c r="D50" s="151">
        <v>1</v>
      </c>
      <c r="E50" s="118">
        <v>200000</v>
      </c>
      <c r="F50" s="97">
        <f t="shared" ref="F50:F51" si="6">D50*E50</f>
        <v>200000</v>
      </c>
      <c r="G50" s="161" t="s">
        <v>1474</v>
      </c>
      <c r="H50" s="182" t="s">
        <v>709</v>
      </c>
      <c r="I50" s="130" t="str">
        <f>VLOOKUP(H50,Presupuesto!$B$11:$C$565,2,0)</f>
        <v>SERVICIOS MEDICOS SANITARIOS</v>
      </c>
      <c r="J50" s="623" t="s">
        <v>1388</v>
      </c>
      <c r="K50" s="98" t="s">
        <v>430</v>
      </c>
    </row>
    <row r="51" spans="3:11" ht="30" x14ac:dyDescent="0.25">
      <c r="C51" s="379" t="s">
        <v>2195</v>
      </c>
      <c r="D51" s="151">
        <v>1</v>
      </c>
      <c r="E51" s="118">
        <v>20000</v>
      </c>
      <c r="F51" s="97">
        <f t="shared" si="6"/>
        <v>20000</v>
      </c>
      <c r="G51" s="161" t="s">
        <v>1474</v>
      </c>
      <c r="H51" s="182" t="s">
        <v>977</v>
      </c>
      <c r="I51" s="130" t="str">
        <f>VLOOKUP(H51,Presupuesto!$B$11:$C$565,2,0)</f>
        <v>ARTICULOS PARA DEPORTES Y RECREATIVOS</v>
      </c>
      <c r="J51" s="623" t="s">
        <v>1388</v>
      </c>
      <c r="K51" s="98" t="s">
        <v>430</v>
      </c>
    </row>
    <row r="52" spans="3:11" ht="31.5" x14ac:dyDescent="0.25">
      <c r="C52" s="550" t="s">
        <v>2186</v>
      </c>
      <c r="D52" s="151">
        <v>1</v>
      </c>
      <c r="E52" s="118">
        <v>20000</v>
      </c>
      <c r="F52" s="97">
        <f t="shared" ref="F52:F102" si="7">D52*E52</f>
        <v>20000</v>
      </c>
      <c r="G52" s="161" t="s">
        <v>1474</v>
      </c>
      <c r="H52" s="182" t="s">
        <v>800</v>
      </c>
      <c r="I52" s="130" t="str">
        <f>VLOOKUP(H52,Presupuesto!$B$11:$C$565,2,0)</f>
        <v>SERVICIOS CEREMONIAL Y PROTOCOLO</v>
      </c>
      <c r="J52" s="623" t="s">
        <v>1388</v>
      </c>
      <c r="K52" s="98" t="s">
        <v>430</v>
      </c>
    </row>
    <row r="53" spans="3:11" ht="15.75" x14ac:dyDescent="0.25">
      <c r="C53" s="500" t="s">
        <v>2183</v>
      </c>
      <c r="D53" s="151">
        <v>1</v>
      </c>
      <c r="E53" s="118">
        <v>20000</v>
      </c>
      <c r="F53" s="97">
        <f t="shared" si="7"/>
        <v>20000</v>
      </c>
      <c r="G53" s="161" t="s">
        <v>1474</v>
      </c>
      <c r="H53" s="182" t="s">
        <v>810</v>
      </c>
      <c r="I53" s="130" t="str">
        <f>VLOOKUP(H53,Presupuesto!$B$11:$C$565,2,0)</f>
        <v>ACTUACIONES ARTISTICAS</v>
      </c>
      <c r="J53" s="623" t="s">
        <v>1388</v>
      </c>
      <c r="K53" s="98" t="s">
        <v>430</v>
      </c>
    </row>
    <row r="54" spans="3:11" ht="45" x14ac:dyDescent="0.25">
      <c r="C54" s="538" t="s">
        <v>2215</v>
      </c>
      <c r="D54" s="151">
        <v>1</v>
      </c>
      <c r="E54" s="118">
        <v>40000</v>
      </c>
      <c r="F54" s="97">
        <f t="shared" si="7"/>
        <v>40000</v>
      </c>
      <c r="G54" s="161" t="s">
        <v>1474</v>
      </c>
      <c r="H54" s="182" t="s">
        <v>741</v>
      </c>
      <c r="I54" s="130" t="str">
        <f>VLOOKUP(H54,Presupuesto!$B$11:$C$565,2,0)</f>
        <v>SERV. IMPRENTA, PUBLICACIONES Y REPRODUCCIONES PROYECTO VINCULACION UNAH SOCIEDA</v>
      </c>
      <c r="J54" s="623" t="s">
        <v>1388</v>
      </c>
      <c r="K54" s="98" t="s">
        <v>430</v>
      </c>
    </row>
    <row r="55" spans="3:11" ht="30" x14ac:dyDescent="0.25">
      <c r="C55" s="435" t="s">
        <v>2255</v>
      </c>
      <c r="D55" s="151">
        <v>1</v>
      </c>
      <c r="E55" s="118">
        <v>96445</v>
      </c>
      <c r="F55" s="97">
        <f t="shared" si="7"/>
        <v>96445</v>
      </c>
      <c r="G55" s="161" t="s">
        <v>1474</v>
      </c>
      <c r="H55" s="182" t="s">
        <v>800</v>
      </c>
      <c r="I55" s="130" t="str">
        <f>VLOOKUP(H55,Presupuesto!$B$11:$C$565,2,0)</f>
        <v>SERVICIOS CEREMONIAL Y PROTOCOLO</v>
      </c>
      <c r="J55" s="623" t="s">
        <v>492</v>
      </c>
      <c r="K55" s="98" t="s">
        <v>430</v>
      </c>
    </row>
    <row r="56" spans="3:11" ht="78.75" x14ac:dyDescent="0.25">
      <c r="C56" s="589" t="s">
        <v>2298</v>
      </c>
      <c r="D56" s="151">
        <v>1</v>
      </c>
      <c r="E56" s="118">
        <v>75000</v>
      </c>
      <c r="F56" s="97">
        <f t="shared" si="7"/>
        <v>75000</v>
      </c>
      <c r="G56" s="161" t="s">
        <v>1474</v>
      </c>
      <c r="H56" s="182" t="s">
        <v>771</v>
      </c>
      <c r="I56" s="130" t="str">
        <f>VLOOKUP(H56,Presupuesto!$B$11:$C$565,2,0)</f>
        <v>PASAJES NACIONALES PROYECTO VINCULACION UNAH SOCIEDAD</v>
      </c>
      <c r="J56" s="623" t="s">
        <v>491</v>
      </c>
      <c r="K56" s="98" t="s">
        <v>430</v>
      </c>
    </row>
    <row r="57" spans="3:11" ht="63" x14ac:dyDescent="0.25">
      <c r="C57" s="575" t="s">
        <v>2301</v>
      </c>
      <c r="D57" s="151">
        <v>1</v>
      </c>
      <c r="E57" s="118">
        <v>60000</v>
      </c>
      <c r="F57" s="97">
        <f t="shared" si="7"/>
        <v>60000</v>
      </c>
      <c r="G57" s="161" t="s">
        <v>1474</v>
      </c>
      <c r="H57" s="182" t="s">
        <v>600</v>
      </c>
      <c r="I57" s="130" t="str">
        <f>VLOOKUP(H57,Presupuesto!$B$11:$C$565,2,0)</f>
        <v>OTROS SERVICIOS PERSONALES PROYECTO VINCULACION UNAH SOCIEDAD</v>
      </c>
      <c r="J57" s="623" t="s">
        <v>491</v>
      </c>
      <c r="K57" s="98" t="s">
        <v>430</v>
      </c>
    </row>
    <row r="58" spans="3:11" x14ac:dyDescent="0.25">
      <c r="C58" s="560" t="s">
        <v>2446</v>
      </c>
      <c r="D58" s="151">
        <v>1</v>
      </c>
      <c r="E58" s="118">
        <v>110000</v>
      </c>
      <c r="F58" s="97">
        <f t="shared" si="7"/>
        <v>110000</v>
      </c>
      <c r="G58" s="161" t="s">
        <v>1474</v>
      </c>
      <c r="H58" s="182" t="s">
        <v>305</v>
      </c>
      <c r="I58" s="130" t="str">
        <f>VLOOKUP(H58,Presupuesto!$B$11:$C$565,2,0)</f>
        <v>ESTUDIOS INVEST.ANALISIS DE FACTIBILIDAD. (24200-00)</v>
      </c>
      <c r="J58" s="623" t="s">
        <v>1485</v>
      </c>
      <c r="K58" s="98" t="s">
        <v>430</v>
      </c>
    </row>
    <row r="59" spans="3:11" ht="157.5" x14ac:dyDescent="0.25">
      <c r="C59" s="589" t="s">
        <v>2320</v>
      </c>
      <c r="D59" s="151">
        <v>1</v>
      </c>
      <c r="E59" s="118">
        <v>50000</v>
      </c>
      <c r="F59" s="97">
        <f t="shared" si="7"/>
        <v>50000</v>
      </c>
      <c r="G59" s="161" t="s">
        <v>1474</v>
      </c>
      <c r="H59" s="182" t="s">
        <v>719</v>
      </c>
      <c r="I59" s="130" t="str">
        <f>VLOOKUP(H59,Presupuesto!$B$11:$C$565,2,0)</f>
        <v>SERVICIOS DE CAPACITACION.</v>
      </c>
      <c r="J59" s="623" t="s">
        <v>1393</v>
      </c>
      <c r="K59" s="98" t="s">
        <v>430</v>
      </c>
    </row>
    <row r="60" spans="3:11" ht="30" x14ac:dyDescent="0.25">
      <c r="C60" s="395" t="s">
        <v>1497</v>
      </c>
      <c r="D60" s="151">
        <v>1</v>
      </c>
      <c r="E60" s="118">
        <v>84500</v>
      </c>
      <c r="F60" s="97">
        <f t="shared" si="7"/>
        <v>84500</v>
      </c>
      <c r="G60" s="161" t="s">
        <v>1474</v>
      </c>
      <c r="H60" s="182" t="s">
        <v>600</v>
      </c>
      <c r="I60" s="130" t="str">
        <f>VLOOKUP(H60,Presupuesto!$B$11:$C$565,2,0)</f>
        <v>OTROS SERVICIOS PERSONALES PROYECTO VINCULACION UNAH SOCIEDAD</v>
      </c>
      <c r="J60" s="623" t="s">
        <v>1385</v>
      </c>
      <c r="K60" s="98" t="s">
        <v>430</v>
      </c>
    </row>
    <row r="61" spans="3:11" ht="30" x14ac:dyDescent="0.25">
      <c r="C61" s="548" t="s">
        <v>2343</v>
      </c>
      <c r="D61" s="151">
        <v>30</v>
      </c>
      <c r="E61" s="118">
        <v>6583.34</v>
      </c>
      <c r="F61" s="97">
        <f t="shared" si="7"/>
        <v>197500.2</v>
      </c>
      <c r="G61" s="161" t="s">
        <v>1474</v>
      </c>
      <c r="H61" s="182" t="s">
        <v>602</v>
      </c>
      <c r="I61" s="130" t="str">
        <f>VLOOKUP(H61,Presupuesto!$B$11:$C$565,2,0)</f>
        <v>SERV. PROF. Y TEC.VICE RECTORIA ACADEMICA</v>
      </c>
      <c r="J61" s="623" t="s">
        <v>492</v>
      </c>
      <c r="K61" s="98" t="s">
        <v>430</v>
      </c>
    </row>
    <row r="62" spans="3:11" ht="31.5" x14ac:dyDescent="0.25">
      <c r="C62" s="629" t="s">
        <v>2380</v>
      </c>
      <c r="D62" s="1371">
        <v>3</v>
      </c>
      <c r="E62" s="1374">
        <v>48000</v>
      </c>
      <c r="F62" s="1377">
        <f t="shared" si="7"/>
        <v>144000</v>
      </c>
      <c r="G62" s="640" t="s">
        <v>1474</v>
      </c>
      <c r="H62" s="1380" t="s">
        <v>719</v>
      </c>
      <c r="I62" s="1369" t="str">
        <f>VLOOKUP(H62,Presupuesto!$B$11:$C$565,2,0)</f>
        <v>SERVICIOS DE CAPACITACION.</v>
      </c>
      <c r="J62" s="623" t="s">
        <v>1391</v>
      </c>
      <c r="K62" s="98" t="s">
        <v>430</v>
      </c>
    </row>
    <row r="63" spans="3:11" ht="31.5" x14ac:dyDescent="0.25">
      <c r="C63" s="629" t="s">
        <v>2366</v>
      </c>
      <c r="D63" s="1372"/>
      <c r="E63" s="1375"/>
      <c r="F63" s="1378"/>
      <c r="G63" s="640" t="s">
        <v>1474</v>
      </c>
      <c r="H63" s="1380"/>
      <c r="I63" s="1369"/>
      <c r="J63" s="623" t="s">
        <v>1391</v>
      </c>
      <c r="K63" s="98" t="s">
        <v>430</v>
      </c>
    </row>
    <row r="64" spans="3:11" ht="31.5" x14ac:dyDescent="0.25">
      <c r="C64" s="629" t="s">
        <v>2368</v>
      </c>
      <c r="D64" s="1373"/>
      <c r="E64" s="1376"/>
      <c r="F64" s="1379"/>
      <c r="G64" s="640" t="s">
        <v>1474</v>
      </c>
      <c r="H64" s="1380"/>
      <c r="I64" s="1369"/>
      <c r="J64" s="623" t="s">
        <v>1391</v>
      </c>
      <c r="K64" s="98" t="s">
        <v>430</v>
      </c>
    </row>
    <row r="65" spans="3:11" ht="30" x14ac:dyDescent="0.25">
      <c r="C65" s="379" t="s">
        <v>2449</v>
      </c>
      <c r="D65" s="151">
        <v>3</v>
      </c>
      <c r="E65" s="118">
        <v>1500</v>
      </c>
      <c r="F65" s="97">
        <f t="shared" si="7"/>
        <v>4500</v>
      </c>
      <c r="G65" s="161" t="s">
        <v>1474</v>
      </c>
      <c r="H65" s="182" t="s">
        <v>959</v>
      </c>
      <c r="I65" s="130" t="str">
        <f>VLOOKUP(H65,Presupuesto!$B$11:$C$565,2,0)</f>
        <v>ELEMENTOS DE LIMPIEZA</v>
      </c>
      <c r="J65" s="623" t="s">
        <v>1388</v>
      </c>
      <c r="K65" s="98" t="s">
        <v>430</v>
      </c>
    </row>
    <row r="66" spans="3:11" x14ac:dyDescent="0.25">
      <c r="C66" s="379" t="s">
        <v>2457</v>
      </c>
      <c r="D66" s="151">
        <v>3</v>
      </c>
      <c r="E66" s="118">
        <v>1500</v>
      </c>
      <c r="F66" s="97">
        <f t="shared" ref="F66:F74" si="8">D66*E66</f>
        <v>4500</v>
      </c>
      <c r="G66" s="161" t="s">
        <v>1474</v>
      </c>
      <c r="H66" s="182" t="s">
        <v>344</v>
      </c>
      <c r="I66" s="130" t="str">
        <f>VLOOKUP(H66,Presupuesto!$B$11:$C$565,2,0)</f>
        <v>UTILES DE ESCRITORIO, OFICINA Y ENZE¥ANZA</v>
      </c>
      <c r="J66" s="623" t="s">
        <v>1388</v>
      </c>
      <c r="K66" s="98" t="s">
        <v>430</v>
      </c>
    </row>
    <row r="67" spans="3:11" ht="47.25" x14ac:dyDescent="0.25">
      <c r="C67" s="657" t="s">
        <v>2546</v>
      </c>
      <c r="D67" s="151">
        <v>1</v>
      </c>
      <c r="E67" s="118">
        <v>200000</v>
      </c>
      <c r="F67" s="97">
        <f t="shared" si="8"/>
        <v>200000</v>
      </c>
      <c r="G67" s="161" t="s">
        <v>1474</v>
      </c>
      <c r="H67" s="632" t="s">
        <v>711</v>
      </c>
      <c r="I67" s="670" t="str">
        <f>VLOOKUP(H67,Presupuesto!$B$11:$C$565,2,0)</f>
        <v>ESTUDIOS INVESTISTACIàN Y ANALISIS DE FACTIBILIDAD</v>
      </c>
      <c r="J67" s="623" t="s">
        <v>1388</v>
      </c>
      <c r="K67" s="98" t="s">
        <v>430</v>
      </c>
    </row>
    <row r="68" spans="3:11" ht="30" x14ac:dyDescent="0.25">
      <c r="C68" s="379" t="s">
        <v>2547</v>
      </c>
      <c r="D68" s="151">
        <v>1</v>
      </c>
      <c r="E68" s="118">
        <v>1000000</v>
      </c>
      <c r="F68" s="97">
        <f t="shared" si="8"/>
        <v>1000000</v>
      </c>
      <c r="G68" s="161" t="s">
        <v>1474</v>
      </c>
      <c r="H68" s="632" t="s">
        <v>719</v>
      </c>
      <c r="I68" s="130" t="str">
        <f>VLOOKUP(H68,Presupuesto!$B$11:$C$565,2,0)</f>
        <v>SERVICIOS DE CAPACITACION.</v>
      </c>
      <c r="J68" s="623" t="s">
        <v>1386</v>
      </c>
      <c r="K68" s="98" t="s">
        <v>430</v>
      </c>
    </row>
    <row r="69" spans="3:11" ht="45" x14ac:dyDescent="0.25">
      <c r="C69" s="671" t="s">
        <v>2571</v>
      </c>
      <c r="D69" s="151">
        <v>1</v>
      </c>
      <c r="E69" s="118">
        <v>420000</v>
      </c>
      <c r="F69" s="97">
        <f t="shared" si="8"/>
        <v>420000</v>
      </c>
      <c r="G69" s="161" t="s">
        <v>1474</v>
      </c>
      <c r="H69" s="649" t="s">
        <v>711</v>
      </c>
      <c r="I69" s="670" t="str">
        <f>VLOOKUP(H69,Presupuesto!$B$11:$C$565,2,0)</f>
        <v>ESTUDIOS INVESTISTACIàN Y ANALISIS DE FACTIBILIDAD</v>
      </c>
      <c r="J69" s="623" t="s">
        <v>1387</v>
      </c>
      <c r="K69" s="98" t="s">
        <v>430</v>
      </c>
    </row>
    <row r="70" spans="3:11" ht="30" x14ac:dyDescent="0.25">
      <c r="C70" s="379" t="s">
        <v>2593</v>
      </c>
      <c r="D70" s="151">
        <v>2</v>
      </c>
      <c r="E70" s="118">
        <v>20000</v>
      </c>
      <c r="F70" s="97">
        <f t="shared" si="8"/>
        <v>40000</v>
      </c>
      <c r="G70" s="161" t="s">
        <v>1474</v>
      </c>
      <c r="H70" s="649" t="s">
        <v>719</v>
      </c>
      <c r="I70" s="130" t="str">
        <f>VLOOKUP(H70,Presupuesto!$B$11:$C$565,2,0)</f>
        <v>SERVICIOS DE CAPACITACION.</v>
      </c>
      <c r="J70" s="623" t="s">
        <v>1386</v>
      </c>
      <c r="K70" s="98" t="s">
        <v>430</v>
      </c>
    </row>
    <row r="71" spans="3:11" ht="30" x14ac:dyDescent="0.25">
      <c r="C71" s="642" t="s">
        <v>2630</v>
      </c>
      <c r="D71" s="151">
        <v>1</v>
      </c>
      <c r="E71" s="118">
        <v>46000</v>
      </c>
      <c r="F71" s="97">
        <v>46000</v>
      </c>
      <c r="G71" s="161" t="s">
        <v>1474</v>
      </c>
      <c r="H71" s="649" t="s">
        <v>800</v>
      </c>
      <c r="I71" s="130" t="str">
        <f>VLOOKUP(H71,Presupuesto!$B$11:$C$565,2,0)</f>
        <v>SERVICIOS CEREMONIAL Y PROTOCOLO</v>
      </c>
      <c r="J71" s="623" t="s">
        <v>1389</v>
      </c>
      <c r="K71" s="98" t="s">
        <v>430</v>
      </c>
    </row>
    <row r="72" spans="3:11" ht="30" x14ac:dyDescent="0.25">
      <c r="C72" s="145" t="s">
        <v>2644</v>
      </c>
      <c r="D72" s="151">
        <v>15</v>
      </c>
      <c r="E72" s="118">
        <v>400</v>
      </c>
      <c r="F72" s="97">
        <f t="shared" si="8"/>
        <v>6000</v>
      </c>
      <c r="G72" s="161" t="s">
        <v>1474</v>
      </c>
      <c r="H72" s="649" t="s">
        <v>739</v>
      </c>
      <c r="I72" s="130" t="str">
        <f>VLOOKUP(H72,Presupuesto!$B$11:$C$565,2,0)</f>
        <v>IMPRENTA Y PUBLICIDAD Y REPRODUC.</v>
      </c>
      <c r="J72" s="623" t="s">
        <v>491</v>
      </c>
      <c r="K72" s="98" t="s">
        <v>430</v>
      </c>
    </row>
    <row r="73" spans="3:11" ht="30" x14ac:dyDescent="0.25">
      <c r="C73" s="679" t="s">
        <v>2657</v>
      </c>
      <c r="D73" s="151">
        <v>3</v>
      </c>
      <c r="E73" s="118">
        <v>5000</v>
      </c>
      <c r="F73" s="97">
        <f t="shared" si="8"/>
        <v>15000</v>
      </c>
      <c r="G73" s="161" t="s">
        <v>1474</v>
      </c>
      <c r="H73" s="649" t="s">
        <v>739</v>
      </c>
      <c r="I73" s="130" t="str">
        <f>VLOOKUP(H73,Presupuesto!$B$11:$C$565,2,0)</f>
        <v>IMPRENTA Y PUBLICIDAD Y REPRODUC.</v>
      </c>
      <c r="J73" s="623" t="s">
        <v>492</v>
      </c>
      <c r="K73" s="98" t="s">
        <v>430</v>
      </c>
    </row>
    <row r="74" spans="3:11" ht="45" x14ac:dyDescent="0.25">
      <c r="C74" s="678" t="s">
        <v>2658</v>
      </c>
      <c r="D74" s="151">
        <v>1</v>
      </c>
      <c r="E74" s="118">
        <v>45000</v>
      </c>
      <c r="F74" s="97">
        <f t="shared" si="8"/>
        <v>45000</v>
      </c>
      <c r="G74" s="161" t="s">
        <v>1474</v>
      </c>
      <c r="H74" s="649" t="s">
        <v>355</v>
      </c>
      <c r="I74" s="130" t="str">
        <f>VLOOKUP(H74,Presupuesto!$B$11:$C$565,2,0)</f>
        <v>EQUIPOS PARA COMPUTACION</v>
      </c>
      <c r="J74" s="623" t="s">
        <v>492</v>
      </c>
      <c r="K74" s="98" t="s">
        <v>430</v>
      </c>
    </row>
    <row r="75" spans="3:11" ht="42.75" x14ac:dyDescent="0.25">
      <c r="C75" s="523" t="s">
        <v>2675</v>
      </c>
      <c r="D75" s="151">
        <v>5</v>
      </c>
      <c r="E75" s="118">
        <v>1800</v>
      </c>
      <c r="F75" s="97">
        <f t="shared" si="7"/>
        <v>9000</v>
      </c>
      <c r="G75" s="161" t="s">
        <v>1474</v>
      </c>
      <c r="H75" s="649" t="s">
        <v>1147</v>
      </c>
      <c r="I75" s="130" t="str">
        <f>VLOOKUP(H75,Presupuesto!$B$11:$C$565,2,0)</f>
        <v>GRATIFIC.PARTICULAR (PREMIOS ARTES)</v>
      </c>
      <c r="J75" s="623" t="s">
        <v>1389</v>
      </c>
      <c r="K75" s="98" t="s">
        <v>430</v>
      </c>
    </row>
    <row r="76" spans="3:11" ht="30" x14ac:dyDescent="0.25">
      <c r="C76" s="679" t="s">
        <v>2673</v>
      </c>
      <c r="D76" s="151">
        <v>3</v>
      </c>
      <c r="E76" s="118">
        <v>8000</v>
      </c>
      <c r="F76" s="97">
        <f t="shared" si="7"/>
        <v>24000</v>
      </c>
      <c r="G76" s="161" t="s">
        <v>1474</v>
      </c>
      <c r="H76" s="649" t="s">
        <v>739</v>
      </c>
      <c r="I76" s="130" t="str">
        <f>VLOOKUP(H76,Presupuesto!$B$11:$C$565,2,0)</f>
        <v>IMPRENTA Y PUBLICIDAD Y REPRODUC.</v>
      </c>
      <c r="J76" s="623" t="s">
        <v>1389</v>
      </c>
      <c r="K76" s="98" t="s">
        <v>430</v>
      </c>
    </row>
    <row r="77" spans="3:11" ht="30" x14ac:dyDescent="0.25">
      <c r="C77" s="679" t="s">
        <v>2674</v>
      </c>
      <c r="D77" s="151">
        <v>3</v>
      </c>
      <c r="E77" s="118">
        <v>7600</v>
      </c>
      <c r="F77" s="97">
        <f t="shared" si="7"/>
        <v>22800</v>
      </c>
      <c r="G77" s="161" t="s">
        <v>1474</v>
      </c>
      <c r="H77" s="649" t="s">
        <v>769</v>
      </c>
      <c r="I77" s="130" t="str">
        <f>VLOOKUP(H77,Presupuesto!$B$11:$C$565,2,0)</f>
        <v>PASAJES NACIONALES</v>
      </c>
      <c r="J77" s="623" t="s">
        <v>1389</v>
      </c>
      <c r="K77" s="98" t="s">
        <v>430</v>
      </c>
    </row>
    <row r="78" spans="3:11" ht="30" x14ac:dyDescent="0.25">
      <c r="C78" s="685" t="s">
        <v>2710</v>
      </c>
      <c r="D78" s="151">
        <v>3</v>
      </c>
      <c r="E78" s="118">
        <v>100000</v>
      </c>
      <c r="F78" s="97">
        <f t="shared" si="7"/>
        <v>300000</v>
      </c>
      <c r="G78" s="161" t="s">
        <v>1474</v>
      </c>
      <c r="H78" s="660" t="s">
        <v>711</v>
      </c>
      <c r="I78" s="130" t="str">
        <f>VLOOKUP(H78,Presupuesto!$B$11:$C$565,2,0)</f>
        <v>ESTUDIOS INVESTISTACIàN Y ANALISIS DE FACTIBILIDAD</v>
      </c>
      <c r="J78" s="623" t="s">
        <v>1387</v>
      </c>
      <c r="K78" s="98" t="s">
        <v>430</v>
      </c>
    </row>
    <row r="79" spans="3:11" ht="78.75" x14ac:dyDescent="0.25">
      <c r="C79" s="691" t="s">
        <v>2719</v>
      </c>
      <c r="D79" s="151">
        <v>1</v>
      </c>
      <c r="E79" s="118">
        <v>500000</v>
      </c>
      <c r="F79" s="97">
        <f t="shared" si="7"/>
        <v>500000</v>
      </c>
      <c r="G79" s="161" t="s">
        <v>1474</v>
      </c>
      <c r="H79" s="686" t="s">
        <v>769</v>
      </c>
      <c r="I79" s="130" t="str">
        <f>VLOOKUP(H79,Presupuesto!$B$11:$C$565,2,0)</f>
        <v>PASAJES NACIONALES</v>
      </c>
      <c r="J79" s="623" t="s">
        <v>491</v>
      </c>
      <c r="K79" s="98" t="s">
        <v>430</v>
      </c>
    </row>
    <row r="80" spans="3:11" ht="30" x14ac:dyDescent="0.25">
      <c r="C80" s="693" t="s">
        <v>2727</v>
      </c>
      <c r="D80" s="151">
        <v>1</v>
      </c>
      <c r="E80" s="118">
        <v>300000</v>
      </c>
      <c r="F80" s="97">
        <f t="shared" si="7"/>
        <v>300000</v>
      </c>
      <c r="G80" s="161" t="s">
        <v>1474</v>
      </c>
      <c r="H80" s="686" t="s">
        <v>769</v>
      </c>
      <c r="I80" s="130" t="str">
        <f>VLOOKUP(H80,Presupuesto!$B$11:$C$565,2,0)</f>
        <v>PASAJES NACIONALES</v>
      </c>
      <c r="J80" s="623" t="s">
        <v>491</v>
      </c>
      <c r="K80" s="98" t="s">
        <v>430</v>
      </c>
    </row>
    <row r="81" spans="3:11" ht="42.75" x14ac:dyDescent="0.25">
      <c r="C81" s="683" t="s">
        <v>2752</v>
      </c>
      <c r="D81" s="151">
        <v>1</v>
      </c>
      <c r="E81" s="118">
        <v>25000</v>
      </c>
      <c r="F81" s="97">
        <f t="shared" si="7"/>
        <v>25000</v>
      </c>
      <c r="G81" s="161" t="s">
        <v>1474</v>
      </c>
      <c r="H81" s="686" t="s">
        <v>769</v>
      </c>
      <c r="I81" s="130" t="str">
        <f>VLOOKUP(H81,Presupuesto!$B$11:$C$565,2,0)</f>
        <v>PASAJES NACIONALES</v>
      </c>
      <c r="J81" s="623" t="s">
        <v>1485</v>
      </c>
      <c r="K81" s="98" t="s">
        <v>430</v>
      </c>
    </row>
    <row r="82" spans="3:11" ht="30" x14ac:dyDescent="0.25">
      <c r="C82" s="421" t="s">
        <v>2777</v>
      </c>
      <c r="D82" s="151">
        <v>2</v>
      </c>
      <c r="E82" s="118">
        <v>75000</v>
      </c>
      <c r="F82" s="97">
        <f t="shared" si="7"/>
        <v>150000</v>
      </c>
      <c r="G82" s="161" t="s">
        <v>1474</v>
      </c>
      <c r="H82" s="686" t="s">
        <v>739</v>
      </c>
      <c r="I82" s="130" t="str">
        <f>VLOOKUP(H82,Presupuesto!$B$11:$C$565,2,0)</f>
        <v>IMPRENTA Y PUBLICIDAD Y REPRODUC.</v>
      </c>
      <c r="J82" s="623" t="s">
        <v>1387</v>
      </c>
      <c r="K82" s="98" t="s">
        <v>430</v>
      </c>
    </row>
    <row r="83" spans="3:11" ht="30" x14ac:dyDescent="0.25">
      <c r="C83" s="703" t="s">
        <v>2816</v>
      </c>
      <c r="D83" s="151">
        <v>1</v>
      </c>
      <c r="E83" s="118">
        <v>440000</v>
      </c>
      <c r="F83" s="97">
        <f t="shared" si="7"/>
        <v>440000</v>
      </c>
      <c r="G83" s="161" t="s">
        <v>1474</v>
      </c>
      <c r="H83" s="687" t="s">
        <v>711</v>
      </c>
      <c r="I83" s="130" t="str">
        <f>VLOOKUP(H83,Presupuesto!$B$11:$C$565,2,0)</f>
        <v>ESTUDIOS INVESTISTACIàN Y ANALISIS DE FACTIBILIDAD</v>
      </c>
      <c r="J83" s="623" t="s">
        <v>1387</v>
      </c>
      <c r="K83" s="98" t="s">
        <v>430</v>
      </c>
    </row>
    <row r="84" spans="3:11" ht="67.5" customHeight="1" x14ac:dyDescent="0.25">
      <c r="C84" s="704" t="s">
        <v>2826</v>
      </c>
      <c r="D84" s="151">
        <v>1</v>
      </c>
      <c r="E84" s="118">
        <v>440000</v>
      </c>
      <c r="F84" s="97">
        <f t="shared" si="7"/>
        <v>440000</v>
      </c>
      <c r="G84" s="161" t="s">
        <v>1474</v>
      </c>
      <c r="H84" s="702" t="s">
        <v>739</v>
      </c>
      <c r="I84" s="130" t="str">
        <f>VLOOKUP(H84,Presupuesto!$B$11:$C$565,2,0)</f>
        <v>IMPRENTA Y PUBLICIDAD Y REPRODUC.</v>
      </c>
      <c r="J84" s="623" t="s">
        <v>1387</v>
      </c>
      <c r="K84" s="98" t="s">
        <v>430</v>
      </c>
    </row>
    <row r="85" spans="3:11" ht="30" x14ac:dyDescent="0.25">
      <c r="C85" s="679" t="s">
        <v>2836</v>
      </c>
      <c r="D85" s="151">
        <v>1</v>
      </c>
      <c r="E85" s="118">
        <v>132500.45000000001</v>
      </c>
      <c r="F85" s="97">
        <f t="shared" si="7"/>
        <v>132500.45000000001</v>
      </c>
      <c r="G85" s="161" t="s">
        <v>1474</v>
      </c>
      <c r="H85" s="705" t="s">
        <v>711</v>
      </c>
      <c r="I85" s="130" t="str">
        <f>VLOOKUP(H85,Presupuesto!$B$11:$C$565,2,0)</f>
        <v>ESTUDIOS INVESTISTACIàN Y ANALISIS DE FACTIBILIDAD</v>
      </c>
      <c r="J85" s="623" t="s">
        <v>1387</v>
      </c>
      <c r="K85" s="98" t="s">
        <v>430</v>
      </c>
    </row>
    <row r="86" spans="3:11" ht="57" x14ac:dyDescent="0.25">
      <c r="C86" s="822" t="s">
        <v>2892</v>
      </c>
      <c r="D86" s="151">
        <v>1</v>
      </c>
      <c r="E86" s="118">
        <v>100000</v>
      </c>
      <c r="F86" s="97">
        <f t="shared" si="7"/>
        <v>100000</v>
      </c>
      <c r="G86" s="161" t="s">
        <v>1474</v>
      </c>
      <c r="H86" s="415" t="s">
        <v>1015</v>
      </c>
      <c r="I86" s="130" t="str">
        <f>VLOOKUP(H86,Presupuesto!$B$11:$C$565,2,0)</f>
        <v>OTROS</v>
      </c>
      <c r="J86" s="623" t="s">
        <v>1385</v>
      </c>
      <c r="K86" s="98" t="s">
        <v>430</v>
      </c>
    </row>
    <row r="87" spans="3:11" ht="30" x14ac:dyDescent="0.25">
      <c r="C87" s="825" t="s">
        <v>2898</v>
      </c>
      <c r="D87" s="151">
        <v>80</v>
      </c>
      <c r="E87" s="118">
        <v>20000</v>
      </c>
      <c r="F87" s="97">
        <f t="shared" si="7"/>
        <v>1600000</v>
      </c>
      <c r="G87" s="161" t="s">
        <v>1474</v>
      </c>
      <c r="H87" s="705" t="s">
        <v>719</v>
      </c>
      <c r="I87" s="130" t="str">
        <f>VLOOKUP(H87,Presupuesto!$B$11:$C$565,2,0)</f>
        <v>SERVICIOS DE CAPACITACION.</v>
      </c>
      <c r="J87" s="623" t="s">
        <v>1385</v>
      </c>
      <c r="K87" s="98" t="s">
        <v>430</v>
      </c>
    </row>
    <row r="88" spans="3:11" ht="30" x14ac:dyDescent="0.25">
      <c r="C88" s="481" t="s">
        <v>3044</v>
      </c>
      <c r="D88" s="151">
        <v>1</v>
      </c>
      <c r="E88" s="118">
        <v>10000</v>
      </c>
      <c r="F88" s="97">
        <f t="shared" si="7"/>
        <v>10000</v>
      </c>
      <c r="G88" s="161" t="s">
        <v>1474</v>
      </c>
      <c r="H88" s="710" t="s">
        <v>800</v>
      </c>
      <c r="I88" s="130" t="str">
        <f>VLOOKUP(H88,Presupuesto!$B$11:$C$565,2,0)</f>
        <v>SERVICIOS CEREMONIAL Y PROTOCOLO</v>
      </c>
      <c r="J88" s="623" t="s">
        <v>1389</v>
      </c>
      <c r="K88" s="98"/>
    </row>
    <row r="89" spans="3:11" ht="30" x14ac:dyDescent="0.25">
      <c r="C89" s="481" t="s">
        <v>3051</v>
      </c>
      <c r="D89" s="151">
        <v>1</v>
      </c>
      <c r="E89" s="118">
        <v>20000</v>
      </c>
      <c r="F89" s="97">
        <f t="shared" si="7"/>
        <v>20000</v>
      </c>
      <c r="G89" s="161" t="s">
        <v>1474</v>
      </c>
      <c r="H89" s="710" t="s">
        <v>800</v>
      </c>
      <c r="I89" s="130" t="str">
        <f>VLOOKUP(H89,Presupuesto!$B$11:$C$565,2,0)</f>
        <v>SERVICIOS CEREMONIAL Y PROTOCOLO</v>
      </c>
      <c r="J89" s="623" t="s">
        <v>1389</v>
      </c>
      <c r="K89" s="98"/>
    </row>
    <row r="90" spans="3:11" ht="30" x14ac:dyDescent="0.25">
      <c r="C90" s="379" t="s">
        <v>3058</v>
      </c>
      <c r="D90" s="151">
        <v>1</v>
      </c>
      <c r="E90" s="118">
        <v>50000</v>
      </c>
      <c r="F90" s="97">
        <f t="shared" si="7"/>
        <v>50000</v>
      </c>
      <c r="G90" s="161" t="s">
        <v>1474</v>
      </c>
      <c r="H90" s="710" t="s">
        <v>1066</v>
      </c>
      <c r="I90" s="130" t="str">
        <f>VLOOKUP(H90,Presupuesto!$B$11:$C$565,2,0)</f>
        <v>APLICACIONES INFORMATICAS</v>
      </c>
      <c r="J90" s="623" t="s">
        <v>1388</v>
      </c>
      <c r="K90" s="98" t="s">
        <v>430</v>
      </c>
    </row>
    <row r="91" spans="3:11" ht="30" x14ac:dyDescent="0.25">
      <c r="C91" s="379" t="s">
        <v>3055</v>
      </c>
      <c r="D91" s="151">
        <v>1</v>
      </c>
      <c r="E91" s="118">
        <v>6000</v>
      </c>
      <c r="F91" s="97">
        <f t="shared" si="7"/>
        <v>6000</v>
      </c>
      <c r="G91" s="161" t="s">
        <v>1474</v>
      </c>
      <c r="H91" s="710" t="s">
        <v>769</v>
      </c>
      <c r="I91" s="130" t="str">
        <f>VLOOKUP(H91,Presupuesto!$B$11:$C$565,2,0)</f>
        <v>PASAJES NACIONALES</v>
      </c>
      <c r="J91" s="623" t="s">
        <v>1388</v>
      </c>
      <c r="K91" s="98" t="s">
        <v>430</v>
      </c>
    </row>
    <row r="92" spans="3:11" ht="42" customHeight="1" x14ac:dyDescent="0.25">
      <c r="C92" s="1048" t="s">
        <v>3272</v>
      </c>
      <c r="D92" s="151">
        <v>1</v>
      </c>
      <c r="E92" s="118">
        <v>5000</v>
      </c>
      <c r="F92" s="97">
        <f t="shared" si="7"/>
        <v>5000</v>
      </c>
      <c r="G92" s="161" t="s">
        <v>1474</v>
      </c>
      <c r="H92" s="710" t="s">
        <v>725</v>
      </c>
      <c r="I92" s="130" t="str">
        <f>VLOOKUP(H92,Presupuesto!$B$11:$C$565,2,0)</f>
        <v>OTROS SERVICIOS TECNICOS Y PROFESIONALES</v>
      </c>
      <c r="J92" s="623" t="s">
        <v>1395</v>
      </c>
      <c r="K92" s="98" t="s">
        <v>430</v>
      </c>
    </row>
    <row r="93" spans="3:11" ht="45" x14ac:dyDescent="0.25">
      <c r="C93" s="521" t="s">
        <v>3273</v>
      </c>
      <c r="D93" s="151">
        <v>1</v>
      </c>
      <c r="E93" s="118">
        <v>5000</v>
      </c>
      <c r="F93" s="97">
        <f t="shared" si="7"/>
        <v>5000</v>
      </c>
      <c r="G93" s="161" t="s">
        <v>1474</v>
      </c>
      <c r="H93" s="710" t="s">
        <v>725</v>
      </c>
      <c r="I93" s="130" t="str">
        <f>VLOOKUP(H93,Presupuesto!$B$11:$C$565,2,0)</f>
        <v>OTROS SERVICIOS TECNICOS Y PROFESIONALES</v>
      </c>
      <c r="J93" s="623" t="s">
        <v>1395</v>
      </c>
      <c r="K93" s="98"/>
    </row>
    <row r="94" spans="3:11" ht="37.5" customHeight="1" x14ac:dyDescent="0.25">
      <c r="C94" s="1047" t="s">
        <v>3276</v>
      </c>
      <c r="D94" s="151">
        <v>1</v>
      </c>
      <c r="E94" s="414">
        <v>7500</v>
      </c>
      <c r="F94" s="130">
        <f t="shared" si="7"/>
        <v>7500</v>
      </c>
      <c r="G94" s="161" t="s">
        <v>1474</v>
      </c>
      <c r="H94" s="710" t="s">
        <v>725</v>
      </c>
      <c r="I94" s="130" t="str">
        <f>VLOOKUP(H94,Presupuesto!$B$11:$C$565,2,0)</f>
        <v>OTROS SERVICIOS TECNICOS Y PROFESIONALES</v>
      </c>
      <c r="J94" s="623" t="s">
        <v>1395</v>
      </c>
      <c r="K94" s="98"/>
    </row>
    <row r="95" spans="3:11" ht="45" x14ac:dyDescent="0.25">
      <c r="C95" s="1049" t="s">
        <v>3277</v>
      </c>
      <c r="D95" s="151">
        <v>1</v>
      </c>
      <c r="E95" s="414">
        <v>10000</v>
      </c>
      <c r="F95" s="130">
        <f t="shared" si="7"/>
        <v>10000</v>
      </c>
      <c r="G95" s="161" t="s">
        <v>1474</v>
      </c>
      <c r="H95" s="710" t="s">
        <v>725</v>
      </c>
      <c r="I95" s="130" t="str">
        <f>VLOOKUP(H95,Presupuesto!$B$11:$C$565,2,0)</f>
        <v>OTROS SERVICIOS TECNICOS Y PROFESIONALES</v>
      </c>
      <c r="J95" s="623" t="s">
        <v>1395</v>
      </c>
      <c r="K95" s="98"/>
    </row>
    <row r="96" spans="3:11" ht="37.5" customHeight="1" x14ac:dyDescent="0.25">
      <c r="C96" s="1048" t="s">
        <v>3280</v>
      </c>
      <c r="D96" s="151">
        <v>1</v>
      </c>
      <c r="E96" s="414">
        <v>18000</v>
      </c>
      <c r="F96" s="130">
        <f t="shared" si="7"/>
        <v>18000</v>
      </c>
      <c r="G96" s="161" t="s">
        <v>1474</v>
      </c>
      <c r="H96" s="710" t="s">
        <v>725</v>
      </c>
      <c r="I96" s="130" t="str">
        <f>VLOOKUP(H96,Presupuesto!$B$11:$C$565,2,0)</f>
        <v>OTROS SERVICIOS TECNICOS Y PROFESIONALES</v>
      </c>
      <c r="J96" s="623" t="s">
        <v>1395</v>
      </c>
      <c r="K96" s="98"/>
    </row>
    <row r="97" spans="2:11" ht="51" customHeight="1" x14ac:dyDescent="0.25">
      <c r="C97" s="1048" t="s">
        <v>3283</v>
      </c>
      <c r="D97" s="151">
        <v>1</v>
      </c>
      <c r="E97" s="414">
        <v>30000</v>
      </c>
      <c r="F97" s="130">
        <f t="shared" si="7"/>
        <v>30000</v>
      </c>
      <c r="G97" s="161" t="s">
        <v>1474</v>
      </c>
      <c r="H97" s="710" t="s">
        <v>719</v>
      </c>
      <c r="I97" s="130" t="str">
        <f>VLOOKUP(H97,Presupuesto!$B$11:$C$565,2,0)</f>
        <v>SERVICIOS DE CAPACITACION.</v>
      </c>
      <c r="J97" s="623" t="s">
        <v>1395</v>
      </c>
      <c r="K97" s="98"/>
    </row>
    <row r="98" spans="2:11" ht="46.5" customHeight="1" x14ac:dyDescent="0.25">
      <c r="C98" s="1051" t="s">
        <v>3284</v>
      </c>
      <c r="D98" s="151">
        <v>1</v>
      </c>
      <c r="E98" s="414">
        <v>421901.92</v>
      </c>
      <c r="F98" s="130">
        <f t="shared" si="7"/>
        <v>421901.92</v>
      </c>
      <c r="G98" s="161" t="s">
        <v>1474</v>
      </c>
      <c r="H98" s="710" t="s">
        <v>725</v>
      </c>
      <c r="I98" s="130" t="str">
        <f>VLOOKUP(H98,Presupuesto!$B$11:$C$565,2,0)</f>
        <v>OTROS SERVICIOS TECNICOS Y PROFESIONALES</v>
      </c>
      <c r="J98" s="623" t="s">
        <v>1395</v>
      </c>
      <c r="K98" s="98"/>
    </row>
    <row r="99" spans="2:11" ht="37.5" customHeight="1" x14ac:dyDescent="0.25">
      <c r="C99" s="1050" t="s">
        <v>3285</v>
      </c>
      <c r="D99" s="151">
        <v>1</v>
      </c>
      <c r="E99" s="414">
        <v>6000</v>
      </c>
      <c r="F99" s="130">
        <f t="shared" si="7"/>
        <v>6000</v>
      </c>
      <c r="G99" s="161" t="s">
        <v>1474</v>
      </c>
      <c r="H99" s="710" t="s">
        <v>739</v>
      </c>
      <c r="I99" s="130" t="str">
        <f>VLOOKUP(H99,Presupuesto!$B$11:$C$565,2,0)</f>
        <v>IMPRENTA Y PUBLICIDAD Y REPRODUC.</v>
      </c>
      <c r="J99" s="623" t="s">
        <v>1395</v>
      </c>
      <c r="K99" s="98"/>
    </row>
    <row r="100" spans="2:11" ht="36.75" customHeight="1" x14ac:dyDescent="0.25">
      <c r="C100" s="1051" t="s">
        <v>3288</v>
      </c>
      <c r="D100" s="151">
        <v>1</v>
      </c>
      <c r="E100" s="414">
        <v>15000</v>
      </c>
      <c r="F100" s="130">
        <f t="shared" si="7"/>
        <v>15000</v>
      </c>
      <c r="G100" s="161" t="s">
        <v>1474</v>
      </c>
      <c r="H100" s="710" t="s">
        <v>739</v>
      </c>
      <c r="I100" s="130" t="str">
        <f>VLOOKUP(H100,Presupuesto!$B$11:$C$565,2,0)</f>
        <v>IMPRENTA Y PUBLICIDAD Y REPRODUC.</v>
      </c>
      <c r="J100" s="623" t="s">
        <v>1395</v>
      </c>
      <c r="K100" s="98"/>
    </row>
    <row r="101" spans="2:11" ht="28.5" customHeight="1" x14ac:dyDescent="0.25">
      <c r="C101" s="1047" t="s">
        <v>3289</v>
      </c>
      <c r="D101" s="151">
        <v>1</v>
      </c>
      <c r="E101" s="414">
        <v>10800</v>
      </c>
      <c r="F101" s="130">
        <f t="shared" si="7"/>
        <v>10800</v>
      </c>
      <c r="G101" s="161" t="s">
        <v>1474</v>
      </c>
      <c r="H101" s="710" t="s">
        <v>739</v>
      </c>
      <c r="I101" s="130" t="str">
        <f>VLOOKUP(H101,Presupuesto!$B$11:$C$565,2,0)</f>
        <v>IMPRENTA Y PUBLICIDAD Y REPRODUC.</v>
      </c>
      <c r="J101" s="623" t="s">
        <v>1395</v>
      </c>
      <c r="K101" s="98"/>
    </row>
    <row r="102" spans="2:11" ht="57.75" customHeight="1" thickBot="1" x14ac:dyDescent="0.3">
      <c r="C102" s="1048" t="s">
        <v>3290</v>
      </c>
      <c r="D102" s="151">
        <v>1</v>
      </c>
      <c r="E102" s="414">
        <v>8100</v>
      </c>
      <c r="F102" s="130">
        <f t="shared" si="7"/>
        <v>8100</v>
      </c>
      <c r="G102" s="161" t="s">
        <v>1474</v>
      </c>
      <c r="H102" s="710" t="s">
        <v>725</v>
      </c>
      <c r="I102" s="130" t="str">
        <f>VLOOKUP(H102,Presupuesto!$B$11:$C$565,2,0)</f>
        <v>OTROS SERVICIOS TECNICOS Y PROFESIONALES</v>
      </c>
      <c r="J102" s="623" t="s">
        <v>1395</v>
      </c>
      <c r="K102" s="98"/>
    </row>
    <row r="103" spans="2:11" ht="45" x14ac:dyDescent="0.25">
      <c r="B103" s="1370" t="s">
        <v>3355</v>
      </c>
      <c r="C103" s="141" t="s">
        <v>3356</v>
      </c>
      <c r="D103" s="158">
        <v>30</v>
      </c>
      <c r="E103" s="1062">
        <v>16500</v>
      </c>
      <c r="F103" s="1061">
        <f t="shared" ref="F103:F117" si="9">D103*E103</f>
        <v>495000</v>
      </c>
      <c r="G103" s="161" t="s">
        <v>1474</v>
      </c>
      <c r="H103" s="142" t="s">
        <v>355</v>
      </c>
      <c r="I103" s="130" t="str">
        <f>VLOOKUP(H103,[2]Presupuesto!$B$8:$C$583,2,0)</f>
        <v>EQUIPOS PARA COMPUTACION</v>
      </c>
      <c r="J103" s="623" t="s">
        <v>1392</v>
      </c>
      <c r="K103" s="98" t="s">
        <v>430</v>
      </c>
    </row>
    <row r="104" spans="2:11" ht="45.75" thickBot="1" x14ac:dyDescent="0.3">
      <c r="B104" s="1370"/>
      <c r="C104" s="141" t="s">
        <v>3357</v>
      </c>
      <c r="D104" s="1063">
        <v>30</v>
      </c>
      <c r="E104" s="1064">
        <v>370.92</v>
      </c>
      <c r="F104" s="1061">
        <f t="shared" si="9"/>
        <v>11127.6</v>
      </c>
      <c r="G104" s="161" t="s">
        <v>1474</v>
      </c>
      <c r="H104" s="142" t="s">
        <v>355</v>
      </c>
      <c r="I104" s="130" t="str">
        <f>VLOOKUP(H104,[2]Presupuesto!$B$8:$C$583,2,0)</f>
        <v>EQUIPOS PARA COMPUTACION</v>
      </c>
      <c r="J104" s="623" t="s">
        <v>1392</v>
      </c>
      <c r="K104" s="124" t="s">
        <v>412</v>
      </c>
    </row>
    <row r="105" spans="2:11" ht="45" x14ac:dyDescent="0.25">
      <c r="B105" s="1370"/>
      <c r="C105" s="141" t="s">
        <v>3358</v>
      </c>
      <c r="D105" s="1063">
        <v>30</v>
      </c>
      <c r="E105" s="1064">
        <v>176.88</v>
      </c>
      <c r="F105" s="1061">
        <f t="shared" si="9"/>
        <v>5306.4</v>
      </c>
      <c r="G105" s="161" t="s">
        <v>1474</v>
      </c>
      <c r="H105" s="142" t="s">
        <v>355</v>
      </c>
      <c r="I105" s="130" t="str">
        <f>VLOOKUP(H105,[2]Presupuesto!$B$8:$C$583,2,0)</f>
        <v>EQUIPOS PARA COMPUTACION</v>
      </c>
      <c r="J105" s="623" t="s">
        <v>1392</v>
      </c>
      <c r="K105" s="98" t="s">
        <v>430</v>
      </c>
    </row>
    <row r="106" spans="2:11" ht="45.75" thickBot="1" x14ac:dyDescent="0.3">
      <c r="B106" s="1370"/>
      <c r="C106" s="141" t="s">
        <v>3359</v>
      </c>
      <c r="D106" s="158">
        <v>1</v>
      </c>
      <c r="E106" s="1065">
        <v>22600</v>
      </c>
      <c r="F106" s="1061">
        <f t="shared" si="9"/>
        <v>22600</v>
      </c>
      <c r="G106" s="161" t="s">
        <v>1474</v>
      </c>
      <c r="H106" s="142" t="s">
        <v>355</v>
      </c>
      <c r="I106" s="130" t="str">
        <f>VLOOKUP(H106,[2]Presupuesto!$B$8:$C$583,2,0)</f>
        <v>EQUIPOS PARA COMPUTACION</v>
      </c>
      <c r="J106" s="623" t="s">
        <v>1392</v>
      </c>
      <c r="K106" s="124" t="s">
        <v>412</v>
      </c>
    </row>
    <row r="107" spans="2:11" ht="45" x14ac:dyDescent="0.25">
      <c r="B107" s="1370"/>
      <c r="C107" s="141" t="s">
        <v>3360</v>
      </c>
      <c r="D107" s="158">
        <v>1</v>
      </c>
      <c r="E107" s="1065">
        <v>35204.400000000001</v>
      </c>
      <c r="F107" s="1061">
        <f t="shared" si="9"/>
        <v>35204.400000000001</v>
      </c>
      <c r="G107" s="161" t="s">
        <v>1474</v>
      </c>
      <c r="H107" s="142" t="s">
        <v>355</v>
      </c>
      <c r="I107" s="130" t="str">
        <f>VLOOKUP(H107,[2]Presupuesto!$B$8:$C$583,2,0)</f>
        <v>EQUIPOS PARA COMPUTACION</v>
      </c>
      <c r="J107" s="623" t="s">
        <v>1392</v>
      </c>
      <c r="K107" s="98" t="s">
        <v>430</v>
      </c>
    </row>
    <row r="108" spans="2:11" ht="45.75" thickBot="1" x14ac:dyDescent="0.3">
      <c r="B108" s="1370"/>
      <c r="C108" s="141" t="s">
        <v>3361</v>
      </c>
      <c r="D108" s="158">
        <v>1</v>
      </c>
      <c r="E108" s="1065">
        <v>14800</v>
      </c>
      <c r="F108" s="1061">
        <f t="shared" si="9"/>
        <v>14800</v>
      </c>
      <c r="G108" s="161" t="s">
        <v>1474</v>
      </c>
      <c r="H108" s="142" t="s">
        <v>355</v>
      </c>
      <c r="I108" s="130" t="str">
        <f>VLOOKUP(H108,[2]Presupuesto!$B$8:$C$583,2,0)</f>
        <v>EQUIPOS PARA COMPUTACION</v>
      </c>
      <c r="J108" s="623" t="s">
        <v>1392</v>
      </c>
      <c r="K108" s="124" t="s">
        <v>412</v>
      </c>
    </row>
    <row r="109" spans="2:11" ht="45" x14ac:dyDescent="0.25">
      <c r="B109" s="1370"/>
      <c r="C109" s="141" t="s">
        <v>3362</v>
      </c>
      <c r="D109" s="158">
        <v>30</v>
      </c>
      <c r="E109" s="1065">
        <v>1890.68</v>
      </c>
      <c r="F109" s="1061">
        <f t="shared" si="9"/>
        <v>56720.4</v>
      </c>
      <c r="G109" s="161" t="s">
        <v>1474</v>
      </c>
      <c r="H109" s="142" t="s">
        <v>355</v>
      </c>
      <c r="I109" s="130" t="str">
        <f>VLOOKUP(H109,[2]Presupuesto!$B$8:$C$583,2,0)</f>
        <v>EQUIPOS PARA COMPUTACION</v>
      </c>
      <c r="J109" s="623" t="s">
        <v>1392</v>
      </c>
      <c r="K109" s="98" t="s">
        <v>430</v>
      </c>
    </row>
    <row r="110" spans="2:11" ht="45.75" thickBot="1" x14ac:dyDescent="0.3">
      <c r="B110" s="1370"/>
      <c r="C110" s="141" t="s">
        <v>3363</v>
      </c>
      <c r="D110" s="158">
        <v>1</v>
      </c>
      <c r="E110" s="1065">
        <v>1584</v>
      </c>
      <c r="F110" s="1061">
        <f t="shared" si="9"/>
        <v>1584</v>
      </c>
      <c r="G110" s="161" t="s">
        <v>1474</v>
      </c>
      <c r="H110" s="142" t="s">
        <v>355</v>
      </c>
      <c r="I110" s="130" t="str">
        <f>VLOOKUP(H110,[2]Presupuesto!$B$8:$C$583,2,0)</f>
        <v>EQUIPOS PARA COMPUTACION</v>
      </c>
      <c r="J110" s="623" t="s">
        <v>1392</v>
      </c>
      <c r="K110" s="124" t="s">
        <v>412</v>
      </c>
    </row>
    <row r="111" spans="2:11" ht="45" x14ac:dyDescent="0.25">
      <c r="B111" s="1370"/>
      <c r="C111" s="141" t="s">
        <v>3364</v>
      </c>
      <c r="D111" s="158">
        <v>1</v>
      </c>
      <c r="E111" s="1065">
        <v>1441</v>
      </c>
      <c r="F111" s="1061">
        <f t="shared" si="9"/>
        <v>1441</v>
      </c>
      <c r="G111" s="161" t="s">
        <v>1474</v>
      </c>
      <c r="H111" s="142" t="s">
        <v>355</v>
      </c>
      <c r="I111" s="130" t="str">
        <f>VLOOKUP(H111,[2]Presupuesto!$B$8:$C$583,2,0)</f>
        <v>EQUIPOS PARA COMPUTACION</v>
      </c>
      <c r="J111" s="623" t="s">
        <v>1392</v>
      </c>
      <c r="K111" s="98" t="s">
        <v>430</v>
      </c>
    </row>
    <row r="112" spans="2:11" ht="45.75" thickBot="1" x14ac:dyDescent="0.3">
      <c r="B112" s="1370"/>
      <c r="C112" s="141" t="s">
        <v>3365</v>
      </c>
      <c r="D112" s="158">
        <v>1</v>
      </c>
      <c r="E112" s="1065">
        <v>16469.376</v>
      </c>
      <c r="F112" s="1061">
        <f t="shared" si="9"/>
        <v>16469.376</v>
      </c>
      <c r="G112" s="161" t="s">
        <v>1474</v>
      </c>
      <c r="H112" s="142" t="s">
        <v>355</v>
      </c>
      <c r="I112" s="130" t="str">
        <f>VLOOKUP(H112,[2]Presupuesto!$B$8:$C$583,2,0)</f>
        <v>EQUIPOS PARA COMPUTACION</v>
      </c>
      <c r="J112" s="623" t="s">
        <v>1392</v>
      </c>
      <c r="K112" s="124" t="s">
        <v>412</v>
      </c>
    </row>
    <row r="113" spans="2:11" ht="45" x14ac:dyDescent="0.25">
      <c r="B113" s="1370"/>
      <c r="C113" s="141" t="s">
        <v>3366</v>
      </c>
      <c r="D113" s="158">
        <v>1</v>
      </c>
      <c r="E113" s="1065">
        <v>4293.5200000000004</v>
      </c>
      <c r="F113" s="1061">
        <f t="shared" si="9"/>
        <v>4293.5200000000004</v>
      </c>
      <c r="G113" s="161" t="s">
        <v>1474</v>
      </c>
      <c r="H113" s="142" t="s">
        <v>355</v>
      </c>
      <c r="I113" s="130" t="str">
        <f>VLOOKUP(H113,[2]Presupuesto!$B$8:$C$583,2,0)</f>
        <v>EQUIPOS PARA COMPUTACION</v>
      </c>
      <c r="J113" s="623" t="s">
        <v>1392</v>
      </c>
      <c r="K113" s="98" t="s">
        <v>430</v>
      </c>
    </row>
    <row r="114" spans="2:11" ht="45.75" thickBot="1" x14ac:dyDescent="0.3">
      <c r="B114" s="1370"/>
      <c r="C114" s="141" t="s">
        <v>3367</v>
      </c>
      <c r="D114" s="158">
        <v>1</v>
      </c>
      <c r="E114" s="1065">
        <v>53921.67</v>
      </c>
      <c r="F114" s="1061">
        <f t="shared" si="9"/>
        <v>53921.67</v>
      </c>
      <c r="G114" s="161" t="s">
        <v>1474</v>
      </c>
      <c r="H114" s="142" t="s">
        <v>355</v>
      </c>
      <c r="I114" s="130" t="str">
        <f>VLOOKUP(H114,[2]Presupuesto!$B$8:$C$583,2,0)</f>
        <v>EQUIPOS PARA COMPUTACION</v>
      </c>
      <c r="J114" s="623" t="s">
        <v>1392</v>
      </c>
      <c r="K114" s="124" t="s">
        <v>412</v>
      </c>
    </row>
    <row r="115" spans="2:11" ht="45.75" thickBot="1" x14ac:dyDescent="0.3">
      <c r="B115" s="1370"/>
      <c r="C115" s="141" t="s">
        <v>3368</v>
      </c>
      <c r="D115" s="158">
        <v>16</v>
      </c>
      <c r="E115" s="1065">
        <v>2048</v>
      </c>
      <c r="F115" s="1061">
        <f t="shared" si="9"/>
        <v>32768</v>
      </c>
      <c r="G115" s="161" t="s">
        <v>1474</v>
      </c>
      <c r="H115" s="142" t="s">
        <v>355</v>
      </c>
      <c r="I115" s="130" t="str">
        <f>VLOOKUP(H115,[2]Presupuesto!$B$8:$C$583,2,0)</f>
        <v>EQUIPOS PARA COMPUTACION</v>
      </c>
      <c r="J115" s="623" t="s">
        <v>1392</v>
      </c>
      <c r="K115" s="98" t="s">
        <v>430</v>
      </c>
    </row>
    <row r="116" spans="2:11" ht="45.75" thickBot="1" x14ac:dyDescent="0.3">
      <c r="B116" s="1370"/>
      <c r="C116" s="141" t="s">
        <v>3369</v>
      </c>
      <c r="D116" s="158">
        <v>8</v>
      </c>
      <c r="E116" s="1066">
        <v>35204.400000000001</v>
      </c>
      <c r="F116" s="1068">
        <f t="shared" si="9"/>
        <v>281635.20000000001</v>
      </c>
      <c r="G116" s="161" t="s">
        <v>1474</v>
      </c>
      <c r="H116" s="142" t="s">
        <v>355</v>
      </c>
      <c r="I116" s="130" t="str">
        <f>VLOOKUP(H116,[2]Presupuesto!$B$8:$C$583,2,0)</f>
        <v>EQUIPOS PARA COMPUTACION</v>
      </c>
      <c r="J116" s="623" t="s">
        <v>1392</v>
      </c>
      <c r="K116" s="124" t="s">
        <v>412</v>
      </c>
    </row>
    <row r="117" spans="2:11" ht="45" x14ac:dyDescent="0.25">
      <c r="B117" s="1370"/>
      <c r="C117" s="141" t="s">
        <v>3370</v>
      </c>
      <c r="D117" s="158">
        <v>4</v>
      </c>
      <c r="E117" s="1065">
        <v>800</v>
      </c>
      <c r="F117" s="1068">
        <f t="shared" si="9"/>
        <v>3200</v>
      </c>
      <c r="G117" s="161" t="s">
        <v>1474</v>
      </c>
      <c r="H117" s="142" t="s">
        <v>355</v>
      </c>
      <c r="I117" s="130" t="str">
        <f>VLOOKUP(H117,[2]Presupuesto!$B$8:$C$583,2,0)</f>
        <v>EQUIPOS PARA COMPUTACION</v>
      </c>
      <c r="J117" s="623" t="s">
        <v>1392</v>
      </c>
      <c r="K117" s="98" t="s">
        <v>430</v>
      </c>
    </row>
    <row r="118" spans="2:11" ht="45" x14ac:dyDescent="0.25">
      <c r="B118" s="1370"/>
      <c r="C118" s="1069" t="s">
        <v>3371</v>
      </c>
      <c r="D118" s="1070">
        <v>4</v>
      </c>
      <c r="E118" s="1071">
        <v>23000</v>
      </c>
      <c r="F118" s="1074">
        <f>D118*E118</f>
        <v>92000</v>
      </c>
      <c r="G118" s="711" t="s">
        <v>1474</v>
      </c>
      <c r="H118" s="1075" t="s">
        <v>355</v>
      </c>
      <c r="I118" s="1076" t="str">
        <f>VLOOKUP(H118,[2]Presupuesto!$B$8:$C$583,2,0)</f>
        <v>EQUIPOS PARA COMPUTACION</v>
      </c>
      <c r="J118" s="1072" t="s">
        <v>1392</v>
      </c>
      <c r="K118" s="1077" t="s">
        <v>412</v>
      </c>
    </row>
    <row r="119" spans="2:11" ht="45" x14ac:dyDescent="0.25">
      <c r="C119" s="125" t="s">
        <v>3375</v>
      </c>
      <c r="D119" s="710">
        <v>1</v>
      </c>
      <c r="E119" s="1080">
        <v>200000000</v>
      </c>
      <c r="F119" s="1079">
        <f>D119*E119</f>
        <v>200000000</v>
      </c>
      <c r="G119" s="711" t="s">
        <v>1474</v>
      </c>
      <c r="H119" s="710" t="s">
        <v>1023</v>
      </c>
      <c r="I119" s="1076" t="str">
        <f>VLOOKUP(H119,[2]Presupuesto!$B$8:$C$583,2,0)</f>
        <v>EQUIPO MEDICO Y LABORATORIO</v>
      </c>
      <c r="J119" s="1072" t="s">
        <v>1392</v>
      </c>
      <c r="K119" s="1077" t="s">
        <v>412</v>
      </c>
    </row>
    <row r="120" spans="2:11" ht="45" x14ac:dyDescent="0.25">
      <c r="C120" s="125" t="s">
        <v>3379</v>
      </c>
      <c r="D120" s="710">
        <v>1</v>
      </c>
      <c r="E120" s="1078">
        <v>1000000</v>
      </c>
      <c r="F120" s="1079">
        <f t="shared" ref="F120:F125" si="10">D120*E120</f>
        <v>1000000</v>
      </c>
      <c r="G120" s="711" t="s">
        <v>1474</v>
      </c>
      <c r="H120" s="710" t="s">
        <v>353</v>
      </c>
      <c r="I120" s="1076" t="str">
        <f>VLOOKUP(H120,[2]Presupuesto!$B$8:$C$583,2,0)</f>
        <v>EQUIPO DE TRANSPORTE TRACCION Y ELEVACION</v>
      </c>
      <c r="J120" s="1072" t="s">
        <v>1392</v>
      </c>
      <c r="K120" s="1077" t="s">
        <v>412</v>
      </c>
    </row>
    <row r="121" spans="2:11" ht="45" x14ac:dyDescent="0.25">
      <c r="C121" s="125" t="s">
        <v>3380</v>
      </c>
      <c r="D121" s="710">
        <v>1</v>
      </c>
      <c r="E121" s="1078">
        <v>2500000</v>
      </c>
      <c r="F121" s="1079">
        <f t="shared" si="10"/>
        <v>2500000</v>
      </c>
      <c r="G121" s="711" t="s">
        <v>1474</v>
      </c>
      <c r="H121" s="710" t="s">
        <v>353</v>
      </c>
      <c r="I121" s="1076" t="str">
        <f>VLOOKUP(H121,[2]Presupuesto!$B$8:$C$583,2,0)</f>
        <v>EQUIPO DE TRANSPORTE TRACCION Y ELEVACION</v>
      </c>
      <c r="J121" s="1072" t="s">
        <v>1392</v>
      </c>
      <c r="K121" s="1077" t="s">
        <v>412</v>
      </c>
    </row>
    <row r="122" spans="2:11" ht="45" x14ac:dyDescent="0.25">
      <c r="C122" s="643" t="s">
        <v>3391</v>
      </c>
      <c r="D122" s="1092">
        <v>1</v>
      </c>
      <c r="E122" s="1078">
        <v>350000</v>
      </c>
      <c r="F122" s="1079">
        <f t="shared" si="10"/>
        <v>350000</v>
      </c>
      <c r="G122" s="711" t="s">
        <v>1474</v>
      </c>
      <c r="H122" s="1092" t="s">
        <v>1017</v>
      </c>
      <c r="I122" s="1076" t="str">
        <f>VLOOKUP(H122,[2]Presupuesto!$B$8:$C$583,2,0)</f>
        <v>MAQUINARIA Y EQUIPO DE PRODUCCION</v>
      </c>
      <c r="J122" s="1072" t="s">
        <v>1392</v>
      </c>
      <c r="K122" s="1077" t="s">
        <v>412</v>
      </c>
    </row>
    <row r="123" spans="2:11" ht="45" x14ac:dyDescent="0.25">
      <c r="C123" s="125"/>
      <c r="D123" s="1092"/>
      <c r="E123" s="1073"/>
      <c r="F123" s="1079">
        <f t="shared" si="10"/>
        <v>0</v>
      </c>
      <c r="G123" s="711" t="s">
        <v>1474</v>
      </c>
      <c r="H123" s="1075" t="s">
        <v>355</v>
      </c>
      <c r="I123" s="1076" t="str">
        <f>VLOOKUP(H123,[2]Presupuesto!$B$8:$C$583,2,0)</f>
        <v>EQUIPOS PARA COMPUTACION</v>
      </c>
      <c r="J123" s="1072" t="s">
        <v>1392</v>
      </c>
      <c r="K123" s="1077" t="s">
        <v>412</v>
      </c>
    </row>
    <row r="124" spans="2:11" ht="45" x14ac:dyDescent="0.25">
      <c r="C124" s="125"/>
      <c r="D124" s="1092"/>
      <c r="E124" s="1073"/>
      <c r="F124" s="1079">
        <f t="shared" si="10"/>
        <v>0</v>
      </c>
      <c r="G124" s="711" t="s">
        <v>1474</v>
      </c>
      <c r="H124" s="1075" t="s">
        <v>355</v>
      </c>
      <c r="I124" s="1076" t="str">
        <f>VLOOKUP(H124,[2]Presupuesto!$B$8:$C$583,2,0)</f>
        <v>EQUIPOS PARA COMPUTACION</v>
      </c>
      <c r="J124" s="1072" t="s">
        <v>1392</v>
      </c>
      <c r="K124" s="1077" t="s">
        <v>412</v>
      </c>
    </row>
    <row r="125" spans="2:11" ht="45" x14ac:dyDescent="0.25">
      <c r="C125" s="125"/>
      <c r="D125" s="1092"/>
      <c r="E125" s="1073"/>
      <c r="F125" s="1079">
        <f t="shared" si="10"/>
        <v>0</v>
      </c>
      <c r="G125" s="711" t="s">
        <v>1474</v>
      </c>
      <c r="H125" s="1075" t="s">
        <v>355</v>
      </c>
      <c r="I125" s="1076" t="str">
        <f>VLOOKUP(H125,[2]Presupuesto!$B$8:$C$583,2,0)</f>
        <v>EQUIPOS PARA COMPUTACION</v>
      </c>
      <c r="J125" s="1072" t="s">
        <v>1392</v>
      </c>
      <c r="K125" s="1077" t="s">
        <v>412</v>
      </c>
    </row>
  </sheetData>
  <mergeCells count="6">
    <mergeCell ref="I62:I64"/>
    <mergeCell ref="B103:B118"/>
    <mergeCell ref="D62:D64"/>
    <mergeCell ref="E62:E64"/>
    <mergeCell ref="F62:F64"/>
    <mergeCell ref="H62:H64"/>
  </mergeCells>
  <conditionalFormatting sqref="C86">
    <cfRule type="duplicateValues" dxfId="5" priority="1"/>
  </conditionalFormatting>
  <dataValidations count="7">
    <dataValidation type="list" allowBlank="1" showInputMessage="1" showErrorMessage="1" errorTitle="¡Ingreso Inválido!" error="Verifique el valor ingresado." promptTitle="Ingrese el Objeto de Gasto" prompt="Ingrese el Objeto de Gasto" sqref="H86 H25:H26 H28 H103:H125">
      <formula1>$A$1:$VD$1</formula1>
    </dataValidation>
    <dataValidation type="list" allowBlank="1" showInputMessage="1" showErrorMessage="1" errorTitle="¡Ingreso Inválido!" error="Seleccione una opción de la lista." promptTitle="Dimensión Estratégica" prompt="Seleccione una opción de la lista." sqref="J17:J24 J27:J125">
      <formula1>$A$2:$O$2</formula1>
    </dataValidation>
    <dataValidation type="list" allowBlank="1" showInputMessage="1" showErrorMessage="1" errorTitle="¡Ingreso Inválido!" error="Verifique el valor ingresado." promptTitle="Ingrese el Objeto de Gasto" prompt="Ingrese el Objeto de Gasto" sqref="H27 H17:H24 H87:H102 H29:H62 H65:H85">
      <formula1>#REF!</formula1>
    </dataValidation>
    <dataValidation type="list" allowBlank="1" showInputMessage="1" showErrorMessage="1" errorTitle="¡Ingreso Inválido!" error="Seleccione una opción de la lista." promptTitle="Dimensión Estratégica" prompt="Seleccione una opción de la lista." sqref="J25:J26">
      <formula1>$A$2:$K$2</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Tipo de Presupuesto" prompt="Seleccione una opción de la lista." sqref="G17:G125">
      <formula1>$R$2:$S$2</formula1>
    </dataValidation>
    <dataValidation type="list" allowBlank="1" showInputMessage="1" showErrorMessage="1" errorTitle="¡Ingreso Inválido!" error="Seleccione una opción de la lista" promptTitle="Mes Requerido" prompt="Seleccione el mes en el que requiere el recurso." sqref="K17:K125">
      <formula1>$U$2:$AF$2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V52"/>
  <sheetViews>
    <sheetView showGridLines="0" topLeftCell="A13" zoomScale="86" zoomScaleNormal="86" workbookViewId="0">
      <selection activeCell="F43" sqref="F43"/>
    </sheetView>
  </sheetViews>
  <sheetFormatPr baseColWidth="10" defaultColWidth="11.5703125" defaultRowHeight="15" x14ac:dyDescent="0.25"/>
  <cols>
    <col min="1" max="1" width="1.85546875" style="85" customWidth="1"/>
    <col min="2" max="2" width="7.85546875" style="85" customWidth="1"/>
    <col min="3" max="3" width="46.7109375" style="85" customWidth="1"/>
    <col min="4" max="4" width="26.85546875" style="85" customWidth="1"/>
    <col min="5" max="5" width="19.5703125" style="85" customWidth="1"/>
    <col min="6" max="6" width="21.85546875" style="85" customWidth="1"/>
    <col min="7" max="7" width="16.5703125" style="75" customWidth="1"/>
    <col min="8" max="8" width="18.28515625" style="85" customWidth="1"/>
    <col min="9" max="9" width="43.28515625" style="85" customWidth="1"/>
    <col min="10" max="10" width="28.140625" style="85" customWidth="1"/>
    <col min="11" max="11" width="19.85546875" style="85" customWidth="1"/>
    <col min="12" max="12" width="12.7109375" style="85" customWidth="1"/>
    <col min="13" max="16384" width="11.5703125" style="85"/>
  </cols>
  <sheetData>
    <row r="1" spans="1:256" hidden="1" x14ac:dyDescent="0.25">
      <c r="A1" s="188" t="s">
        <v>268</v>
      </c>
      <c r="B1" s="191" t="s">
        <v>269</v>
      </c>
      <c r="C1" s="182" t="s">
        <v>270</v>
      </c>
      <c r="D1" s="182" t="s">
        <v>517</v>
      </c>
      <c r="E1" s="182" t="s">
        <v>519</v>
      </c>
      <c r="F1" s="182" t="s">
        <v>521</v>
      </c>
      <c r="G1" s="182" t="s">
        <v>523</v>
      </c>
      <c r="H1" s="182" t="s">
        <v>525</v>
      </c>
      <c r="I1" s="182" t="s">
        <v>527</v>
      </c>
      <c r="J1" s="182" t="s">
        <v>271</v>
      </c>
      <c r="K1" s="182" t="s">
        <v>530</v>
      </c>
      <c r="L1" s="182" t="s">
        <v>272</v>
      </c>
      <c r="M1" s="182" t="s">
        <v>532</v>
      </c>
      <c r="N1" s="182" t="s">
        <v>534</v>
      </c>
      <c r="O1" s="182" t="s">
        <v>536</v>
      </c>
      <c r="P1" s="182" t="s">
        <v>273</v>
      </c>
      <c r="Q1" s="182" t="s">
        <v>537</v>
      </c>
      <c r="R1" s="182" t="s">
        <v>540</v>
      </c>
      <c r="S1" s="182" t="s">
        <v>274</v>
      </c>
      <c r="T1" s="182" t="s">
        <v>542</v>
      </c>
      <c r="U1" s="182" t="s">
        <v>275</v>
      </c>
      <c r="V1" s="182" t="s">
        <v>543</v>
      </c>
      <c r="W1" s="182" t="s">
        <v>544</v>
      </c>
      <c r="X1" s="182" t="s">
        <v>548</v>
      </c>
      <c r="Y1" s="182" t="s">
        <v>291</v>
      </c>
      <c r="Z1" s="182" t="s">
        <v>549</v>
      </c>
      <c r="AA1" s="182" t="s">
        <v>551</v>
      </c>
      <c r="AB1" s="182" t="s">
        <v>553</v>
      </c>
      <c r="AC1" s="182" t="s">
        <v>292</v>
      </c>
      <c r="AD1" s="182" t="s">
        <v>555</v>
      </c>
      <c r="AE1" s="182" t="s">
        <v>557</v>
      </c>
      <c r="AF1" s="182" t="s">
        <v>559</v>
      </c>
      <c r="AG1" s="182" t="s">
        <v>561</v>
      </c>
      <c r="AH1" s="182" t="s">
        <v>267</v>
      </c>
      <c r="AI1" s="182" t="s">
        <v>563</v>
      </c>
      <c r="AJ1" s="191" t="s">
        <v>276</v>
      </c>
      <c r="AK1" s="182" t="s">
        <v>565</v>
      </c>
      <c r="AL1" s="182" t="s">
        <v>277</v>
      </c>
      <c r="AM1" s="182" t="s">
        <v>567</v>
      </c>
      <c r="AN1" s="182" t="s">
        <v>569</v>
      </c>
      <c r="AO1" s="182" t="s">
        <v>278</v>
      </c>
      <c r="AP1" s="182" t="s">
        <v>571</v>
      </c>
      <c r="AQ1" s="182" t="s">
        <v>573</v>
      </c>
      <c r="AR1" s="182" t="s">
        <v>279</v>
      </c>
      <c r="AS1" s="182" t="s">
        <v>574</v>
      </c>
      <c r="AT1" s="182" t="s">
        <v>576</v>
      </c>
      <c r="AU1" s="182" t="s">
        <v>577</v>
      </c>
      <c r="AV1" s="182" t="s">
        <v>578</v>
      </c>
      <c r="AW1" s="182" t="s">
        <v>580</v>
      </c>
      <c r="AX1" s="182" t="s">
        <v>582</v>
      </c>
      <c r="AY1" s="182" t="s">
        <v>583</v>
      </c>
      <c r="AZ1" s="182" t="s">
        <v>280</v>
      </c>
      <c r="BA1" s="182" t="s">
        <v>585</v>
      </c>
      <c r="BB1" s="182" t="s">
        <v>587</v>
      </c>
      <c r="BC1" s="182" t="s">
        <v>588</v>
      </c>
      <c r="BD1" s="182" t="s">
        <v>590</v>
      </c>
      <c r="BE1" s="182" t="s">
        <v>592</v>
      </c>
      <c r="BF1" s="182" t="s">
        <v>594</v>
      </c>
      <c r="BG1" s="182" t="s">
        <v>596</v>
      </c>
      <c r="BH1" s="182" t="s">
        <v>598</v>
      </c>
      <c r="BI1" s="182" t="s">
        <v>293</v>
      </c>
      <c r="BJ1" s="182" t="s">
        <v>600</v>
      </c>
      <c r="BK1" s="182" t="s">
        <v>602</v>
      </c>
      <c r="BL1" s="182" t="s">
        <v>604</v>
      </c>
      <c r="BM1" s="182" t="s">
        <v>606</v>
      </c>
      <c r="BN1" s="182" t="s">
        <v>608</v>
      </c>
      <c r="BO1" s="182" t="s">
        <v>610</v>
      </c>
      <c r="BP1" s="182" t="s">
        <v>612</v>
      </c>
      <c r="BQ1" s="182" t="s">
        <v>614</v>
      </c>
      <c r="BR1" s="182" t="s">
        <v>616</v>
      </c>
      <c r="BS1" s="182" t="s">
        <v>618</v>
      </c>
      <c r="BT1" s="191" t="s">
        <v>281</v>
      </c>
      <c r="BU1" s="182" t="s">
        <v>282</v>
      </c>
      <c r="BV1" s="182" t="s">
        <v>620</v>
      </c>
      <c r="BW1" s="182" t="s">
        <v>283</v>
      </c>
      <c r="BX1" s="182" t="s">
        <v>622</v>
      </c>
      <c r="BY1" s="182" t="s">
        <v>624</v>
      </c>
      <c r="BZ1" s="191" t="s">
        <v>284</v>
      </c>
      <c r="CA1" s="182" t="s">
        <v>285</v>
      </c>
      <c r="CB1" s="182" t="s">
        <v>626</v>
      </c>
      <c r="CC1" s="182" t="s">
        <v>286</v>
      </c>
      <c r="CD1" s="182" t="s">
        <v>628</v>
      </c>
      <c r="CE1" s="182" t="s">
        <v>630</v>
      </c>
      <c r="CF1" s="182" t="s">
        <v>632</v>
      </c>
      <c r="CG1" s="191" t="s">
        <v>287</v>
      </c>
      <c r="CH1" s="182" t="s">
        <v>638</v>
      </c>
      <c r="CI1" s="182" t="s">
        <v>640</v>
      </c>
      <c r="CJ1" s="182" t="s">
        <v>288</v>
      </c>
      <c r="CK1" s="182" t="s">
        <v>634</v>
      </c>
      <c r="CL1" s="182" t="s">
        <v>636</v>
      </c>
      <c r="CM1" s="182" t="s">
        <v>289</v>
      </c>
      <c r="CN1" s="182" t="s">
        <v>642</v>
      </c>
      <c r="CO1" s="182" t="s">
        <v>290</v>
      </c>
      <c r="CP1" s="182" t="s">
        <v>643</v>
      </c>
      <c r="CQ1" s="179" t="s">
        <v>294</v>
      </c>
      <c r="CR1" s="191" t="s">
        <v>295</v>
      </c>
      <c r="CS1" s="182" t="s">
        <v>644</v>
      </c>
      <c r="CT1" s="182" t="s">
        <v>645</v>
      </c>
      <c r="CU1" s="182" t="s">
        <v>647</v>
      </c>
      <c r="CV1" s="182" t="s">
        <v>296</v>
      </c>
      <c r="CW1" s="182" t="s">
        <v>649</v>
      </c>
      <c r="CX1" s="182" t="s">
        <v>651</v>
      </c>
      <c r="CY1" s="182" t="s">
        <v>653</v>
      </c>
      <c r="CZ1" s="182" t="s">
        <v>655</v>
      </c>
      <c r="DA1" s="182" t="s">
        <v>657</v>
      </c>
      <c r="DB1" s="182" t="s">
        <v>659</v>
      </c>
      <c r="DC1" s="191" t="s">
        <v>297</v>
      </c>
      <c r="DD1" s="182" t="s">
        <v>298</v>
      </c>
      <c r="DE1" s="182" t="s">
        <v>661</v>
      </c>
      <c r="DF1" s="182" t="s">
        <v>299</v>
      </c>
      <c r="DG1" s="182" t="s">
        <v>663</v>
      </c>
      <c r="DH1" s="182" t="s">
        <v>665</v>
      </c>
      <c r="DI1" s="182" t="s">
        <v>667</v>
      </c>
      <c r="DJ1" s="182" t="s">
        <v>669</v>
      </c>
      <c r="DK1" s="182" t="s">
        <v>671</v>
      </c>
      <c r="DL1" s="182" t="s">
        <v>673</v>
      </c>
      <c r="DM1" s="182" t="s">
        <v>675</v>
      </c>
      <c r="DN1" s="182" t="s">
        <v>300</v>
      </c>
      <c r="DO1" s="182" t="s">
        <v>677</v>
      </c>
      <c r="DP1" s="182" t="s">
        <v>679</v>
      </c>
      <c r="DQ1" s="182" t="s">
        <v>681</v>
      </c>
      <c r="DR1" s="191" t="s">
        <v>301</v>
      </c>
      <c r="DS1" s="182" t="s">
        <v>683</v>
      </c>
      <c r="DT1" s="182" t="s">
        <v>302</v>
      </c>
      <c r="DU1" s="182" t="s">
        <v>685</v>
      </c>
      <c r="DV1" s="182" t="s">
        <v>303</v>
      </c>
      <c r="DW1" s="182" t="s">
        <v>687</v>
      </c>
      <c r="DX1" s="182" t="s">
        <v>689</v>
      </c>
      <c r="DY1" s="182" t="s">
        <v>691</v>
      </c>
      <c r="DZ1" s="182" t="s">
        <v>693</v>
      </c>
      <c r="EA1" s="182" t="s">
        <v>695</v>
      </c>
      <c r="EB1" s="182" t="s">
        <v>697</v>
      </c>
      <c r="EC1" s="182" t="s">
        <v>699</v>
      </c>
      <c r="ED1" s="182" t="s">
        <v>701</v>
      </c>
      <c r="EE1" s="182" t="s">
        <v>703</v>
      </c>
      <c r="EF1" s="182" t="s">
        <v>705</v>
      </c>
      <c r="EG1" s="182" t="s">
        <v>707</v>
      </c>
      <c r="EH1" s="191" t="s">
        <v>304</v>
      </c>
      <c r="EI1" s="182" t="s">
        <v>709</v>
      </c>
      <c r="EJ1" s="182" t="s">
        <v>305</v>
      </c>
      <c r="EK1" s="182" t="s">
        <v>711</v>
      </c>
      <c r="EL1" s="182" t="s">
        <v>713</v>
      </c>
      <c r="EM1" s="182" t="s">
        <v>306</v>
      </c>
      <c r="EN1" s="182" t="s">
        <v>715</v>
      </c>
      <c r="EO1" s="182" t="s">
        <v>717</v>
      </c>
      <c r="EP1" s="182" t="s">
        <v>307</v>
      </c>
      <c r="EQ1" s="182" t="s">
        <v>719</v>
      </c>
      <c r="ER1" s="182" t="s">
        <v>721</v>
      </c>
      <c r="ES1" s="182" t="s">
        <v>723</v>
      </c>
      <c r="ET1" s="182" t="s">
        <v>308</v>
      </c>
      <c r="EU1" s="182" t="s">
        <v>725</v>
      </c>
      <c r="EV1" s="182" t="s">
        <v>727</v>
      </c>
      <c r="EW1" s="191" t="s">
        <v>309</v>
      </c>
      <c r="EX1" s="182" t="s">
        <v>310</v>
      </c>
      <c r="EY1" s="182" t="s">
        <v>729</v>
      </c>
      <c r="EZ1" s="182" t="s">
        <v>731</v>
      </c>
      <c r="FA1" s="182" t="s">
        <v>733</v>
      </c>
      <c r="FB1" s="182" t="s">
        <v>735</v>
      </c>
      <c r="FC1" s="182" t="s">
        <v>311</v>
      </c>
      <c r="FD1" s="182" t="s">
        <v>737</v>
      </c>
      <c r="FE1" s="182" t="s">
        <v>739</v>
      </c>
      <c r="FF1" s="182" t="s">
        <v>741</v>
      </c>
      <c r="FG1" s="182" t="s">
        <v>743</v>
      </c>
      <c r="FH1" s="182" t="s">
        <v>745</v>
      </c>
      <c r="FI1" s="182" t="s">
        <v>312</v>
      </c>
      <c r="FJ1" s="182" t="s">
        <v>748</v>
      </c>
      <c r="FK1" s="182" t="s">
        <v>313</v>
      </c>
      <c r="FL1" s="182" t="s">
        <v>751</v>
      </c>
      <c r="FM1" s="182" t="s">
        <v>752</v>
      </c>
      <c r="FN1" s="182" t="s">
        <v>754</v>
      </c>
      <c r="FO1" s="182" t="s">
        <v>314</v>
      </c>
      <c r="FP1" s="182" t="s">
        <v>757</v>
      </c>
      <c r="FQ1" s="182" t="s">
        <v>758</v>
      </c>
      <c r="FR1" s="182" t="s">
        <v>760</v>
      </c>
      <c r="FS1" s="182" t="s">
        <v>315</v>
      </c>
      <c r="FT1" s="182" t="s">
        <v>763</v>
      </c>
      <c r="FU1" s="182" t="s">
        <v>765</v>
      </c>
      <c r="FV1" s="182" t="s">
        <v>767</v>
      </c>
      <c r="FW1" s="191" t="s">
        <v>316</v>
      </c>
      <c r="FX1" s="191" t="s">
        <v>317</v>
      </c>
      <c r="FY1" s="182" t="s">
        <v>323</v>
      </c>
      <c r="FZ1" s="182" t="s">
        <v>769</v>
      </c>
      <c r="GA1" s="182" t="s">
        <v>771</v>
      </c>
      <c r="GB1" s="182" t="s">
        <v>773</v>
      </c>
      <c r="GC1" s="182" t="s">
        <v>775</v>
      </c>
      <c r="GD1" s="182" t="s">
        <v>777</v>
      </c>
      <c r="GE1" s="182" t="s">
        <v>779</v>
      </c>
      <c r="GF1" s="191" t="s">
        <v>318</v>
      </c>
      <c r="GG1" s="182" t="s">
        <v>324</v>
      </c>
      <c r="GH1" s="182" t="s">
        <v>781</v>
      </c>
      <c r="GI1" s="182" t="s">
        <v>783</v>
      </c>
      <c r="GJ1" s="182" t="s">
        <v>784</v>
      </c>
      <c r="GK1" s="182" t="s">
        <v>325</v>
      </c>
      <c r="GL1" s="182" t="s">
        <v>787</v>
      </c>
      <c r="GM1" s="182" t="s">
        <v>788</v>
      </c>
      <c r="GN1" s="191" t="s">
        <v>319</v>
      </c>
      <c r="GO1" s="182" t="s">
        <v>320</v>
      </c>
      <c r="GP1" s="182" t="s">
        <v>790</v>
      </c>
      <c r="GQ1" s="182" t="s">
        <v>792</v>
      </c>
      <c r="GR1" s="182" t="s">
        <v>794</v>
      </c>
      <c r="GS1" s="182" t="s">
        <v>796</v>
      </c>
      <c r="GT1" s="182" t="s">
        <v>798</v>
      </c>
      <c r="GU1" s="191" t="s">
        <v>321</v>
      </c>
      <c r="GV1" s="182" t="s">
        <v>322</v>
      </c>
      <c r="GW1" s="182" t="s">
        <v>800</v>
      </c>
      <c r="GX1" s="182" t="s">
        <v>802</v>
      </c>
      <c r="GY1" s="182" t="s">
        <v>804</v>
      </c>
      <c r="GZ1" s="182" t="s">
        <v>806</v>
      </c>
      <c r="HA1" s="182" t="s">
        <v>808</v>
      </c>
      <c r="HB1" s="182" t="s">
        <v>810</v>
      </c>
      <c r="HC1" s="179" t="s">
        <v>326</v>
      </c>
      <c r="HD1" s="191" t="s">
        <v>327</v>
      </c>
      <c r="HE1" s="182" t="s">
        <v>328</v>
      </c>
      <c r="HF1" s="182" t="s">
        <v>812</v>
      </c>
      <c r="HG1" s="182" t="s">
        <v>814</v>
      </c>
      <c r="HH1" s="182" t="s">
        <v>816</v>
      </c>
      <c r="HI1" s="182" t="s">
        <v>818</v>
      </c>
      <c r="HJ1" s="182" t="s">
        <v>329</v>
      </c>
      <c r="HK1" s="182" t="s">
        <v>821</v>
      </c>
      <c r="HL1" s="182" t="s">
        <v>346</v>
      </c>
      <c r="HM1" s="182" t="s">
        <v>859</v>
      </c>
      <c r="HN1" s="182" t="s">
        <v>861</v>
      </c>
      <c r="HO1" s="182" t="s">
        <v>863</v>
      </c>
      <c r="HP1" s="191" t="s">
        <v>330</v>
      </c>
      <c r="HQ1" s="182" t="s">
        <v>823</v>
      </c>
      <c r="HR1" s="182" t="s">
        <v>825</v>
      </c>
      <c r="HS1" s="182" t="s">
        <v>331</v>
      </c>
      <c r="HT1" s="182" t="s">
        <v>828</v>
      </c>
      <c r="HU1" s="182" t="s">
        <v>830</v>
      </c>
      <c r="HV1" s="182" t="s">
        <v>831</v>
      </c>
      <c r="HW1" s="182" t="s">
        <v>833</v>
      </c>
      <c r="HX1" s="191" t="s">
        <v>332</v>
      </c>
      <c r="HY1" s="182" t="s">
        <v>835</v>
      </c>
      <c r="HZ1" s="182" t="s">
        <v>837</v>
      </c>
      <c r="IA1" s="182" t="s">
        <v>839</v>
      </c>
      <c r="IB1" s="182" t="s">
        <v>333</v>
      </c>
      <c r="IC1" s="182" t="s">
        <v>841</v>
      </c>
      <c r="ID1" s="182" t="s">
        <v>843</v>
      </c>
      <c r="IE1" s="182" t="s">
        <v>334</v>
      </c>
      <c r="IF1" s="182" t="s">
        <v>845</v>
      </c>
      <c r="IG1" s="182" t="s">
        <v>847</v>
      </c>
      <c r="IH1" s="182" t="s">
        <v>335</v>
      </c>
      <c r="II1" s="182" t="s">
        <v>849</v>
      </c>
      <c r="IJ1" s="182" t="s">
        <v>851</v>
      </c>
      <c r="IK1" s="182" t="s">
        <v>853</v>
      </c>
      <c r="IL1" s="182" t="s">
        <v>855</v>
      </c>
      <c r="IM1" s="182" t="s">
        <v>336</v>
      </c>
      <c r="IN1" s="182" t="s">
        <v>857</v>
      </c>
      <c r="IO1" s="191" t="s">
        <v>337</v>
      </c>
      <c r="IP1" s="182" t="s">
        <v>865</v>
      </c>
      <c r="IQ1" s="182" t="s">
        <v>867</v>
      </c>
      <c r="IR1" s="182" t="s">
        <v>338</v>
      </c>
      <c r="IS1" s="182" t="s">
        <v>869</v>
      </c>
      <c r="IT1" s="182" t="s">
        <v>871</v>
      </c>
      <c r="IU1" s="182" t="s">
        <v>873</v>
      </c>
      <c r="IV1" s="191" t="s">
        <v>339</v>
      </c>
    </row>
    <row r="2" spans="1:256" s="122" customFormat="1" hidden="1" x14ac:dyDescent="0.25">
      <c r="A2" s="122" t="s">
        <v>1385</v>
      </c>
      <c r="B2" s="122" t="s">
        <v>1387</v>
      </c>
      <c r="C2" s="122" t="s">
        <v>491</v>
      </c>
      <c r="D2" s="122" t="s">
        <v>1386</v>
      </c>
      <c r="E2" s="122" t="s">
        <v>1388</v>
      </c>
      <c r="F2" s="122" t="s">
        <v>492</v>
      </c>
      <c r="G2" s="160" t="s">
        <v>1389</v>
      </c>
      <c r="H2" s="122" t="s">
        <v>1390</v>
      </c>
      <c r="I2" s="122" t="s">
        <v>1391</v>
      </c>
      <c r="J2" s="122" t="s">
        <v>1485</v>
      </c>
      <c r="K2" s="122" t="s">
        <v>1392</v>
      </c>
      <c r="L2" s="122" t="s">
        <v>1393</v>
      </c>
      <c r="M2" s="122" t="s">
        <v>1394</v>
      </c>
      <c r="N2" s="122" t="s">
        <v>1395</v>
      </c>
      <c r="O2" s="122" t="s">
        <v>1396</v>
      </c>
      <c r="R2" s="122" t="s">
        <v>145</v>
      </c>
      <c r="S2" s="122" t="s">
        <v>1474</v>
      </c>
      <c r="U2" s="122" t="s">
        <v>412</v>
      </c>
      <c r="V2" s="122" t="s">
        <v>430</v>
      </c>
      <c r="W2" s="122" t="s">
        <v>413</v>
      </c>
      <c r="X2" s="122" t="s">
        <v>414</v>
      </c>
      <c r="Y2" s="122" t="s">
        <v>415</v>
      </c>
      <c r="Z2" s="122" t="s">
        <v>416</v>
      </c>
      <c r="AA2" s="122" t="s">
        <v>417</v>
      </c>
      <c r="AB2" s="122" t="s">
        <v>418</v>
      </c>
      <c r="AC2" s="122" t="s">
        <v>419</v>
      </c>
      <c r="AD2" s="122" t="s">
        <v>420</v>
      </c>
      <c r="AE2" s="122" t="s">
        <v>421</v>
      </c>
      <c r="AF2" s="122" t="s">
        <v>422</v>
      </c>
      <c r="AH2" s="122" t="s">
        <v>440</v>
      </c>
      <c r="AI2" s="122" t="s">
        <v>441</v>
      </c>
      <c r="AJ2" s="122" t="s">
        <v>442</v>
      </c>
      <c r="AK2" s="122" t="s">
        <v>443</v>
      </c>
      <c r="AL2" s="122" t="s">
        <v>444</v>
      </c>
      <c r="AM2" s="122" t="s">
        <v>447</v>
      </c>
      <c r="AN2" s="122" t="s">
        <v>445</v>
      </c>
      <c r="AO2" s="122" t="s">
        <v>446</v>
      </c>
      <c r="AP2" s="122" t="s">
        <v>448</v>
      </c>
      <c r="AQ2" s="122" t="s">
        <v>449</v>
      </c>
      <c r="AR2" s="122" t="s">
        <v>450</v>
      </c>
      <c r="AS2" s="122" t="s">
        <v>451</v>
      </c>
      <c r="AT2" s="122" t="s">
        <v>452</v>
      </c>
      <c r="AU2" s="122" t="s">
        <v>453</v>
      </c>
      <c r="AV2" s="122" t="s">
        <v>454</v>
      </c>
      <c r="AW2" s="122" t="s">
        <v>455</v>
      </c>
      <c r="AX2" s="122" t="s">
        <v>456</v>
      </c>
      <c r="AY2" s="122" t="s">
        <v>457</v>
      </c>
      <c r="AZ2" s="122" t="s">
        <v>458</v>
      </c>
      <c r="BA2" s="122" t="s">
        <v>459</v>
      </c>
      <c r="BB2" s="122" t="s">
        <v>460</v>
      </c>
      <c r="BC2" s="122" t="s">
        <v>461</v>
      </c>
      <c r="BD2" s="122" t="s">
        <v>462</v>
      </c>
      <c r="BE2" s="122" t="s">
        <v>463</v>
      </c>
      <c r="BF2" s="122" t="s">
        <v>464</v>
      </c>
      <c r="BG2" s="122" t="s">
        <v>465</v>
      </c>
      <c r="BH2" s="122" t="s">
        <v>466</v>
      </c>
      <c r="BI2" s="122" t="s">
        <v>467</v>
      </c>
      <c r="BJ2" s="122" t="s">
        <v>468</v>
      </c>
      <c r="BK2" s="122" t="s">
        <v>469</v>
      </c>
      <c r="BL2" s="122" t="s">
        <v>470</v>
      </c>
      <c r="BM2" s="122" t="s">
        <v>471</v>
      </c>
      <c r="BN2" s="122" t="s">
        <v>472</v>
      </c>
      <c r="BO2" s="122" t="s">
        <v>473</v>
      </c>
      <c r="BP2" s="122" t="s">
        <v>474</v>
      </c>
      <c r="BQ2" s="122" t="s">
        <v>475</v>
      </c>
      <c r="BR2" s="122" t="s">
        <v>476</v>
      </c>
      <c r="BS2" s="122" t="s">
        <v>477</v>
      </c>
      <c r="BT2" s="122" t="s">
        <v>478</v>
      </c>
      <c r="BU2" s="122" t="s">
        <v>479</v>
      </c>
    </row>
    <row r="3" spans="1:256"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256" ht="15.75" thickBot="1" x14ac:dyDescent="0.3"/>
    <row r="5" spans="1:256" ht="27" thickBot="1" x14ac:dyDescent="0.3">
      <c r="C5" s="86" t="s">
        <v>405</v>
      </c>
      <c r="D5" s="199">
        <f>SUMIF(C:C,$C$10,D:D)</f>
        <v>7622875</v>
      </c>
    </row>
    <row r="6" spans="1:256" x14ac:dyDescent="0.25">
      <c r="C6" s="107"/>
      <c r="D6" s="107"/>
      <c r="E6" s="107"/>
      <c r="F6" s="107"/>
      <c r="G6" s="76"/>
      <c r="H6" s="107"/>
      <c r="I6" s="107"/>
    </row>
    <row r="7" spans="1:256" x14ac:dyDescent="0.25">
      <c r="C7" s="107"/>
      <c r="D7" s="107"/>
      <c r="E7" s="107"/>
      <c r="F7" s="107"/>
      <c r="G7" s="76"/>
      <c r="H7" s="107"/>
      <c r="I7" s="107"/>
    </row>
    <row r="8" spans="1:256" x14ac:dyDescent="0.25">
      <c r="C8" s="107"/>
      <c r="D8" s="107"/>
      <c r="E8" s="107"/>
      <c r="F8" s="107"/>
      <c r="G8" s="76"/>
      <c r="H8" s="107"/>
      <c r="I8" s="107"/>
    </row>
    <row r="9" spans="1:256" ht="15.75" thickBot="1" x14ac:dyDescent="0.3">
      <c r="C9" s="107"/>
      <c r="D9" s="107"/>
      <c r="E9" s="107"/>
      <c r="F9" s="107"/>
      <c r="G9" s="76"/>
      <c r="H9" s="107"/>
      <c r="I9" s="107"/>
      <c r="K9" s="177"/>
    </row>
    <row r="10" spans="1:256" ht="15.75" thickBot="1" x14ac:dyDescent="0.3">
      <c r="C10" s="157" t="s">
        <v>53</v>
      </c>
      <c r="D10" s="108">
        <f>SUM(F17:F51)</f>
        <v>7622875</v>
      </c>
      <c r="F10" s="70"/>
      <c r="G10" s="77"/>
      <c r="H10" s="70"/>
      <c r="I10" s="70"/>
    </row>
    <row r="11" spans="1:256" x14ac:dyDescent="0.25">
      <c r="B11" s="93"/>
      <c r="C11" s="70"/>
      <c r="D11" s="31"/>
      <c r="E11" s="93"/>
      <c r="F11" s="93"/>
      <c r="G11" s="93"/>
      <c r="H11" s="74"/>
      <c r="I11" s="74"/>
      <c r="J11" s="74"/>
      <c r="K11" s="112"/>
    </row>
    <row r="12" spans="1:256" x14ac:dyDescent="0.25">
      <c r="B12" s="93"/>
      <c r="C12" s="70"/>
      <c r="D12" s="31"/>
      <c r="E12" s="93"/>
      <c r="F12" s="93"/>
      <c r="G12" s="93"/>
      <c r="H12" s="74"/>
      <c r="I12" s="74"/>
      <c r="J12" s="74"/>
      <c r="K12" s="112"/>
    </row>
    <row r="13" spans="1:256" ht="15.75" x14ac:dyDescent="0.25">
      <c r="B13" s="93"/>
      <c r="C13" s="206" t="s">
        <v>409</v>
      </c>
      <c r="D13" s="207"/>
      <c r="E13" s="93"/>
      <c r="F13" s="93"/>
      <c r="G13" s="93"/>
      <c r="H13" s="74"/>
      <c r="I13" s="74"/>
      <c r="J13" s="74"/>
      <c r="K13" s="112"/>
    </row>
    <row r="14" spans="1:256" ht="18.75" x14ac:dyDescent="0.25">
      <c r="B14" s="93"/>
      <c r="C14" s="209"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4"/>
      <c r="I14" s="74"/>
      <c r="J14" s="74"/>
      <c r="K14" s="112"/>
    </row>
    <row r="15" spans="1:256" ht="15.75" thickBot="1" x14ac:dyDescent="0.3">
      <c r="F15" s="93"/>
      <c r="G15" s="74"/>
      <c r="H15" s="74"/>
      <c r="I15" s="74"/>
    </row>
    <row r="16" spans="1:256" ht="30.75" thickBot="1" x14ac:dyDescent="0.3">
      <c r="C16" s="138" t="s">
        <v>44</v>
      </c>
      <c r="D16" s="134" t="s">
        <v>55</v>
      </c>
      <c r="E16" s="136" t="s">
        <v>57</v>
      </c>
      <c r="F16" s="135" t="s">
        <v>27</v>
      </c>
      <c r="G16" s="133" t="s">
        <v>147</v>
      </c>
      <c r="H16" s="136" t="s">
        <v>46</v>
      </c>
      <c r="I16" s="133" t="s">
        <v>148</v>
      </c>
      <c r="J16" s="133" t="s">
        <v>428</v>
      </c>
      <c r="K16" s="133" t="s">
        <v>429</v>
      </c>
      <c r="L16" s="133" t="s">
        <v>485</v>
      </c>
    </row>
    <row r="17" spans="3:12" ht="71.25" x14ac:dyDescent="0.25">
      <c r="C17" s="464" t="s">
        <v>1755</v>
      </c>
      <c r="D17" s="158">
        <v>12</v>
      </c>
      <c r="E17" s="115">
        <v>20000</v>
      </c>
      <c r="F17" s="97">
        <f t="shared" ref="F17:F51" si="0">D17*E17</f>
        <v>240000</v>
      </c>
      <c r="G17" s="161" t="s">
        <v>1474</v>
      </c>
      <c r="H17" s="142" t="s">
        <v>1101</v>
      </c>
      <c r="I17" s="130" t="str">
        <f>VLOOKUP(H17,Presupuesto!$B$11:$C$565,2,0)</f>
        <v>BECAS PROFESIONALIZANTES DOCENTE (PLAN DE REFORMA)</v>
      </c>
      <c r="J17" s="219" t="s">
        <v>1386</v>
      </c>
      <c r="K17" s="98" t="s">
        <v>412</v>
      </c>
      <c r="L17" s="98"/>
    </row>
    <row r="18" spans="3:12" ht="99.75" x14ac:dyDescent="0.25">
      <c r="C18" s="508" t="s">
        <v>2017</v>
      </c>
      <c r="D18" s="158">
        <v>1</v>
      </c>
      <c r="E18" s="123">
        <v>2345675</v>
      </c>
      <c r="F18" s="97">
        <f t="shared" si="0"/>
        <v>2345675</v>
      </c>
      <c r="G18" s="161" t="s">
        <v>1474</v>
      </c>
      <c r="H18" s="142" t="s">
        <v>1101</v>
      </c>
      <c r="I18" s="130" t="str">
        <f>VLOOKUP(H18,Presupuesto!$B$11:$C$565,2,0)</f>
        <v>BECAS PROFESIONALIZANTES DOCENTE (PLAN DE REFORMA)</v>
      </c>
      <c r="J18" s="98" t="s">
        <v>1386</v>
      </c>
      <c r="K18" s="98" t="s">
        <v>430</v>
      </c>
      <c r="L18" s="98"/>
    </row>
    <row r="19" spans="3:12" ht="63" x14ac:dyDescent="0.25">
      <c r="C19" s="546" t="s">
        <v>2266</v>
      </c>
      <c r="D19" s="158">
        <v>1</v>
      </c>
      <c r="E19" s="570">
        <v>3037200</v>
      </c>
      <c r="F19" s="97">
        <f t="shared" si="0"/>
        <v>3037200</v>
      </c>
      <c r="G19" s="161" t="s">
        <v>1474</v>
      </c>
      <c r="H19" s="142" t="s">
        <v>1101</v>
      </c>
      <c r="I19" s="130" t="str">
        <f>VLOOKUP(H19,Presupuesto!$B$11:$C$565,2,0)</f>
        <v>BECAS PROFESIONALIZANTES DOCENTE (PLAN DE REFORMA)</v>
      </c>
      <c r="J19" s="98" t="s">
        <v>1485</v>
      </c>
      <c r="K19" s="98" t="s">
        <v>430</v>
      </c>
      <c r="L19" s="98"/>
    </row>
    <row r="20" spans="3:12" ht="45" x14ac:dyDescent="0.25">
      <c r="C20" s="304" t="s">
        <v>2570</v>
      </c>
      <c r="D20" s="158">
        <v>1</v>
      </c>
      <c r="E20" s="123">
        <v>2000000</v>
      </c>
      <c r="F20" s="97">
        <f t="shared" si="0"/>
        <v>2000000</v>
      </c>
      <c r="G20" s="161" t="s">
        <v>1474</v>
      </c>
      <c r="H20" s="142" t="s">
        <v>1091</v>
      </c>
      <c r="I20" s="130" t="str">
        <f>VLOOKUP(H20,Presupuesto!$B$11:$C$565,2,0)</f>
        <v>BECAS DE ACTUALIZACION Y CAPACITACION DOCENTE</v>
      </c>
      <c r="J20" s="98" t="str">
        <f t="shared" ref="J20:J50" si="1">$J$17</f>
        <v>Docencia y Profesorado Universitario</v>
      </c>
      <c r="K20" s="98" t="s">
        <v>430</v>
      </c>
      <c r="L20" s="98"/>
    </row>
    <row r="21" spans="3:12" x14ac:dyDescent="0.25">
      <c r="C21" s="141"/>
      <c r="D21" s="158"/>
      <c r="E21" s="123"/>
      <c r="F21" s="97">
        <f t="shared" si="0"/>
        <v>0</v>
      </c>
      <c r="G21" s="161" t="s">
        <v>1474</v>
      </c>
      <c r="H21" s="142" t="s">
        <v>1093</v>
      </c>
      <c r="I21" s="130" t="str">
        <f>VLOOKUP(H21,Presupuesto!$B$11:$C$565,2,0)</f>
        <v>BECAS EXCELENCIA ACADEMICA</v>
      </c>
      <c r="J21" s="98" t="str">
        <f t="shared" si="1"/>
        <v>Docencia y Profesorado Universitario</v>
      </c>
      <c r="K21" s="98" t="s">
        <v>430</v>
      </c>
      <c r="L21" s="98"/>
    </row>
    <row r="22" spans="3:12" x14ac:dyDescent="0.25">
      <c r="C22" s="141"/>
      <c r="D22" s="158"/>
      <c r="E22" s="123"/>
      <c r="F22" s="97">
        <f t="shared" si="0"/>
        <v>0</v>
      </c>
      <c r="G22" s="161" t="s">
        <v>1474</v>
      </c>
      <c r="H22" s="142" t="s">
        <v>1095</v>
      </c>
      <c r="I22" s="130" t="str">
        <f>VLOOKUP(H22,Presupuesto!$B$11:$C$565,2,0)</f>
        <v>BECAS PARA HIJOS DE LOS TRABAJADORES</v>
      </c>
      <c r="J22" s="98" t="str">
        <f t="shared" si="1"/>
        <v>Docencia y Profesorado Universitario</v>
      </c>
      <c r="K22" s="98" t="s">
        <v>419</v>
      </c>
      <c r="L22" s="98"/>
    </row>
    <row r="23" spans="3:12" x14ac:dyDescent="0.25">
      <c r="C23" s="141"/>
      <c r="D23" s="158"/>
      <c r="E23" s="123"/>
      <c r="F23" s="97">
        <f t="shared" si="0"/>
        <v>0</v>
      </c>
      <c r="G23" s="161" t="s">
        <v>1474</v>
      </c>
      <c r="H23" s="142" t="s">
        <v>1097</v>
      </c>
      <c r="I23" s="130" t="str">
        <f>VLOOKUP(H23,Presupuesto!$B$11:$C$565,2,0)</f>
        <v>BECAS POST GRADO ECONOMIA</v>
      </c>
      <c r="J23" s="98" t="str">
        <f t="shared" si="1"/>
        <v>Docencia y Profesorado Universitario</v>
      </c>
      <c r="K23" s="98" t="s">
        <v>430</v>
      </c>
      <c r="L23" s="98"/>
    </row>
    <row r="24" spans="3:12" x14ac:dyDescent="0.25">
      <c r="C24" s="141"/>
      <c r="D24" s="158"/>
      <c r="E24" s="123"/>
      <c r="F24" s="97">
        <f t="shared" si="0"/>
        <v>0</v>
      </c>
      <c r="G24" s="161" t="s">
        <v>1474</v>
      </c>
      <c r="H24" s="142" t="s">
        <v>1099</v>
      </c>
      <c r="I24" s="130" t="str">
        <f>VLOOKUP(H24,Presupuesto!$B$11:$C$565,2,0)</f>
        <v>BECAS POST-GRADO DE TRABAJO SOCIAL</v>
      </c>
      <c r="J24" s="98" t="str">
        <f t="shared" si="1"/>
        <v>Docencia y Profesorado Universitario</v>
      </c>
      <c r="K24" s="98" t="s">
        <v>430</v>
      </c>
      <c r="L24" s="98"/>
    </row>
    <row r="25" spans="3:12" x14ac:dyDescent="0.25">
      <c r="C25" s="141"/>
      <c r="D25" s="158"/>
      <c r="E25" s="123"/>
      <c r="F25" s="97">
        <f t="shared" si="0"/>
        <v>0</v>
      </c>
      <c r="G25" s="161" t="s">
        <v>1474</v>
      </c>
      <c r="H25" s="142" t="s">
        <v>1101</v>
      </c>
      <c r="I25" s="130" t="str">
        <f>VLOOKUP(H25,Presupuesto!$B$11:$C$565,2,0)</f>
        <v>BECAS PROFESIONALIZANTES DOCENTE (PLAN DE REFORMA)</v>
      </c>
      <c r="J25" s="98" t="str">
        <f t="shared" si="1"/>
        <v>Docencia y Profesorado Universitario</v>
      </c>
      <c r="K25" s="98" t="s">
        <v>430</v>
      </c>
      <c r="L25" s="98"/>
    </row>
    <row r="26" spans="3:12" x14ac:dyDescent="0.25">
      <c r="C26" s="141"/>
      <c r="D26" s="158"/>
      <c r="E26" s="123"/>
      <c r="F26" s="97">
        <f t="shared" si="0"/>
        <v>0</v>
      </c>
      <c r="G26" s="161" t="s">
        <v>1474</v>
      </c>
      <c r="H26" s="142" t="s">
        <v>1103</v>
      </c>
      <c r="I26" s="130" t="str">
        <f>VLOOKUP(H26,Presupuesto!$B$11:$C$565,2,0)</f>
        <v>PRESTAMOS A ESTUDIANTES</v>
      </c>
      <c r="J26" s="98" t="str">
        <f t="shared" si="1"/>
        <v>Docencia y Profesorado Universitario</v>
      </c>
      <c r="K26" s="98" t="s">
        <v>430</v>
      </c>
      <c r="L26" s="98"/>
    </row>
    <row r="27" spans="3:12" x14ac:dyDescent="0.25">
      <c r="C27" s="141"/>
      <c r="D27" s="158"/>
      <c r="E27" s="123"/>
      <c r="F27" s="97">
        <f t="shared" si="0"/>
        <v>0</v>
      </c>
      <c r="G27" s="161" t="s">
        <v>1474</v>
      </c>
      <c r="H27" s="142" t="s">
        <v>1105</v>
      </c>
      <c r="I27" s="130" t="str">
        <f>VLOOKUP(H27,Presupuesto!$B$11:$C$565,2,0)</f>
        <v>BECAS TALLERES EMPLEADOS A ESTUDIANTES</v>
      </c>
      <c r="J27" s="98" t="str">
        <f t="shared" si="1"/>
        <v>Docencia y Profesorado Universitario</v>
      </c>
      <c r="K27" s="98" t="s">
        <v>430</v>
      </c>
      <c r="L27" s="98"/>
    </row>
    <row r="28" spans="3:12" x14ac:dyDescent="0.25">
      <c r="C28" s="141"/>
      <c r="D28" s="158"/>
      <c r="E28" s="123"/>
      <c r="F28" s="97">
        <f t="shared" si="0"/>
        <v>0</v>
      </c>
      <c r="G28" s="161" t="s">
        <v>1474</v>
      </c>
      <c r="H28" s="142" t="s">
        <v>1107</v>
      </c>
      <c r="I28" s="130" t="str">
        <f>VLOOKUP(H28,Presupuesto!$B$11:$C$565,2,0)</f>
        <v>BECAS EXTERNAS DE INVESTIGACION</v>
      </c>
      <c r="J28" s="98" t="str">
        <f t="shared" si="1"/>
        <v>Docencia y Profesorado Universitario</v>
      </c>
      <c r="K28" s="98" t="s">
        <v>430</v>
      </c>
      <c r="L28" s="98"/>
    </row>
    <row r="29" spans="3:12" x14ac:dyDescent="0.25">
      <c r="C29" s="141"/>
      <c r="D29" s="158"/>
      <c r="E29" s="123"/>
      <c r="F29" s="97">
        <f t="shared" si="0"/>
        <v>0</v>
      </c>
      <c r="G29" s="161" t="s">
        <v>1474</v>
      </c>
      <c r="H29" s="142" t="s">
        <v>1109</v>
      </c>
      <c r="I29" s="130" t="str">
        <f>VLOOKUP(H29,Presupuesto!$B$11:$C$565,2,0)</f>
        <v>BECAS SUSTANTIVAS DE INVESTIGACIÓN</v>
      </c>
      <c r="J29" s="98" t="str">
        <f t="shared" si="1"/>
        <v>Docencia y Profesorado Universitario</v>
      </c>
      <c r="K29" s="98" t="s">
        <v>430</v>
      </c>
      <c r="L29" s="98"/>
    </row>
    <row r="30" spans="3:12" x14ac:dyDescent="0.25">
      <c r="C30" s="141"/>
      <c r="D30" s="158"/>
      <c r="E30" s="123"/>
      <c r="F30" s="97">
        <f t="shared" si="0"/>
        <v>0</v>
      </c>
      <c r="G30" s="161" t="s">
        <v>1474</v>
      </c>
      <c r="H30" s="142" t="s">
        <v>1111</v>
      </c>
      <c r="I30" s="130" t="str">
        <f>VLOOKUP(H30,Presupuesto!$B$11:$C$565,2,0)</f>
        <v>BECAS DE INVEST, PARA ESTUD. DE PREGRADO</v>
      </c>
      <c r="J30" s="98" t="str">
        <f t="shared" si="1"/>
        <v>Docencia y Profesorado Universitario</v>
      </c>
      <c r="K30" s="98" t="s">
        <v>430</v>
      </c>
      <c r="L30" s="98"/>
    </row>
    <row r="31" spans="3:12" x14ac:dyDescent="0.25">
      <c r="C31" s="141"/>
      <c r="D31" s="158"/>
      <c r="E31" s="123"/>
      <c r="F31" s="97">
        <f t="shared" si="0"/>
        <v>0</v>
      </c>
      <c r="G31" s="161" t="s">
        <v>1474</v>
      </c>
      <c r="H31" s="142" t="s">
        <v>1113</v>
      </c>
      <c r="I31" s="130" t="str">
        <f>VLOOKUP(H31,Presupuesto!$B$11:$C$565,2,0)</f>
        <v>BECAS DE INVEST. PARA DOC.DE POST-GRADO</v>
      </c>
      <c r="J31" s="98" t="str">
        <f t="shared" si="1"/>
        <v>Docencia y Profesorado Universitario</v>
      </c>
      <c r="K31" s="98" t="s">
        <v>430</v>
      </c>
      <c r="L31" s="98"/>
    </row>
    <row r="32" spans="3:12" x14ac:dyDescent="0.25">
      <c r="C32" s="141"/>
      <c r="D32" s="158"/>
      <c r="E32" s="123"/>
      <c r="F32" s="97">
        <f t="shared" si="0"/>
        <v>0</v>
      </c>
      <c r="G32" s="161" t="s">
        <v>1474</v>
      </c>
      <c r="H32" s="142" t="s">
        <v>1115</v>
      </c>
      <c r="I32" s="130" t="str">
        <f>VLOOKUP(H32,Presupuesto!$B$11:$C$565,2,0)</f>
        <v>BECAS BÁSICAS DE INVESTIGACIÓN</v>
      </c>
      <c r="J32" s="98" t="str">
        <f t="shared" si="1"/>
        <v>Docencia y Profesorado Universitario</v>
      </c>
      <c r="K32" s="98" t="s">
        <v>430</v>
      </c>
      <c r="L32" s="98"/>
    </row>
    <row r="33" spans="3:12" x14ac:dyDescent="0.25">
      <c r="C33" s="141"/>
      <c r="D33" s="158"/>
      <c r="E33" s="123"/>
      <c r="F33" s="97">
        <f t="shared" si="0"/>
        <v>0</v>
      </c>
      <c r="G33" s="161" t="s">
        <v>1474</v>
      </c>
      <c r="H33" s="142" t="s">
        <v>1117</v>
      </c>
      <c r="I33" s="130" t="str">
        <f>VLOOKUP(H33,Presupuesto!$B$11:$C$565,2,0)</f>
        <v>BECAS RELEVO GENERACIONAL</v>
      </c>
      <c r="J33" s="98" t="str">
        <f t="shared" si="1"/>
        <v>Docencia y Profesorado Universitario</v>
      </c>
      <c r="K33" s="98" t="s">
        <v>430</v>
      </c>
      <c r="L33" s="98"/>
    </row>
    <row r="34" spans="3:12" x14ac:dyDescent="0.25">
      <c r="C34" s="141"/>
      <c r="D34" s="158"/>
      <c r="E34" s="123"/>
      <c r="F34" s="97">
        <f t="shared" si="0"/>
        <v>0</v>
      </c>
      <c r="G34" s="161" t="s">
        <v>1474</v>
      </c>
      <c r="H34" s="142" t="s">
        <v>1119</v>
      </c>
      <c r="I34" s="130" t="str">
        <f>VLOOKUP(H34,Presupuesto!$B$11:$C$565,2,0)</f>
        <v>BECAS DE EQUIDAD</v>
      </c>
      <c r="J34" s="98" t="str">
        <f t="shared" si="1"/>
        <v>Docencia y Profesorado Universitario</v>
      </c>
      <c r="K34" s="98" t="s">
        <v>430</v>
      </c>
      <c r="L34" s="98"/>
    </row>
    <row r="35" spans="3:12" x14ac:dyDescent="0.25">
      <c r="C35" s="141"/>
      <c r="D35" s="158"/>
      <c r="E35" s="123"/>
      <c r="F35" s="97">
        <f t="shared" si="0"/>
        <v>0</v>
      </c>
      <c r="G35" s="161" t="s">
        <v>1474</v>
      </c>
      <c r="H35" s="142" t="s">
        <v>1121</v>
      </c>
      <c r="I35" s="130" t="str">
        <f>VLOOKUP(H35,Presupuesto!$B$11:$C$565,2,0)</f>
        <v>PREMIOS AL INVESTIGADOR</v>
      </c>
      <c r="J35" s="98" t="str">
        <f t="shared" si="1"/>
        <v>Docencia y Profesorado Universitario</v>
      </c>
      <c r="K35" s="98" t="s">
        <v>430</v>
      </c>
      <c r="L35" s="98"/>
    </row>
    <row r="36" spans="3:12" x14ac:dyDescent="0.25">
      <c r="C36" s="141"/>
      <c r="D36" s="158"/>
      <c r="E36" s="123"/>
      <c r="F36" s="97">
        <f t="shared" si="0"/>
        <v>0</v>
      </c>
      <c r="G36" s="161" t="s">
        <v>1474</v>
      </c>
      <c r="H36" s="142" t="s">
        <v>1123</v>
      </c>
      <c r="I36" s="130" t="str">
        <f>VLOOKUP(H36,Presupuesto!$B$11:$C$565,2,0)</f>
        <v>BECAS DE INV. PARA ESTUDIANTES DE POSTGRADO</v>
      </c>
      <c r="J36" s="98" t="str">
        <f t="shared" si="1"/>
        <v>Docencia y Profesorado Universitario</v>
      </c>
      <c r="K36" s="98" t="s">
        <v>430</v>
      </c>
      <c r="L36" s="98"/>
    </row>
    <row r="37" spans="3:12" x14ac:dyDescent="0.25">
      <c r="C37" s="141"/>
      <c r="D37" s="158"/>
      <c r="E37" s="123"/>
      <c r="F37" s="97">
        <f t="shared" si="0"/>
        <v>0</v>
      </c>
      <c r="G37" s="161" t="s">
        <v>1474</v>
      </c>
      <c r="H37" s="142" t="s">
        <v>1125</v>
      </c>
      <c r="I37" s="130" t="str">
        <f>VLOOKUP(H37,Presupuesto!$B$11:$C$565,2,0)</f>
        <v>Becas Especiales de Investigación</v>
      </c>
      <c r="J37" s="98" t="str">
        <f t="shared" si="1"/>
        <v>Docencia y Profesorado Universitario</v>
      </c>
      <c r="K37" s="98" t="s">
        <v>430</v>
      </c>
      <c r="L37" s="98"/>
    </row>
    <row r="38" spans="3:12" x14ac:dyDescent="0.25">
      <c r="C38" s="141"/>
      <c r="D38" s="158"/>
      <c r="E38" s="123"/>
      <c r="F38" s="97">
        <f t="shared" si="0"/>
        <v>0</v>
      </c>
      <c r="G38" s="161"/>
      <c r="H38" s="142"/>
      <c r="I38" s="130" t="e">
        <f>VLOOKUP(H38,Presupuesto!$B$11:$C$565,2,0)</f>
        <v>#N/A</v>
      </c>
      <c r="J38" s="98" t="str">
        <f t="shared" si="1"/>
        <v>Docencia y Profesorado Universitario</v>
      </c>
      <c r="K38" s="98" t="s">
        <v>430</v>
      </c>
      <c r="L38" s="98"/>
    </row>
    <row r="39" spans="3:12" x14ac:dyDescent="0.25">
      <c r="C39" s="143"/>
      <c r="D39" s="158"/>
      <c r="E39" s="118"/>
      <c r="F39" s="97">
        <f t="shared" si="0"/>
        <v>0</v>
      </c>
      <c r="G39" s="161"/>
      <c r="H39" s="144"/>
      <c r="I39" s="130" t="e">
        <f>VLOOKUP(H39,Presupuesto!$B$11:$C$565,2,0)</f>
        <v>#N/A</v>
      </c>
      <c r="J39" s="98" t="str">
        <f t="shared" si="1"/>
        <v>Docencia y Profesorado Universitario</v>
      </c>
      <c r="K39" s="98" t="s">
        <v>430</v>
      </c>
      <c r="L39" s="98"/>
    </row>
    <row r="40" spans="3:12" x14ac:dyDescent="0.25">
      <c r="C40" s="143"/>
      <c r="D40" s="158"/>
      <c r="E40" s="118"/>
      <c r="F40" s="97">
        <f t="shared" si="0"/>
        <v>0</v>
      </c>
      <c r="G40" s="161"/>
      <c r="H40" s="144"/>
      <c r="I40" s="130" t="e">
        <f>VLOOKUP(H40,Presupuesto!$B$11:$C$565,2,0)</f>
        <v>#N/A</v>
      </c>
      <c r="J40" s="98" t="str">
        <f t="shared" si="1"/>
        <v>Docencia y Profesorado Universitario</v>
      </c>
      <c r="K40" s="98" t="s">
        <v>430</v>
      </c>
      <c r="L40" s="98"/>
    </row>
    <row r="41" spans="3:12" x14ac:dyDescent="0.25">
      <c r="C41" s="143"/>
      <c r="D41" s="158"/>
      <c r="E41" s="118"/>
      <c r="F41" s="97">
        <f t="shared" si="0"/>
        <v>0</v>
      </c>
      <c r="G41" s="161"/>
      <c r="H41" s="144"/>
      <c r="I41" s="130" t="e">
        <f>VLOOKUP(H41,Presupuesto!$B$11:$C$565,2,0)</f>
        <v>#N/A</v>
      </c>
      <c r="J41" s="98" t="str">
        <f t="shared" si="1"/>
        <v>Docencia y Profesorado Universitario</v>
      </c>
      <c r="K41" s="98" t="s">
        <v>430</v>
      </c>
      <c r="L41" s="98"/>
    </row>
    <row r="42" spans="3:12" x14ac:dyDescent="0.25">
      <c r="C42" s="143"/>
      <c r="D42" s="158"/>
      <c r="E42" s="118"/>
      <c r="F42" s="97">
        <f t="shared" si="0"/>
        <v>0</v>
      </c>
      <c r="G42" s="161"/>
      <c r="H42" s="144"/>
      <c r="I42" s="130" t="e">
        <f>VLOOKUP(H42,Presupuesto!$B$11:$C$565,2,0)</f>
        <v>#N/A</v>
      </c>
      <c r="J42" s="98" t="str">
        <f t="shared" si="1"/>
        <v>Docencia y Profesorado Universitario</v>
      </c>
      <c r="K42" s="98" t="s">
        <v>430</v>
      </c>
      <c r="L42" s="98"/>
    </row>
    <row r="43" spans="3:12" x14ac:dyDescent="0.25">
      <c r="C43" s="143"/>
      <c r="D43" s="158"/>
      <c r="E43" s="118"/>
      <c r="F43" s="97">
        <f t="shared" si="0"/>
        <v>0</v>
      </c>
      <c r="G43" s="161"/>
      <c r="H43" s="144"/>
      <c r="I43" s="130" t="e">
        <f>VLOOKUP(H43,Presupuesto!$B$11:$C$565,2,0)</f>
        <v>#N/A</v>
      </c>
      <c r="J43" s="98" t="str">
        <f t="shared" si="1"/>
        <v>Docencia y Profesorado Universitario</v>
      </c>
      <c r="K43" s="98" t="s">
        <v>430</v>
      </c>
      <c r="L43" s="98"/>
    </row>
    <row r="44" spans="3:12" x14ac:dyDescent="0.25">
      <c r="C44" s="143"/>
      <c r="D44" s="158"/>
      <c r="E44" s="118"/>
      <c r="F44" s="97">
        <f t="shared" si="0"/>
        <v>0</v>
      </c>
      <c r="G44" s="161"/>
      <c r="H44" s="144"/>
      <c r="I44" s="130" t="e">
        <f>VLOOKUP(H44,Presupuesto!$B$11:$C$565,2,0)</f>
        <v>#N/A</v>
      </c>
      <c r="J44" s="98" t="str">
        <f t="shared" si="1"/>
        <v>Docencia y Profesorado Universitario</v>
      </c>
      <c r="K44" s="98" t="s">
        <v>430</v>
      </c>
      <c r="L44" s="98"/>
    </row>
    <row r="45" spans="3:12" x14ac:dyDescent="0.25">
      <c r="C45" s="143"/>
      <c r="D45" s="158"/>
      <c r="E45" s="118"/>
      <c r="F45" s="97">
        <f t="shared" si="0"/>
        <v>0</v>
      </c>
      <c r="G45" s="161"/>
      <c r="H45" s="144"/>
      <c r="I45" s="130" t="e">
        <f>VLOOKUP(H45,Presupuesto!$B$11:$C$565,2,0)</f>
        <v>#N/A</v>
      </c>
      <c r="J45" s="98" t="str">
        <f t="shared" si="1"/>
        <v>Docencia y Profesorado Universitario</v>
      </c>
      <c r="K45" s="98" t="s">
        <v>430</v>
      </c>
      <c r="L45" s="98"/>
    </row>
    <row r="46" spans="3:12" x14ac:dyDescent="0.25">
      <c r="C46" s="143"/>
      <c r="D46" s="158"/>
      <c r="E46" s="118"/>
      <c r="F46" s="97">
        <f t="shared" si="0"/>
        <v>0</v>
      </c>
      <c r="G46" s="161"/>
      <c r="H46" s="144"/>
      <c r="I46" s="130" t="e">
        <f>VLOOKUP(H46,Presupuesto!$B$11:$C$565,2,0)</f>
        <v>#N/A</v>
      </c>
      <c r="J46" s="98" t="str">
        <f t="shared" si="1"/>
        <v>Docencia y Profesorado Universitario</v>
      </c>
      <c r="K46" s="98" t="s">
        <v>430</v>
      </c>
      <c r="L46" s="98"/>
    </row>
    <row r="47" spans="3:12" x14ac:dyDescent="0.25">
      <c r="C47" s="145"/>
      <c r="D47" s="158"/>
      <c r="E47" s="118"/>
      <c r="F47" s="97">
        <f t="shared" si="0"/>
        <v>0</v>
      </c>
      <c r="G47" s="161"/>
      <c r="H47" s="146"/>
      <c r="I47" s="130" t="e">
        <f>VLOOKUP(H47,Presupuesto!$B$11:$C$565,2,0)</f>
        <v>#N/A</v>
      </c>
      <c r="J47" s="98" t="str">
        <f t="shared" si="1"/>
        <v>Docencia y Profesorado Universitario</v>
      </c>
      <c r="K47" s="98" t="s">
        <v>421</v>
      </c>
      <c r="L47" s="98"/>
    </row>
    <row r="48" spans="3:12" x14ac:dyDescent="0.25">
      <c r="C48" s="145"/>
      <c r="D48" s="158"/>
      <c r="E48" s="118"/>
      <c r="F48" s="97">
        <f t="shared" si="0"/>
        <v>0</v>
      </c>
      <c r="G48" s="161"/>
      <c r="H48" s="146"/>
      <c r="I48" s="130" t="e">
        <f>VLOOKUP(H48,Presupuesto!$B$11:$C$565,2,0)</f>
        <v>#N/A</v>
      </c>
      <c r="J48" s="98" t="str">
        <f t="shared" si="1"/>
        <v>Docencia y Profesorado Universitario</v>
      </c>
      <c r="K48" s="98" t="s">
        <v>430</v>
      </c>
      <c r="L48" s="98"/>
    </row>
    <row r="49" spans="3:12" x14ac:dyDescent="0.25">
      <c r="C49" s="145"/>
      <c r="D49" s="158"/>
      <c r="E49" s="118"/>
      <c r="F49" s="97">
        <f t="shared" si="0"/>
        <v>0</v>
      </c>
      <c r="G49" s="161"/>
      <c r="H49" s="146"/>
      <c r="I49" s="130" t="e">
        <f>VLOOKUP(H49,Presupuesto!$B$11:$C$565,2,0)</f>
        <v>#N/A</v>
      </c>
      <c r="J49" s="98" t="str">
        <f t="shared" si="1"/>
        <v>Docencia y Profesorado Universitario</v>
      </c>
      <c r="K49" s="98" t="s">
        <v>430</v>
      </c>
      <c r="L49" s="98"/>
    </row>
    <row r="50" spans="3:12" x14ac:dyDescent="0.25">
      <c r="C50" s="145"/>
      <c r="D50" s="158"/>
      <c r="E50" s="118"/>
      <c r="F50" s="97">
        <f t="shared" si="0"/>
        <v>0</v>
      </c>
      <c r="G50" s="161"/>
      <c r="H50" s="146"/>
      <c r="I50" s="130" t="e">
        <f>VLOOKUP(H50,Presupuesto!$B$11:$C$565,2,0)</f>
        <v>#N/A</v>
      </c>
      <c r="J50" s="98" t="str">
        <f t="shared" si="1"/>
        <v>Docencia y Profesorado Universitario</v>
      </c>
      <c r="K50" s="98" t="s">
        <v>430</v>
      </c>
      <c r="L50" s="98"/>
    </row>
    <row r="51" spans="3:12" ht="15.75" thickBot="1" x14ac:dyDescent="0.3">
      <c r="C51" s="147"/>
      <c r="D51" s="223"/>
      <c r="E51" s="103"/>
      <c r="F51" s="105">
        <f t="shared" si="0"/>
        <v>0</v>
      </c>
      <c r="G51" s="162"/>
      <c r="H51" s="148"/>
      <c r="I51" s="132" t="e">
        <f>VLOOKUP(H51,Presupuesto!$B$11:$C$565,2,0)</f>
        <v>#N/A</v>
      </c>
      <c r="J51" s="106" t="str">
        <f>$J$17</f>
        <v>Docencia y Profesorado Universitario</v>
      </c>
      <c r="K51" s="124" t="s">
        <v>412</v>
      </c>
      <c r="L51" s="124"/>
    </row>
    <row r="52" spans="3:12" x14ac:dyDescent="0.25">
      <c r="F52" s="90"/>
      <c r="G52" s="89"/>
      <c r="H52" s="90"/>
      <c r="I52" s="90"/>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#REF!</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3</vt:i4>
      </vt:variant>
    </vt:vector>
  </HeadingPairs>
  <TitlesOfParts>
    <vt:vector size="30"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Hoja1</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2014-10-15T17:19:58Z</dcterms:modified>
</cp:coreProperties>
</file>